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nipoor\Desktop\New folder\بازارگردانی\پرتفوی\"/>
    </mc:Choice>
  </mc:AlternateContent>
  <bookViews>
    <workbookView xWindow="0" yWindow="0" windowWidth="24000" windowHeight="9735" firstSheet="7" activeTab="12"/>
  </bookViews>
  <sheets>
    <sheet name="1" sheetId="16" r:id="rId1"/>
    <sheet name=" سهام و صندوق‌های سرمایه‌گذاری" sheetId="1" r:id="rId2"/>
    <sheet name="اوراق" sheetId="3" r:id="rId3"/>
    <sheet name="سپرده" sheetId="2" r:id="rId4"/>
    <sheet name="درآمدها" sheetId="11" r:id="rId5"/>
    <sheet name="درآمد سود سهام" sheetId="12" r:id="rId6"/>
    <sheet name="سود اوراق بهادار و سپرده بانکی" sheetId="13" r:id="rId7"/>
    <sheet name="درآمد ناشی ازفروش" sheetId="15" r:id="rId8"/>
    <sheet name="درآمد ناشی از تغییر قیمت اوراق " sheetId="14" r:id="rId9"/>
    <sheet name="درآمد سرمایه گذاری در سهام و ص " sheetId="5" r:id="rId10"/>
    <sheet name="درآمد سرمایه گذاری در اوراق بها" sheetId="6" r:id="rId11"/>
    <sheet name="درآمد سپرده بانکی" sheetId="7" r:id="rId12"/>
    <sheet name="کفایت" sheetId="17" r:id="rId13"/>
  </sheets>
  <externalReferences>
    <externalReference r:id="rId14"/>
  </externalReferences>
  <definedNames>
    <definedName name="_xlnm.Print_Area" localSheetId="1">' سهام و صندوق‌های سرمایه‌گذاری'!$A$1:$P$91</definedName>
    <definedName name="_xlnm.Print_Area" localSheetId="2">اوراق!$A$1:$V$22</definedName>
    <definedName name="_xlnm.Print_Area" localSheetId="11">'درآمد سپرده بانکی'!$A$1:$E$24</definedName>
    <definedName name="_xlnm.Print_Area" localSheetId="10">'درآمد سرمایه گذاری در اوراق بها'!$A$1:$I$36</definedName>
    <definedName name="_xlnm.Print_Area" localSheetId="9">'درآمد سرمایه گذاری در سهام و ص '!$A$1:$K$94</definedName>
    <definedName name="_xlnm.Print_Area" localSheetId="5">'درآمد سود سهام'!$A$1:$R$20</definedName>
    <definedName name="_xlnm.Print_Area" localSheetId="8">'درآمد ناشی از تغییر قیمت اوراق '!$A$1:$J$103</definedName>
    <definedName name="_xlnm.Print_Area" localSheetId="7">'درآمد ناشی ازفروش'!$A$1:$I$102</definedName>
    <definedName name="_xlnm.Print_Area" localSheetId="4">درآمدها!$A$1:$U$11</definedName>
    <definedName name="_xlnm.Print_Area" localSheetId="3">سپرده!$A$1:$J$87</definedName>
    <definedName name="_xlnm.Print_Area" localSheetId="6">'سود اوراق بهادار و سپرده بانکی'!$A$1:$L$27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7" l="1"/>
  <c r="C9" i="17"/>
  <c r="B9" i="17"/>
  <c r="D7" i="17"/>
  <c r="C7" i="17"/>
  <c r="B7" i="17"/>
  <c r="D6" i="17"/>
  <c r="C6" i="17"/>
  <c r="B6" i="17"/>
  <c r="D4" i="17"/>
  <c r="C4" i="17"/>
  <c r="B4" i="17"/>
  <c r="D3" i="17"/>
  <c r="C3" i="17"/>
  <c r="B3" i="17"/>
  <c r="B11" i="17" s="1"/>
  <c r="A1" i="17"/>
  <c r="C5" i="17" l="1"/>
  <c r="C8" i="17"/>
  <c r="C10" i="17" s="1"/>
  <c r="B8" i="17"/>
  <c r="B10" i="17" s="1"/>
  <c r="D5" i="17"/>
  <c r="D8" i="17"/>
  <c r="D10" i="17" s="1"/>
  <c r="B5" i="17"/>
  <c r="E10" i="11"/>
  <c r="E9" i="11"/>
  <c r="E8" i="11"/>
  <c r="E7" i="11"/>
  <c r="C11" i="11"/>
  <c r="J94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12" i="5"/>
  <c r="C7" i="11"/>
  <c r="I12" i="5"/>
  <c r="I94" i="5"/>
  <c r="I70" i="5"/>
  <c r="I31" i="5"/>
  <c r="I64" i="5"/>
  <c r="I65" i="5"/>
  <c r="I41" i="5"/>
  <c r="I33" i="5"/>
  <c r="I66" i="5"/>
  <c r="I42" i="5"/>
  <c r="I32" i="5"/>
  <c r="I78" i="5"/>
  <c r="I69" i="5"/>
  <c r="I13" i="5"/>
  <c r="I51" i="5"/>
  <c r="C100" i="15"/>
  <c r="D100" i="15"/>
  <c r="H8" i="14"/>
  <c r="H9" i="14"/>
  <c r="H10" i="14"/>
  <c r="H11" i="14"/>
  <c r="H12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0" i="14"/>
  <c r="H41" i="14"/>
  <c r="H42" i="14"/>
  <c r="H43" i="14"/>
  <c r="H44" i="14"/>
  <c r="H45" i="14"/>
  <c r="H46" i="14"/>
  <c r="H47" i="14"/>
  <c r="H48" i="14"/>
  <c r="H49" i="14"/>
  <c r="H50" i="14"/>
  <c r="H51" i="14"/>
  <c r="H52" i="14"/>
  <c r="H53" i="14"/>
  <c r="H54" i="14"/>
  <c r="H55" i="14"/>
  <c r="H56" i="14"/>
  <c r="H57" i="14"/>
  <c r="H58" i="14"/>
  <c r="H59" i="14"/>
  <c r="H60" i="14"/>
  <c r="H61" i="14"/>
  <c r="H62" i="14"/>
  <c r="H63" i="14"/>
  <c r="H64" i="14"/>
  <c r="H65" i="14"/>
  <c r="H66" i="14"/>
  <c r="H67" i="14"/>
  <c r="H68" i="14"/>
  <c r="H69" i="14"/>
  <c r="H70" i="14"/>
  <c r="H71" i="14"/>
  <c r="H72" i="14"/>
  <c r="H73" i="14"/>
  <c r="H74" i="14"/>
  <c r="H75" i="14"/>
  <c r="H76" i="14"/>
  <c r="H77" i="14"/>
  <c r="H78" i="14"/>
  <c r="H79" i="14"/>
  <c r="H80" i="14"/>
  <c r="H81" i="14"/>
  <c r="H82" i="14"/>
  <c r="H83" i="14"/>
  <c r="H84" i="14"/>
  <c r="H85" i="14"/>
  <c r="H86" i="14"/>
  <c r="H87" i="14"/>
  <c r="H88" i="14"/>
  <c r="H89" i="14"/>
  <c r="H90" i="14"/>
  <c r="H91" i="14"/>
  <c r="H92" i="14"/>
  <c r="H93" i="14"/>
  <c r="H94" i="14"/>
  <c r="H95" i="14"/>
  <c r="H96" i="14"/>
  <c r="H97" i="14"/>
  <c r="H98" i="14"/>
  <c r="H99" i="14"/>
  <c r="H100" i="14"/>
  <c r="C100" i="14"/>
  <c r="E100" i="14"/>
  <c r="D92" i="14"/>
  <c r="D100" i="14" s="1"/>
  <c r="I100" i="15"/>
  <c r="I71" i="15"/>
  <c r="I40" i="15"/>
  <c r="H40" i="15" s="1"/>
  <c r="I13" i="15"/>
  <c r="H13" i="15" s="1"/>
  <c r="I78" i="15"/>
  <c r="I77" i="15"/>
  <c r="H77" i="15" s="1"/>
  <c r="I39" i="15"/>
  <c r="H39" i="15" s="1"/>
  <c r="I69" i="15"/>
  <c r="I32" i="15"/>
  <c r="I19" i="15"/>
  <c r="H19" i="15" s="1"/>
  <c r="I59" i="15"/>
  <c r="I16" i="15"/>
  <c r="I34" i="15"/>
  <c r="H34" i="15" s="1"/>
  <c r="I66" i="15"/>
  <c r="I36" i="15"/>
  <c r="H9" i="15"/>
  <c r="H10" i="15"/>
  <c r="H11" i="15"/>
  <c r="H12" i="15"/>
  <c r="H14" i="15"/>
  <c r="H15" i="15"/>
  <c r="H16" i="15"/>
  <c r="H17" i="15"/>
  <c r="H18" i="15"/>
  <c r="H20" i="15"/>
  <c r="H21" i="15"/>
  <c r="H22" i="15"/>
  <c r="H23" i="15"/>
  <c r="H24" i="15"/>
  <c r="H25" i="15"/>
  <c r="H26" i="15"/>
  <c r="H27" i="15"/>
  <c r="H28" i="15"/>
  <c r="H29" i="15"/>
  <c r="H30" i="15"/>
  <c r="H31" i="15"/>
  <c r="H32" i="15"/>
  <c r="H33" i="15"/>
  <c r="H35" i="15"/>
  <c r="H36" i="15"/>
  <c r="H37" i="15"/>
  <c r="H38" i="15"/>
  <c r="H41" i="15"/>
  <c r="H42" i="15"/>
  <c r="H43" i="15"/>
  <c r="H44" i="15"/>
  <c r="H45" i="15"/>
  <c r="H46" i="15"/>
  <c r="H47" i="15"/>
  <c r="H48" i="15"/>
  <c r="H49" i="15"/>
  <c r="H50" i="15"/>
  <c r="H51" i="15"/>
  <c r="H52" i="15"/>
  <c r="H53" i="15"/>
  <c r="H54" i="15"/>
  <c r="H55" i="15"/>
  <c r="H56" i="15"/>
  <c r="H57" i="15"/>
  <c r="H58" i="15"/>
  <c r="H59" i="15"/>
  <c r="H60" i="15"/>
  <c r="H61" i="15"/>
  <c r="H62" i="15"/>
  <c r="H63" i="15"/>
  <c r="H64" i="15"/>
  <c r="H65" i="15"/>
  <c r="H66" i="15"/>
  <c r="H67" i="15"/>
  <c r="H68" i="15"/>
  <c r="H69" i="15"/>
  <c r="H70" i="15"/>
  <c r="H71" i="15"/>
  <c r="H72" i="15"/>
  <c r="H73" i="15"/>
  <c r="H74" i="15"/>
  <c r="H75" i="15"/>
  <c r="H76" i="15"/>
  <c r="H78" i="15"/>
  <c r="H79" i="15"/>
  <c r="H80" i="15"/>
  <c r="H81" i="15"/>
  <c r="H82" i="15"/>
  <c r="H83" i="15"/>
  <c r="H84" i="15"/>
  <c r="H85" i="15"/>
  <c r="H86" i="15"/>
  <c r="H87" i="15"/>
  <c r="H88" i="15"/>
  <c r="H89" i="15"/>
  <c r="H90" i="15"/>
  <c r="H91" i="15"/>
  <c r="H92" i="15"/>
  <c r="H93" i="15"/>
  <c r="H94" i="15"/>
  <c r="H95" i="15"/>
  <c r="H96" i="15"/>
  <c r="H97" i="15"/>
  <c r="H98" i="15"/>
  <c r="H99" i="15"/>
  <c r="H8" i="15"/>
  <c r="E9" i="15"/>
  <c r="E10" i="15"/>
  <c r="E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8" i="15"/>
  <c r="E39" i="15"/>
  <c r="E40" i="15"/>
  <c r="E41" i="15"/>
  <c r="E42" i="15"/>
  <c r="E43" i="15"/>
  <c r="E44" i="15"/>
  <c r="E45" i="15"/>
  <c r="E46" i="15"/>
  <c r="E47" i="15"/>
  <c r="E48" i="15"/>
  <c r="E49" i="15"/>
  <c r="E50" i="15"/>
  <c r="E51" i="15"/>
  <c r="E52" i="15"/>
  <c r="E53" i="15"/>
  <c r="E54" i="15"/>
  <c r="E55" i="15"/>
  <c r="E56" i="15"/>
  <c r="E57" i="15"/>
  <c r="E58" i="15"/>
  <c r="E59" i="15"/>
  <c r="E60" i="15"/>
  <c r="E61" i="15"/>
  <c r="E62" i="15"/>
  <c r="E63" i="15"/>
  <c r="E64" i="15"/>
  <c r="E65" i="15"/>
  <c r="E66" i="15"/>
  <c r="E67" i="15"/>
  <c r="E68" i="15"/>
  <c r="E69" i="15"/>
  <c r="E70" i="15"/>
  <c r="E71" i="15"/>
  <c r="E72" i="15"/>
  <c r="E73" i="15"/>
  <c r="E74" i="15"/>
  <c r="E75" i="15"/>
  <c r="E76" i="15"/>
  <c r="E77" i="15"/>
  <c r="E78" i="15"/>
  <c r="E79" i="15"/>
  <c r="E80" i="15"/>
  <c r="E81" i="15"/>
  <c r="E82" i="15"/>
  <c r="E83" i="15"/>
  <c r="E84" i="15"/>
  <c r="E85" i="15"/>
  <c r="E86" i="15"/>
  <c r="E87" i="15"/>
  <c r="E88" i="15"/>
  <c r="E89" i="15"/>
  <c r="E90" i="15"/>
  <c r="E91" i="15"/>
  <c r="E92" i="15"/>
  <c r="E93" i="15"/>
  <c r="E94" i="15"/>
  <c r="E95" i="15"/>
  <c r="E96" i="15"/>
  <c r="E97" i="15"/>
  <c r="E98" i="15"/>
  <c r="E99" i="15"/>
  <c r="E8" i="15"/>
  <c r="D12" i="17" l="1"/>
  <c r="C11" i="17"/>
  <c r="B12" i="17"/>
  <c r="E100" i="15"/>
  <c r="H100" i="15"/>
  <c r="O20" i="12"/>
  <c r="O9" i="12"/>
  <c r="O10" i="12"/>
  <c r="O11" i="12"/>
  <c r="O12" i="12"/>
  <c r="O13" i="12"/>
  <c r="O14" i="12"/>
  <c r="O15" i="12"/>
  <c r="O16" i="12"/>
  <c r="O17" i="12"/>
  <c r="O18" i="12"/>
  <c r="O19" i="12"/>
  <c r="O8" i="12"/>
  <c r="M20" i="12"/>
  <c r="I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G20" i="1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10" i="2"/>
  <c r="D83" i="2"/>
  <c r="I83" i="2" l="1"/>
  <c r="F83" i="2"/>
  <c r="G83" i="2"/>
  <c r="T23" i="3"/>
  <c r="N92" i="1" l="1"/>
</calcChain>
</file>

<file path=xl/sharedStrings.xml><?xml version="1.0" encoding="utf-8"?>
<sst xmlns="http://schemas.openxmlformats.org/spreadsheetml/2006/main" count="1056" uniqueCount="472">
  <si>
    <t>صندوق سرمایه گذاری اختصاصی بازارگردانی صبا گستر نفت و گاز تامین</t>
  </si>
  <si>
    <t xml:space="preserve">صورت وضعیت پرتفوی </t>
  </si>
  <si>
    <t>برای ماه منتهی به 1399/09/30</t>
  </si>
  <si>
    <t>3-1- سرمایه‌گذاری در  سپرده‌ بانکی</t>
  </si>
  <si>
    <t>مشخصات حساب بانکی</t>
  </si>
  <si>
    <t>1399/09/01</t>
  </si>
  <si>
    <t>تغییرات طی دوره</t>
  </si>
  <si>
    <t>1399/09/30</t>
  </si>
  <si>
    <t>سپرده های بانکی</t>
  </si>
  <si>
    <t>شماره حساب</t>
  </si>
  <si>
    <t>نوع سپرده</t>
  </si>
  <si>
    <t>مبلغ</t>
  </si>
  <si>
    <t>افزایش</t>
  </si>
  <si>
    <t>کاهش</t>
  </si>
  <si>
    <t>درصد به کل دارایی‌ها</t>
  </si>
  <si>
    <t>BankName</t>
  </si>
  <si>
    <t>Number</t>
  </si>
  <si>
    <t>Type</t>
  </si>
  <si>
    <t>Date</t>
  </si>
  <si>
    <t>StartBalance</t>
  </si>
  <si>
    <t>periodBalanceDebit</t>
  </si>
  <si>
    <t>periodBalanceCredit</t>
  </si>
  <si>
    <t>EndBalance</t>
  </si>
  <si>
    <t>BankValuePercent</t>
  </si>
  <si>
    <t>رفاه-سخاش</t>
  </si>
  <si>
    <t>301838355</t>
  </si>
  <si>
    <t>سپرده سرمایه‌گذاری</t>
  </si>
  <si>
    <t>رفاه-سخوز</t>
  </si>
  <si>
    <t>301834556</t>
  </si>
  <si>
    <t>رفاه-سصوفی</t>
  </si>
  <si>
    <t>301829238</t>
  </si>
  <si>
    <t>رفاه - دقاضی</t>
  </si>
  <si>
    <t>301202886</t>
  </si>
  <si>
    <t>رفاه - دشیمی</t>
  </si>
  <si>
    <t>301202590</t>
  </si>
  <si>
    <t>رفاه - وپخش</t>
  </si>
  <si>
    <t>301202280</t>
  </si>
  <si>
    <t>رفاه - کلوند</t>
  </si>
  <si>
    <t>301201055</t>
  </si>
  <si>
    <t>رفاه-شرانل</t>
  </si>
  <si>
    <t>288030758</t>
  </si>
  <si>
    <t>رفاه-تاپیکو</t>
  </si>
  <si>
    <t>262546747</t>
  </si>
  <si>
    <t>رفاه-سدور</t>
  </si>
  <si>
    <t>3018393130</t>
  </si>
  <si>
    <t>رفاه-سفار</t>
  </si>
  <si>
    <t>301834775</t>
  </si>
  <si>
    <t>رفاه - چکاوه</t>
  </si>
  <si>
    <t>301203970</t>
  </si>
  <si>
    <t>رفاه - کاسپین</t>
  </si>
  <si>
    <t>301202928</t>
  </si>
  <si>
    <t>رفاه - هجرت</t>
  </si>
  <si>
    <t>301202450</t>
  </si>
  <si>
    <t>رفاه - شلعاب</t>
  </si>
  <si>
    <t>301202035</t>
  </si>
  <si>
    <t>رفاه-شپاس</t>
  </si>
  <si>
    <t>288030497</t>
  </si>
  <si>
    <t>رفاه-شغدیر</t>
  </si>
  <si>
    <t>288032305</t>
  </si>
  <si>
    <t>رفاه-سیتا</t>
  </si>
  <si>
    <t>301839359</t>
  </si>
  <si>
    <t>رفاه-سفارس</t>
  </si>
  <si>
    <t>301809744</t>
  </si>
  <si>
    <t>رفاه - کپشیر</t>
  </si>
  <si>
    <t>301203910</t>
  </si>
  <si>
    <t>رفاه - دتوزیع</t>
  </si>
  <si>
    <t>301202783</t>
  </si>
  <si>
    <t>رفاه - کلر</t>
  </si>
  <si>
    <t>301202503</t>
  </si>
  <si>
    <t>رفاه - کخاک</t>
  </si>
  <si>
    <t>301200932</t>
  </si>
  <si>
    <t>رفاه-رتکو</t>
  </si>
  <si>
    <t>288032810</t>
  </si>
  <si>
    <t>رفاه-شکربن</t>
  </si>
  <si>
    <t>288032603</t>
  </si>
  <si>
    <t>رفاه-پکرمان</t>
  </si>
  <si>
    <t>288030928</t>
  </si>
  <si>
    <t>جاری - رفاه</t>
  </si>
  <si>
    <t>241170412</t>
  </si>
  <si>
    <t>جاری</t>
  </si>
  <si>
    <t>رفاه-سغرب</t>
  </si>
  <si>
    <t>301838150</t>
  </si>
  <si>
    <t>رفاه-ساوه</t>
  </si>
  <si>
    <t>301834295</t>
  </si>
  <si>
    <t>رفاه-سرود</t>
  </si>
  <si>
    <t>301833965</t>
  </si>
  <si>
    <t>رفاه - دتماد</t>
  </si>
  <si>
    <t>301203957</t>
  </si>
  <si>
    <t>رفاه - درهاور</t>
  </si>
  <si>
    <t>301202837</t>
  </si>
  <si>
    <t>رفاه - دفارا</t>
  </si>
  <si>
    <t>301202394</t>
  </si>
  <si>
    <t>رفاه - شاملا</t>
  </si>
  <si>
    <t>301200981</t>
  </si>
  <si>
    <t>رفاه-خراسان</t>
  </si>
  <si>
    <t>288027917</t>
  </si>
  <si>
    <t>رفاه-سنیر</t>
  </si>
  <si>
    <t>301838495</t>
  </si>
  <si>
    <t>رفاه-سبجنو</t>
  </si>
  <si>
    <t>301835810</t>
  </si>
  <si>
    <t>رفاه - دکپسول</t>
  </si>
  <si>
    <t>301203969</t>
  </si>
  <si>
    <t>رفاه - کفرا</t>
  </si>
  <si>
    <t>301203891</t>
  </si>
  <si>
    <t>رفاه ـ دارو</t>
  </si>
  <si>
    <t>301202412</t>
  </si>
  <si>
    <t>رفاه ـ زگلدشت</t>
  </si>
  <si>
    <t>301202242</t>
  </si>
  <si>
    <t>رفاه - صبا</t>
  </si>
  <si>
    <t>301200816</t>
  </si>
  <si>
    <t>رفاه-تاصیکو</t>
  </si>
  <si>
    <t>288032123</t>
  </si>
  <si>
    <t>رفاه-فکا</t>
  </si>
  <si>
    <t>288031921</t>
  </si>
  <si>
    <t>رفاه-سبهان</t>
  </si>
  <si>
    <t>301837818</t>
  </si>
  <si>
    <t>رفاه -ساروم</t>
  </si>
  <si>
    <t>301832810</t>
  </si>
  <si>
    <t>رفاه - کسعدی</t>
  </si>
  <si>
    <t>301203908</t>
  </si>
  <si>
    <t>رفاه - دشیری</t>
  </si>
  <si>
    <t>301202746</t>
  </si>
  <si>
    <t>رفاه - ددام</t>
  </si>
  <si>
    <t>301202667</t>
  </si>
  <si>
    <t>رفاه - دپارس</t>
  </si>
  <si>
    <t>301202321</t>
  </si>
  <si>
    <t>رفاه-شفن</t>
  </si>
  <si>
    <t>288031623</t>
  </si>
  <si>
    <t>رفاه-سخزر</t>
  </si>
  <si>
    <t>301835007</t>
  </si>
  <si>
    <t>رفاه-سقاین</t>
  </si>
  <si>
    <t>301833333</t>
  </si>
  <si>
    <t>رفاه - دزهراوی</t>
  </si>
  <si>
    <t>301203933</t>
  </si>
  <si>
    <t>رفاه - درازک</t>
  </si>
  <si>
    <t>301202989</t>
  </si>
  <si>
    <t>رفاه - دلر</t>
  </si>
  <si>
    <t>301202345</t>
  </si>
  <si>
    <t>رفاه - لپارس</t>
  </si>
  <si>
    <t>301202096</t>
  </si>
  <si>
    <t>رفاه-پسهند</t>
  </si>
  <si>
    <t>288032901</t>
  </si>
  <si>
    <t>رفاه-سفانو</t>
  </si>
  <si>
    <t>301835226</t>
  </si>
  <si>
    <t>رفاه - فباهنر</t>
  </si>
  <si>
    <t>301203880</t>
  </si>
  <si>
    <t>رفاه - دابور</t>
  </si>
  <si>
    <t>301202539</t>
  </si>
  <si>
    <t>رفاه - زملارد</t>
  </si>
  <si>
    <t>301202175</t>
  </si>
  <si>
    <t>رفاه-وپترو</t>
  </si>
  <si>
    <t>288032457</t>
  </si>
  <si>
    <t>رفاه-شدوص</t>
  </si>
  <si>
    <t>288033061</t>
  </si>
  <si>
    <t>رفاه-تیپیکو</t>
  </si>
  <si>
    <t>288031740</t>
  </si>
  <si>
    <t>رفاه-شفارا</t>
  </si>
  <si>
    <t>302567793</t>
  </si>
  <si>
    <t>رفاه-شکبیر</t>
  </si>
  <si>
    <t>302568906</t>
  </si>
  <si>
    <t>رفاه-مداران</t>
  </si>
  <si>
    <t>302569200</t>
  </si>
  <si>
    <t>رفاه-شاوان</t>
  </si>
  <si>
    <t>302568566</t>
  </si>
  <si>
    <t>رفاه-شپترو</t>
  </si>
  <si>
    <t xml:space="preserve"> 302567987 </t>
  </si>
  <si>
    <t>رفاه-شکلر</t>
  </si>
  <si>
    <t>302568189</t>
  </si>
  <si>
    <t>رفاه-شستا</t>
  </si>
  <si>
    <t>302569467</t>
  </si>
  <si>
    <t>جاری-شهر</t>
  </si>
  <si>
    <t>100847812939</t>
  </si>
  <si>
    <t>جمع</t>
  </si>
  <si>
    <t xml:space="preserve"> </t>
  </si>
  <si>
    <t xml:space="preserve"> صندوق سرمایه گذاری اختصاصی بازارگردانی صبا گستر نفت و گاز تامین</t>
  </si>
  <si>
    <t>1- سرمایه گذاری ها</t>
  </si>
  <si>
    <t>1-1-سرمایه‌گذاری در سهام و حق تقدم سهام وصندوق‌های سرمایه‌گذاری</t>
  </si>
  <si>
    <t>شرکت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</si>
  <si>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</si>
  <si>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</si>
  <si>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</si>
  <si>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</si>
  <si>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</si>
  <si>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 هر سهم</t>
  </si>
  <si>
    <t>درصد به کل  دارایی‌ها</t>
  </si>
  <si>
    <t>مبلغ خرید</t>
  </si>
  <si>
    <t>مبلغ فروش</t>
  </si>
  <si>
    <t>AssetName</t>
  </si>
  <si>
    <t>StartCount</t>
  </si>
  <si>
    <t>StartTotalCost</t>
  </si>
  <si>
    <t>StartTotalValue</t>
  </si>
  <si>
    <t>BuyCount</t>
  </si>
  <si>
    <t>BuyTotalCost</t>
  </si>
  <si>
    <t>SellCount</t>
  </si>
  <si>
    <t>SellTotalCost</t>
  </si>
  <si>
    <t>CurrentCount</t>
  </si>
  <si>
    <t>CurrentPrice</t>
  </si>
  <si>
    <t>CurrentTotalCost</t>
  </si>
  <si>
    <t>CurrentTotalValue</t>
  </si>
  <si>
    <t>AssetValuePercent</t>
  </si>
  <si>
    <t>کشت و دامداری فکا (زفکا)</t>
  </si>
  <si>
    <t>کربن ایران (شکربن)</t>
  </si>
  <si>
    <t>معدنی املاح ایران (شاملا)</t>
  </si>
  <si>
    <t>دارو رازک (درازک)</t>
  </si>
  <si>
    <t>فرآورده های نسوز ایران (کفرا)</t>
  </si>
  <si>
    <t>پارس الکتریک (لپارس)</t>
  </si>
  <si>
    <t>سیمان غرب (سغرب)</t>
  </si>
  <si>
    <t>سیمان سفیدنی ریز (سنیر)</t>
  </si>
  <si>
    <t>سیمان دورود (سدور)</t>
  </si>
  <si>
    <t>نیروکلر (شکلر)</t>
  </si>
  <si>
    <t>پارس دارو (دپارس)</t>
  </si>
  <si>
    <t>دارو زهراوی (دزهراوی)</t>
  </si>
  <si>
    <t>سیمان فارس و خوزستان (سفارس)</t>
  </si>
  <si>
    <t>سیمان صوفیان (سصوفی)</t>
  </si>
  <si>
    <t>سیمان ارومیه (ساروم)</t>
  </si>
  <si>
    <t>سیمان قائن (سقاین)</t>
  </si>
  <si>
    <t>سیمان بجنورد (سبجنو)</t>
  </si>
  <si>
    <t>پتروشیمی امیرکبیر (شکبیر)</t>
  </si>
  <si>
    <t>لوازم خانگی پارس (لخانه)</t>
  </si>
  <si>
    <t>سر. نفت و گاز تامین (تاپیکو)</t>
  </si>
  <si>
    <t>صنعتی بارز (پکرمان)</t>
  </si>
  <si>
    <t>سر. صدر تامین (تاصیکو)</t>
  </si>
  <si>
    <t>سر. صبا تامین (صبا)</t>
  </si>
  <si>
    <t>کارخانجات داروپخش (دارو)</t>
  </si>
  <si>
    <t>دارویی ره آورد تامین (درهآور)</t>
  </si>
  <si>
    <t>داروسازی قاضی (دقاضی)</t>
  </si>
  <si>
    <t>مواد داروپخش (دتماد)</t>
  </si>
  <si>
    <t>خاک چینی ایران (کخاک)</t>
  </si>
  <si>
    <t>داده پردازی ایران (مداران)</t>
  </si>
  <si>
    <t>نفت ایرانول (شرانل)</t>
  </si>
  <si>
    <t>تکین کو (رتکو)</t>
  </si>
  <si>
    <t>کشاورزی و دامپروری ملارد شیر (زملارد)</t>
  </si>
  <si>
    <t>دارو فارابی (دفارا)</t>
  </si>
  <si>
    <t>دارو ابوریحان (دابور)</t>
  </si>
  <si>
    <t>زاگرس فارمد پارس (ددام)</t>
  </si>
  <si>
    <t>توزیع داروپخش (دتوزیع)</t>
  </si>
  <si>
    <t>سیمان ساوه (ساوه)</t>
  </si>
  <si>
    <t>سیمان خزر (سخزر)</t>
  </si>
  <si>
    <t>پتروشیمی آبادان (شپترو)</t>
  </si>
  <si>
    <t>سر. دارویی تامین (تیپیکو)</t>
  </si>
  <si>
    <t>کاشی الوند (کلوند)</t>
  </si>
  <si>
    <t>کشت و دام گلدشت نمونه اصفهان (زگلدشت)</t>
  </si>
  <si>
    <t>داروپخش (وپخش)</t>
  </si>
  <si>
    <t>شیرین دارو (دشیری)</t>
  </si>
  <si>
    <t>کاسپین تامین (کاسپین)</t>
  </si>
  <si>
    <t>پشم شیشه ایران (کپشیر)</t>
  </si>
  <si>
    <t>تولید ژلاتین کپسول ایران (دکپسول)</t>
  </si>
  <si>
    <t>سر. سیمان تامین (سیتا)</t>
  </si>
  <si>
    <t>سیمان فارس (سفار)</t>
  </si>
  <si>
    <t>سیمان فارس نو (سفانو)</t>
  </si>
  <si>
    <t>پالایش نفت لاوان (شاوان)</t>
  </si>
  <si>
    <t>سر. تامین اجتماعی (شستا)</t>
  </si>
  <si>
    <t>پتروشیمی خراسان (خراسان)</t>
  </si>
  <si>
    <t>نفت پاسارگاد (شپاس)</t>
  </si>
  <si>
    <t>دوده صنعتی پارس (شدوص)</t>
  </si>
  <si>
    <t>دارو اکسیر (دلر)</t>
  </si>
  <si>
    <t>کلر پارس (کلر)</t>
  </si>
  <si>
    <t>سر. پتروشیمی (وپترو)</t>
  </si>
  <si>
    <t>لاستیک سهند (پسهند)</t>
  </si>
  <si>
    <t>لعابیران (شلعاب)</t>
  </si>
  <si>
    <t>شیمی داروپخش (دشیمی)</t>
  </si>
  <si>
    <t>مس باهنر (فباهنر)</t>
  </si>
  <si>
    <t>کاغذ سازی کاوه (چکاوه)</t>
  </si>
  <si>
    <t>سیمان شاهرود (سرود)</t>
  </si>
  <si>
    <t>سیمان بهبهان (سبهان)</t>
  </si>
  <si>
    <t>سیمان خاش (سخاش)</t>
  </si>
  <si>
    <t>پتروشیمی فن آوران (شفن)</t>
  </si>
  <si>
    <t>پخش هجرت (هجرت)</t>
  </si>
  <si>
    <t>پتروشیمی غدیر (شغدیر)</t>
  </si>
  <si>
    <t>سیمان خوزستان (سخوز)</t>
  </si>
  <si>
    <t>کاشی سعدی (کسعدی)</t>
  </si>
  <si>
    <t>پتروشیمی فارابی (شفارا)</t>
  </si>
  <si>
    <t>سر. صبا تامین (حق تقدم) (صباح)</t>
  </si>
  <si>
    <t>کارخانجات داروپخش (حق تقدم) (داروح)</t>
  </si>
  <si>
    <t>کشت و دامداری فکا (حق تقدم) (زفکاح)</t>
  </si>
  <si>
    <t>پخش هجرت (حق تقدم) (هجرتح)</t>
  </si>
  <si>
    <t>دارو اکسیر (حق تقدم) (دلرح)</t>
  </si>
  <si>
    <t>کاغذ سازی کاوه (حق تقدم) (چکاوهح)</t>
  </si>
  <si>
    <t>کاشی سعدی (حق تقدم) (کسعدیح)</t>
  </si>
  <si>
    <t>داروسازی قاضی (حق تقدم) (دقاضیح)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</si>
  <si>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</si>
  <si>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</si>
  <si>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</si>
  <si>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دارای مجوز از سازمان</t>
  </si>
  <si>
    <t>تاریخ سررسید</t>
  </si>
  <si>
    <t>نرخ سود اسمی</t>
  </si>
  <si>
    <t>نرخ سود مؤثر</t>
  </si>
  <si>
    <t>CertificateType</t>
  </si>
  <si>
    <t>Exchange</t>
  </si>
  <si>
    <t>IssueDate</t>
  </si>
  <si>
    <t>MatureDate</t>
  </si>
  <si>
    <t>NominalPrice</t>
  </si>
  <si>
    <t>InterestRate</t>
  </si>
  <si>
    <t>دولت - با شرایط خاص 140010 (اشاد1)</t>
  </si>
  <si>
    <t>بلی</t>
  </si>
  <si>
    <t>1396/10/26</t>
  </si>
  <si>
    <t>1400/10/26</t>
  </si>
  <si>
    <t>اسناد خزانه-م13بودجه97-000518 (اخزا713)</t>
  </si>
  <si>
    <t>1397/07/18</t>
  </si>
  <si>
    <t>1400/05/18</t>
  </si>
  <si>
    <t>منفعت صبا اروند ملت14001110 (اروند06)</t>
  </si>
  <si>
    <t>1397/11/13</t>
  </si>
  <si>
    <t>1400/11/13</t>
  </si>
  <si>
    <t>اسناد خزانه-م18بودجه97-000525 (اخزا718)</t>
  </si>
  <si>
    <t>1397/11/25</t>
  </si>
  <si>
    <t>1400/05/25</t>
  </si>
  <si>
    <t>اسناد خزانه-م11بودجه98-001013 (اخزا811)</t>
  </si>
  <si>
    <t>1398/03/18</t>
  </si>
  <si>
    <t>1400/10/13</t>
  </si>
  <si>
    <t>اسناد خزانه-م13بودجه98-010219 (اخزا813)</t>
  </si>
  <si>
    <t>1401/02/19</t>
  </si>
  <si>
    <t>اسنادخزانه-م15بودجه98-010406 (اخزا815)</t>
  </si>
  <si>
    <t>1398/04/06</t>
  </si>
  <si>
    <t>1401/04/06</t>
  </si>
  <si>
    <t>اسناد خزانه-م6بودجه98-000519 (اخزا806)</t>
  </si>
  <si>
    <t>1400/05/19</t>
  </si>
  <si>
    <t>منفعت دولت7-ش.خاص نوین0204 (افاد73)</t>
  </si>
  <si>
    <t>1398/10/11</t>
  </si>
  <si>
    <t>1402/04/11</t>
  </si>
  <si>
    <t>منفعت دولت7-ش.خاص سایر0204 (افاد74)</t>
  </si>
  <si>
    <t>اسناد خزانه-م17بودجه98-010512 (اخزا817)</t>
  </si>
  <si>
    <t>1398/08/12</t>
  </si>
  <si>
    <t>1401/05/12</t>
  </si>
  <si>
    <t>اسناد خزانه-م18بودجه98-010614 (اخزا818)</t>
  </si>
  <si>
    <t>1398/08/14</t>
  </si>
  <si>
    <t>1401/06/14</t>
  </si>
  <si>
    <t>به ‌نام خدا</t>
  </si>
  <si>
    <t xml:space="preserve">صورت وضعیت پرتفوی
</t>
  </si>
  <si>
    <t xml:space="preserve">برای ماه منتهی به 1399/09/30
</t>
  </si>
  <si>
    <t>مدیر صندوق</t>
  </si>
  <si>
    <t xml:space="preserve">صورت وضعیت درآمدها </t>
  </si>
  <si>
    <t>برای ماه منتهی به  1399/09/30</t>
  </si>
  <si>
    <t>2-2-درآمد حاصل از سرمایه­گذاری در اوراق بهادار با درآمد ثابت:</t>
  </si>
  <si>
    <t>از 1399/09/01 تا  1399/09/30</t>
  </si>
  <si>
    <t>از ابتدای سال مالی تا 1399/09/30</t>
  </si>
  <si>
    <t>درآمد سود اوراق</t>
  </si>
  <si>
    <t>درآمد تغییر ارزش</t>
  </si>
  <si>
    <t>درآمد فروش</t>
  </si>
  <si>
    <t>یادداشت ...</t>
  </si>
  <si>
    <t>PeriodPureInterestPayment</t>
  </si>
  <si>
    <t>PeriodChange</t>
  </si>
  <si>
    <t>PeriodTotalCostProfitLoss</t>
  </si>
  <si>
    <t>PeriodAmountSum</t>
  </si>
  <si>
    <t>CurrentPureInterestPayment</t>
  </si>
  <si>
    <t>CurrentChange</t>
  </si>
  <si>
    <t>CurrentTotalCostProfitLoss</t>
  </si>
  <si>
    <t>CurrentAmountSum</t>
  </si>
  <si>
    <t>اسناد خزانه-م14بودجه98-010318 (اخزا814)</t>
  </si>
  <si>
    <t>اسناد خزانه-م5بودجه98-000422 (اخزا805)</t>
  </si>
  <si>
    <t>اسناد خزانه-م12بودجه98-001111 (اخزا812)</t>
  </si>
  <si>
    <t>اسناد خزانه-م8بودجه98-000817 (اخزا808)</t>
  </si>
  <si>
    <t>اسناد خزانه-م6بودجه97-990423 (اخزا706)</t>
  </si>
  <si>
    <t>اسناد خزانه-م16بودجه97-000407 (اخزا716)</t>
  </si>
  <si>
    <t>اسناد خزانه-م16بودجه98-010503 (اخزا816)</t>
  </si>
  <si>
    <t>اسناد خزانه-م3بودجه98-990521 (اخزا803)</t>
  </si>
  <si>
    <t>اسناد خزانه-م24بودجه96-990625 (اخزا624)</t>
  </si>
  <si>
    <t>مشارکت دولتی10-شرایط خاص001226 (اشاد10)</t>
  </si>
  <si>
    <t>اسناد خزانه-م7بودجه98-000719 (اخزا807)</t>
  </si>
  <si>
    <t>اسناد خزانه-م3بودجه97-990721 (اخزا703)</t>
  </si>
  <si>
    <t>اسناد خزانه-م20بودجه98-020806 (اخزا820)</t>
  </si>
  <si>
    <t>اسناد خزانه-م9بودجه98-000923 (اخزا809)</t>
  </si>
  <si>
    <t>3-2-درآمد حاصل از سرمایه­گذاری در سپرده بانکی و گواهی سپرده:</t>
  </si>
  <si>
    <t>نام سپرده بانکی</t>
  </si>
  <si>
    <t>نام سپرده</t>
  </si>
  <si>
    <t>سود سپرده بانکی و گواهی سپرده</t>
  </si>
  <si>
    <t>BankAccount</t>
  </si>
  <si>
    <t>PeriodInterestAmount</t>
  </si>
  <si>
    <t>CurrentPureInterest</t>
  </si>
  <si>
    <t>سایر درآمدها</t>
  </si>
  <si>
    <t>Amount</t>
  </si>
  <si>
    <t>1-2-درآمد حاصل از سرمایه­گذاری در سهام و حق تقدم سهام و صندوق‌های سرمایه‌گذاری:</t>
  </si>
  <si>
    <t>دارایی</t>
  </si>
  <si>
    <t>درآمد سود</t>
  </si>
  <si>
    <t>درصد از کل درآمد ها</t>
  </si>
  <si>
    <t>PeriodPureDividendPayment</t>
  </si>
  <si>
    <t>PeriodPercent</t>
  </si>
  <si>
    <t>CurrentPureDividendPayment</t>
  </si>
  <si>
    <t>CurrentPercent</t>
  </si>
  <si>
    <t>سر. صدر تامین (حق تقدم) (تاصیکوح)</t>
  </si>
  <si>
    <t>لعابیران (حق تقدم) (شلعابح)</t>
  </si>
  <si>
    <t>سود(زیان) حاصل از فروش اوراق بهادار</t>
  </si>
  <si>
    <t>شرح</t>
  </si>
  <si>
    <t>خالص بهای فروش</t>
  </si>
  <si>
    <t>ارزش دفتری</t>
  </si>
  <si>
    <t>سود و زیان ناشی از فروش</t>
  </si>
  <si>
    <t>PeriodCount</t>
  </si>
  <si>
    <t>PeriodTotalAmount</t>
  </si>
  <si>
    <t>PeriodTotalCost</t>
  </si>
  <si>
    <t>AllCount</t>
  </si>
  <si>
    <t>AllTotalAmount</t>
  </si>
  <si>
    <t>AllTotalCost</t>
  </si>
  <si>
    <t>AllTotalCostProfitLoss</t>
  </si>
  <si>
    <t>ارزش دفتری برابر است با میانگین موزون خالص ارزش فروش هر سهم/ورقه در ابتدای دوره با خرید طی دوره ضربدر تعداد در پایان دوره</t>
  </si>
  <si>
    <t>2- درآمد حاصل از سرمایه گذاری ها</t>
  </si>
  <si>
    <t>یادداشت</t>
  </si>
  <si>
    <t>درصد از کل درآمدها</t>
  </si>
  <si>
    <t>درصد از کل دارایی ها</t>
  </si>
  <si>
    <t>Description</t>
  </si>
  <si>
    <t>Memo</t>
  </si>
  <si>
    <t>PercentOfRevenues</t>
  </si>
  <si>
    <t>PercentOfAssets</t>
  </si>
  <si>
    <t>درآمد حاصل از سرمایه­گذاری در سهام و حق تقدم سهام و صندوق‌های سرمایه‌گذاری</t>
  </si>
  <si>
    <t>1-2</t>
  </si>
  <si>
    <t>درآمد حاصل از سرمایه گذاری در اوراق بهادار با درآمد ثابت</t>
  </si>
  <si>
    <t>2-2</t>
  </si>
  <si>
    <t>درآمد حاصل از سرمایه گذاری در سپرده بانکی و گواهی سپرده</t>
  </si>
  <si>
    <t>3-2</t>
  </si>
  <si>
    <t>4-2</t>
  </si>
  <si>
    <t>درآمد سود سهام</t>
  </si>
  <si>
    <t>اطلاعات مجمع</t>
  </si>
  <si>
    <t>نام سهام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</si>
  <si>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</si>
  <si>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</si>
  <si>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</si>
  <si>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</si>
  <si>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</si>
  <si>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</si>
  <si>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Company</t>
  </si>
  <si>
    <t>Dps</t>
  </si>
  <si>
    <t>periodDividendPaymentSum</t>
  </si>
  <si>
    <t>periodDividendPaymentDiscount</t>
  </si>
  <si>
    <t>purePeriodDividendPayment</t>
  </si>
  <si>
    <t>currentDividend</t>
  </si>
  <si>
    <t>dividendPaymentDiscount</t>
  </si>
  <si>
    <t>pureDividendPayment</t>
  </si>
  <si>
    <t>1399/02/20</t>
  </si>
  <si>
    <t>1399/02/30</t>
  </si>
  <si>
    <t>1399/02/31</t>
  </si>
  <si>
    <t>1399/03/13</t>
  </si>
  <si>
    <t>1399/03/19</t>
  </si>
  <si>
    <t>1399/03/24</t>
  </si>
  <si>
    <t>1399/04/04</t>
  </si>
  <si>
    <t>1399/04/15</t>
  </si>
  <si>
    <t>1399/05/11</t>
  </si>
  <si>
    <t>1399/05/15</t>
  </si>
  <si>
    <t>1399/05/25</t>
  </si>
  <si>
    <t>1399/06/05</t>
  </si>
  <si>
    <t>سود اوراق بهادار با درآمد ثابت و سپرده بانکی</t>
  </si>
  <si>
    <t xml:space="preserve">درآمد سود </t>
  </si>
  <si>
    <t>خالص درآمد</t>
  </si>
  <si>
    <t>PeriodInterestDiscount</t>
  </si>
  <si>
    <t>PeriodPureInterest</t>
  </si>
  <si>
    <t>CurrentInterest</t>
  </si>
  <si>
    <t>CurrentInterestDiscount</t>
  </si>
  <si>
    <t>درآمد ناشی از تغییر قیمت اوراق بهادار</t>
  </si>
  <si>
    <t>سود و زیان ناشی از تغییر قیمت</t>
  </si>
  <si>
    <t>PeriodTotalValue</t>
  </si>
  <si>
    <t>PeriodBookValue</t>
  </si>
  <si>
    <t>CurrentBookValue</t>
  </si>
  <si>
    <t>پذیرفته شده در
 بورس یا فرابورس</t>
  </si>
  <si>
    <t>تاریخ انتشار
 اوراق</t>
  </si>
  <si>
    <t>قیمت بازار
 هر ورقه</t>
  </si>
  <si>
    <t>Column1</t>
  </si>
  <si>
    <t>Column2</t>
  </si>
  <si>
    <t>Column3</t>
  </si>
  <si>
    <t>Column4</t>
  </si>
  <si>
    <t>Column5</t>
  </si>
  <si>
    <t>جمع دارایی جاری</t>
  </si>
  <si>
    <t>جمع دارایی غیر جاری</t>
  </si>
  <si>
    <t>جمع کل دارایی ها</t>
  </si>
  <si>
    <t>جمع بدهی های جاری</t>
  </si>
  <si>
    <t>جمع بدهی های غیر جاری</t>
  </si>
  <si>
    <t>جمع کل بدهی ها</t>
  </si>
  <si>
    <t>جمع کل تعهدات</t>
  </si>
  <si>
    <t>جمع کل بدهی ها و تعهدات</t>
  </si>
  <si>
    <t>نسبت جاری</t>
  </si>
  <si>
    <t>نسبت بدهی و تعهدات</t>
  </si>
  <si>
    <t>تهیه کننده:</t>
  </si>
  <si>
    <t>ارقام بدون تعدیل</t>
  </si>
  <si>
    <t>تعدیل شده برای محاسبۀ نسبت جاری</t>
  </si>
  <si>
    <t>تأیید کننده:</t>
  </si>
  <si>
    <t>تعدیل شده برای محاسبۀ نسبت بدهی و تعهدات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</si>
</sst>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0">
    <font>
      <sz val="11"/>
      <color theme="1"/>
      <name val="Calibri"/>
      <family val="2"/>
      <scheme val="minor"/>
    </font>
    <font>
      <sz val="10"/>
      <color theme="1"/>
      <name val="B Titr"/>
      <charset val="178"/>
    </font>
    <font>
      <sz val="10"/>
      <color rgb="FF0062AC"/>
      <name val="B Titr"/>
      <charset val="178"/>
    </font>
    <font>
      <sz val="8"/>
      <color theme="1"/>
      <name val="B Titr"/>
      <charset val="178"/>
    </font>
    <font>
      <sz val="12"/>
      <color theme="1"/>
      <name val="B Titr"/>
      <charset val="178"/>
    </font>
    <font>
      <sz val="12"/>
      <color rgb="FF0062AC"/>
      <name val="B Titr"/>
      <charset val="178"/>
    </font>
    <font>
      <sz val="8"/>
      <color rgb="FF000000"/>
      <name val="B Titr"/>
      <charset val="178"/>
    </font>
    <font>
      <sz val="10"/>
      <color rgb="FF000000"/>
      <name val="B Titr"/>
      <charset val="178"/>
    </font>
    <font>
      <sz val="11"/>
      <color theme="1"/>
      <name val="B Titr"/>
      <charset val="178"/>
    </font>
    <font>
      <sz val="11"/>
      <color theme="1"/>
      <name val="B Titr"/>
    </font>
    <font>
      <sz val="11"/>
      <color rgb="FF0062AC"/>
      <name val="B Titr"/>
      <charset val="178"/>
    </font>
    <font>
      <sz val="11"/>
      <color rgb="FF000000"/>
      <name val="B Titr"/>
      <charset val="178"/>
    </font>
    <font>
      <sz val="18"/>
      <color theme="1"/>
      <name val="B Titr"/>
      <charset val="178"/>
    </font>
    <font>
      <sz val="20"/>
      <color theme="1"/>
      <name val="B Titr"/>
      <charset val="178"/>
    </font>
    <font>
      <sz val="16"/>
      <color theme="1"/>
      <name val="B Titr"/>
      <charset val="178"/>
    </font>
    <font>
      <sz val="11"/>
      <color theme="1"/>
      <name val="Calibri"/>
      <family val="2"/>
      <scheme val="minor"/>
    </font>
    <font>
      <b/>
      <sz val="16"/>
      <color theme="1"/>
      <name val="B Zar"/>
      <charset val="178"/>
    </font>
    <font>
      <sz val="11"/>
      <color rgb="FFFF0000"/>
      <name val="B Titr"/>
      <charset val="178"/>
    </font>
    <font>
      <sz val="11"/>
      <name val="B Titr"/>
      <charset val="178"/>
    </font>
    <font>
      <b/>
      <sz val="11"/>
      <color theme="1"/>
      <name val="B Titr"/>
      <charset val="17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10">
    <xf numFmtId="0" fontId="0" fillId="0" borderId="0" xfId="0" applyNumberFormat="1" applyFont="1" applyFill="1" applyBorder="1"/>
    <xf numFmtId="3" fontId="1" fillId="2" borderId="0" xfId="0" applyNumberFormat="1" applyFont="1" applyFill="1" applyBorder="1"/>
    <xf numFmtId="3" fontId="1" fillId="2" borderId="0" xfId="0" applyNumberFormat="1" applyFont="1" applyFill="1" applyBorder="1" applyAlignment="1">
      <alignment horizontal="center" vertical="center" readingOrder="2"/>
    </xf>
    <xf numFmtId="3" fontId="1" fillId="2" borderId="1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right" vertical="center"/>
    </xf>
    <xf numFmtId="3" fontId="3" fillId="2" borderId="0" xfId="0" applyNumberFormat="1" applyFont="1" applyFill="1" applyBorder="1" applyAlignment="1">
      <alignment horizontal="center" vertical="center"/>
    </xf>
    <xf numFmtId="4" fontId="3" fillId="2" borderId="0" xfId="0" applyNumberFormat="1" applyFont="1" applyFill="1" applyBorder="1" applyAlignment="1">
      <alignment horizontal="center" vertical="center"/>
    </xf>
    <xf numFmtId="3" fontId="1" fillId="2" borderId="0" xfId="0" applyNumberFormat="1" applyFont="1" applyFill="1" applyBorder="1" applyAlignment="1">
      <alignment vertical="center"/>
    </xf>
    <xf numFmtId="3" fontId="3" fillId="2" borderId="8" xfId="0" applyNumberFormat="1" applyFont="1" applyFill="1" applyBorder="1" applyAlignment="1">
      <alignment horizontal="center" vertical="center"/>
    </xf>
    <xf numFmtId="3" fontId="1" fillId="2" borderId="0" xfId="0" applyNumberFormat="1" applyFont="1" applyFill="1" applyBorder="1" applyAlignment="1">
      <alignment horizontal="center"/>
    </xf>
    <xf numFmtId="3" fontId="1" fillId="2" borderId="0" xfId="0" applyNumberFormat="1" applyFont="1" applyFill="1" applyBorder="1" applyAlignment="1">
      <alignment horizontal="center" vertical="center"/>
    </xf>
    <xf numFmtId="3" fontId="6" fillId="2" borderId="0" xfId="0" applyNumberFormat="1" applyFont="1" applyFill="1" applyBorder="1" applyAlignment="1">
      <alignment horizontal="right" vertical="center" readingOrder="2"/>
    </xf>
    <xf numFmtId="3" fontId="3" fillId="2" borderId="0" xfId="0" applyNumberFormat="1" applyFont="1" applyFill="1" applyBorder="1" applyAlignment="1">
      <alignment horizontal="right" vertical="center" readingOrder="2"/>
    </xf>
    <xf numFmtId="3" fontId="3" fillId="2" borderId="0" xfId="0" applyNumberFormat="1" applyFont="1" applyFill="1" applyBorder="1" applyAlignment="1">
      <alignment horizontal="center" vertical="center" readingOrder="2"/>
    </xf>
    <xf numFmtId="0" fontId="3" fillId="2" borderId="0" xfId="0" applyNumberFormat="1" applyFont="1" applyFill="1" applyBorder="1" applyAlignment="1">
      <alignment horizontal="center" vertical="center"/>
    </xf>
    <xf numFmtId="1" fontId="3" fillId="2" borderId="0" xfId="0" applyNumberFormat="1" applyFont="1" applyFill="1" applyBorder="1" applyAlignment="1">
      <alignment horizontal="center" vertical="center"/>
    </xf>
    <xf numFmtId="3" fontId="3" fillId="2" borderId="8" xfId="0" applyNumberFormat="1" applyFont="1" applyFill="1" applyBorder="1" applyAlignment="1">
      <alignment horizontal="center" vertical="center" readingOrder="2"/>
    </xf>
    <xf numFmtId="4" fontId="3" fillId="2" borderId="8" xfId="0" applyNumberFormat="1" applyFont="1" applyFill="1" applyBorder="1" applyAlignment="1">
      <alignment horizontal="center" vertical="center" readingOrder="2"/>
    </xf>
    <xf numFmtId="4" fontId="1" fillId="2" borderId="0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vertical="center" readingOrder="2"/>
    </xf>
    <xf numFmtId="3" fontId="1" fillId="2" borderId="0" xfId="0" applyNumberFormat="1" applyFont="1" applyFill="1" applyBorder="1" applyAlignment="1">
      <alignment vertical="center" readingOrder="2"/>
    </xf>
    <xf numFmtId="3" fontId="3" fillId="2" borderId="0" xfId="0" applyNumberFormat="1" applyFont="1" applyFill="1" applyBorder="1" applyAlignment="1">
      <alignment vertical="center" readingOrder="2"/>
    </xf>
    <xf numFmtId="3" fontId="3" fillId="2" borderId="8" xfId="0" applyNumberFormat="1" applyFont="1" applyFill="1" applyBorder="1" applyAlignment="1">
      <alignment vertical="center" readingOrder="2"/>
    </xf>
    <xf numFmtId="0" fontId="8" fillId="0" borderId="0" xfId="0" applyNumberFormat="1" applyFont="1" applyFill="1" applyBorder="1"/>
    <xf numFmtId="3" fontId="8" fillId="2" borderId="0" xfId="0" applyNumberFormat="1" applyFont="1" applyFill="1" applyBorder="1" applyAlignment="1">
      <alignment vertical="center"/>
    </xf>
    <xf numFmtId="3" fontId="8" fillId="2" borderId="0" xfId="0" applyNumberFormat="1" applyFont="1" applyFill="1" applyBorder="1"/>
    <xf numFmtId="3" fontId="8" fillId="2" borderId="1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right" vertical="center" readingOrder="1"/>
    </xf>
    <xf numFmtId="3" fontId="5" fillId="2" borderId="0" xfId="0" applyNumberFormat="1" applyFont="1" applyFill="1" applyBorder="1" applyAlignment="1">
      <alignment vertical="center" readingOrder="2"/>
    </xf>
    <xf numFmtId="3" fontId="8" fillId="2" borderId="0" xfId="0" applyNumberFormat="1" applyFont="1" applyFill="1" applyBorder="1" applyAlignment="1">
      <alignment horizontal="right" vertical="center"/>
    </xf>
    <xf numFmtId="3" fontId="4" fillId="2" borderId="0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/>
    </xf>
    <xf numFmtId="3" fontId="1" fillId="2" borderId="8" xfId="0" applyNumberFormat="1" applyFont="1" applyFill="1" applyBorder="1" applyAlignment="1">
      <alignment horizontal="center" vertical="center" readingOrder="2"/>
    </xf>
    <xf numFmtId="4" fontId="1" fillId="2" borderId="8" xfId="0" applyNumberFormat="1" applyFont="1" applyFill="1" applyBorder="1" applyAlignment="1">
      <alignment horizontal="center" vertical="center" readingOrder="2"/>
    </xf>
    <xf numFmtId="4" fontId="1" fillId="2" borderId="0" xfId="0" applyNumberFormat="1" applyFont="1" applyFill="1" applyBorder="1" applyAlignment="1">
      <alignment horizontal="center" vertical="center" readingOrder="2"/>
    </xf>
    <xf numFmtId="3" fontId="7" fillId="2" borderId="0" xfId="0" applyNumberFormat="1" applyFont="1" applyFill="1" applyBorder="1" applyAlignment="1">
      <alignment vertical="center" readingOrder="2"/>
    </xf>
    <xf numFmtId="3" fontId="6" fillId="2" borderId="0" xfId="0" applyNumberFormat="1" applyFont="1" applyFill="1" applyBorder="1" applyAlignment="1">
      <alignment horizontal="center" vertical="center" readingOrder="2"/>
    </xf>
    <xf numFmtId="3" fontId="6" fillId="2" borderId="8" xfId="0" applyNumberFormat="1" applyFont="1" applyFill="1" applyBorder="1" applyAlignment="1">
      <alignment horizontal="center" vertical="center" readingOrder="2"/>
    </xf>
    <xf numFmtId="3" fontId="7" fillId="2" borderId="0" xfId="0" applyNumberFormat="1" applyFont="1" applyFill="1" applyBorder="1" applyAlignment="1">
      <alignment horizontal="center" vertical="center" readingOrder="2"/>
    </xf>
    <xf numFmtId="3" fontId="7" fillId="2" borderId="8" xfId="0" applyNumberFormat="1" applyFont="1" applyFill="1" applyBorder="1" applyAlignment="1">
      <alignment horizontal="center" vertical="center" readingOrder="2"/>
    </xf>
    <xf numFmtId="37" fontId="1" fillId="2" borderId="0" xfId="0" applyNumberFormat="1" applyFont="1" applyFill="1" applyBorder="1" applyAlignment="1">
      <alignment horizontal="center" vertical="center"/>
    </xf>
    <xf numFmtId="37" fontId="7" fillId="2" borderId="8" xfId="0" applyNumberFormat="1" applyFont="1" applyFill="1" applyBorder="1" applyAlignment="1">
      <alignment horizontal="center" vertical="center" readingOrder="2"/>
    </xf>
    <xf numFmtId="3" fontId="8" fillId="2" borderId="3" xfId="0" applyNumberFormat="1" applyFont="1" applyFill="1" applyBorder="1" applyAlignment="1">
      <alignment horizontal="center" vertical="center"/>
    </xf>
    <xf numFmtId="3" fontId="5" fillId="2" borderId="0" xfId="0" applyNumberFormat="1" applyFont="1" applyFill="1" applyBorder="1" applyAlignment="1">
      <alignment horizontal="right" vertical="center" readingOrder="2"/>
    </xf>
    <xf numFmtId="3" fontId="8" fillId="2" borderId="1" xfId="0" applyNumberFormat="1" applyFont="1" applyFill="1" applyBorder="1" applyAlignment="1">
      <alignment horizontal="right" vertical="center"/>
    </xf>
    <xf numFmtId="3" fontId="9" fillId="2" borderId="0" xfId="0" applyNumberFormat="1" applyFont="1" applyFill="1" applyBorder="1" applyAlignment="1">
      <alignment vertical="center"/>
    </xf>
    <xf numFmtId="3" fontId="8" fillId="2" borderId="1" xfId="0" applyNumberFormat="1" applyFont="1" applyFill="1" applyBorder="1" applyAlignment="1">
      <alignment vertical="center"/>
    </xf>
    <xf numFmtId="3" fontId="11" fillId="2" borderId="1" xfId="0" applyNumberFormat="1" applyFont="1" applyFill="1" applyBorder="1" applyAlignment="1">
      <alignment vertical="center" readingOrder="2"/>
    </xf>
    <xf numFmtId="3" fontId="11" fillId="2" borderId="3" xfId="0" applyNumberFormat="1" applyFont="1" applyFill="1" applyBorder="1" applyAlignment="1">
      <alignment horizontal="center" vertical="center" readingOrder="2"/>
    </xf>
    <xf numFmtId="3" fontId="11" fillId="2" borderId="1" xfId="0" applyNumberFormat="1" applyFont="1" applyFill="1" applyBorder="1" applyAlignment="1">
      <alignment horizontal="right" vertical="center" readingOrder="2"/>
    </xf>
    <xf numFmtId="3" fontId="6" fillId="2" borderId="0" xfId="0" applyNumberFormat="1" applyFont="1" applyFill="1" applyBorder="1" applyAlignment="1">
      <alignment horizontal="right" vertical="center" readingOrder="1"/>
    </xf>
    <xf numFmtId="3" fontId="11" fillId="2" borderId="0" xfId="0" applyNumberFormat="1" applyFont="1" applyFill="1" applyBorder="1" applyAlignment="1">
      <alignment vertical="center" readingOrder="2"/>
    </xf>
    <xf numFmtId="3" fontId="11" fillId="2" borderId="0" xfId="0" applyNumberFormat="1" applyFont="1" applyFill="1" applyBorder="1" applyAlignment="1">
      <alignment horizontal="center" vertical="center" readingOrder="2"/>
    </xf>
    <xf numFmtId="3" fontId="11" fillId="2" borderId="1" xfId="0" applyNumberFormat="1" applyFont="1" applyFill="1" applyBorder="1" applyAlignment="1">
      <alignment horizontal="center" vertical="center" readingOrder="2"/>
    </xf>
    <xf numFmtId="3" fontId="11" fillId="2" borderId="9" xfId="0" applyNumberFormat="1" applyFont="1" applyFill="1" applyBorder="1" applyAlignment="1">
      <alignment horizontal="center" vertical="center" readingOrder="2"/>
    </xf>
    <xf numFmtId="0" fontId="13" fillId="0" borderId="0" xfId="0" applyNumberFormat="1" applyFont="1" applyFill="1" applyBorder="1" applyAlignment="1">
      <alignment vertical="top"/>
    </xf>
    <xf numFmtId="0" fontId="13" fillId="0" borderId="0" xfId="0" applyNumberFormat="1" applyFont="1" applyFill="1" applyBorder="1" applyAlignment="1">
      <alignment vertical="top" wrapText="1"/>
    </xf>
    <xf numFmtId="0" fontId="17" fillId="4" borderId="4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right" vertical="center"/>
    </xf>
    <xf numFmtId="3" fontId="8" fillId="2" borderId="4" xfId="1" applyNumberFormat="1" applyFont="1" applyFill="1" applyBorder="1" applyAlignment="1">
      <alignment horizontal="center" vertical="center"/>
    </xf>
    <xf numFmtId="3" fontId="8" fillId="5" borderId="4" xfId="1" applyNumberFormat="1" applyFont="1" applyFill="1" applyBorder="1" applyAlignment="1">
      <alignment horizontal="center" vertical="center"/>
    </xf>
    <xf numFmtId="3" fontId="8" fillId="0" borderId="4" xfId="1" applyNumberFormat="1" applyFont="1" applyFill="1" applyBorder="1" applyAlignment="1">
      <alignment horizontal="center" vertical="center"/>
    </xf>
    <xf numFmtId="2" fontId="18" fillId="4" borderId="4" xfId="0" applyNumberFormat="1" applyFont="1" applyFill="1" applyBorder="1" applyAlignment="1">
      <alignment horizontal="center"/>
    </xf>
    <xf numFmtId="2" fontId="18" fillId="6" borderId="4" xfId="0" applyNumberFormat="1" applyFont="1" applyFill="1" applyBorder="1" applyAlignment="1">
      <alignment horizontal="center"/>
    </xf>
    <xf numFmtId="2" fontId="18" fillId="4" borderId="4" xfId="2" applyNumberFormat="1" applyFont="1" applyFill="1" applyBorder="1" applyAlignment="1">
      <alignment horizontal="center"/>
    </xf>
    <xf numFmtId="2" fontId="18" fillId="6" borderId="4" xfId="2" applyNumberFormat="1" applyFont="1" applyFill="1" applyBorder="1" applyAlignment="1">
      <alignment horizontal="center"/>
    </xf>
    <xf numFmtId="0" fontId="8" fillId="4" borderId="11" xfId="0" applyFont="1" applyFill="1" applyBorder="1" applyAlignment="1">
      <alignment horizontal="right" vertical="center"/>
    </xf>
    <xf numFmtId="2" fontId="18" fillId="4" borderId="12" xfId="2" applyNumberFormat="1" applyFont="1" applyFill="1" applyBorder="1" applyAlignment="1">
      <alignment horizontal="center"/>
    </xf>
    <xf numFmtId="2" fontId="18" fillId="6" borderId="11" xfId="2" applyNumberFormat="1" applyFont="1" applyFill="1" applyBorder="1" applyAlignment="1">
      <alignment horizontal="center"/>
    </xf>
    <xf numFmtId="0" fontId="14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top"/>
    </xf>
    <xf numFmtId="0" fontId="13" fillId="0" borderId="0" xfId="0" applyNumberFormat="1" applyFont="1" applyFill="1" applyBorder="1" applyAlignment="1">
      <alignment horizontal="center" vertical="top" wrapText="1"/>
    </xf>
    <xf numFmtId="0" fontId="12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center" readingOrder="2"/>
    </xf>
    <xf numFmtId="3" fontId="1" fillId="2" borderId="2" xfId="0" applyNumberFormat="1" applyFont="1" applyFill="1" applyBorder="1" applyAlignment="1">
      <alignment horizontal="center" vertical="center" readingOrder="2"/>
    </xf>
    <xf numFmtId="3" fontId="1" fillId="2" borderId="0" xfId="0" applyNumberFormat="1" applyFont="1" applyFill="1" applyBorder="1" applyAlignment="1">
      <alignment horizontal="center" vertical="center"/>
    </xf>
    <xf numFmtId="3" fontId="1" fillId="2" borderId="0" xfId="0" applyNumberFormat="1" applyFont="1" applyFill="1" applyBorder="1" applyAlignment="1">
      <alignment horizontal="center" vertical="center" readingOrder="2"/>
    </xf>
    <xf numFmtId="3" fontId="1" fillId="2" borderId="2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>
      <alignment horizontal="right" vertical="center" readingOrder="2"/>
    </xf>
    <xf numFmtId="3" fontId="1" fillId="2" borderId="1" xfId="0" applyNumberFormat="1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/>
    </xf>
    <xf numFmtId="3" fontId="5" fillId="2" borderId="0" xfId="0" applyNumberFormat="1" applyFont="1" applyFill="1" applyBorder="1" applyAlignment="1">
      <alignment horizontal="right" vertical="center" readingOrder="2"/>
    </xf>
    <xf numFmtId="3" fontId="1" fillId="2" borderId="0" xfId="0" applyNumberFormat="1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 readingOrder="2"/>
    </xf>
    <xf numFmtId="0" fontId="16" fillId="3" borderId="5" xfId="0" applyFont="1" applyFill="1" applyBorder="1" applyAlignment="1" applyProtection="1">
      <alignment horizontal="center" wrapText="1"/>
      <protection locked="0"/>
    </xf>
    <xf numFmtId="0" fontId="16" fillId="3" borderId="6" xfId="0" applyFont="1" applyFill="1" applyBorder="1" applyAlignment="1" applyProtection="1">
      <alignment horizontal="center"/>
      <protection locked="0"/>
    </xf>
    <xf numFmtId="0" fontId="16" fillId="3" borderId="7" xfId="0" applyFont="1" applyFill="1" applyBorder="1" applyAlignment="1" applyProtection="1">
      <alignment horizontal="center"/>
      <protection locked="0"/>
    </xf>
    <xf numFmtId="0" fontId="19" fillId="7" borderId="11" xfId="0" applyFont="1" applyFill="1" applyBorder="1" applyAlignment="1">
      <alignment horizontal="center" vertical="center"/>
    </xf>
    <xf numFmtId="0" fontId="19" fillId="7" borderId="12" xfId="0" applyFont="1" applyFill="1" applyBorder="1" applyAlignment="1">
      <alignment horizontal="center" vertical="center"/>
    </xf>
    <xf numFmtId="0" fontId="19" fillId="7" borderId="13" xfId="0" applyFont="1" applyFill="1" applyBorder="1" applyAlignment="1">
      <alignment horizontal="center" vertical="center"/>
    </xf>
    <xf numFmtId="0" fontId="19" fillId="7" borderId="14" xfId="0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 readingOrder="2"/>
    </xf>
    <xf numFmtId="3" fontId="8" fillId="2" borderId="0" xfId="0" applyNumberFormat="1" applyFont="1" applyFill="1" applyBorder="1" applyAlignment="1">
      <alignment horizontal="center" vertical="center"/>
    </xf>
    <xf numFmtId="3" fontId="8" fillId="2" borderId="5" xfId="0" applyNumberFormat="1" applyFont="1" applyFill="1" applyBorder="1" applyAlignment="1">
      <alignment horizontal="center" vertical="center"/>
    </xf>
    <xf numFmtId="3" fontId="8" fillId="2" borderId="6" xfId="0" applyNumberFormat="1" applyFont="1" applyFill="1" applyBorder="1" applyAlignment="1">
      <alignment horizontal="center" vertical="center"/>
    </xf>
    <xf numFmtId="3" fontId="8" fillId="2" borderId="7" xfId="0" applyNumberFormat="1" applyFont="1" applyFill="1" applyBorder="1" applyAlignment="1">
      <alignment horizontal="center" vertical="center"/>
    </xf>
    <xf numFmtId="3" fontId="8" fillId="2" borderId="4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/>
    </xf>
    <xf numFmtId="3" fontId="11" fillId="2" borderId="2" xfId="0" applyNumberFormat="1" applyFont="1" applyFill="1" applyBorder="1" applyAlignment="1">
      <alignment horizontal="center" vertical="center" readingOrder="2"/>
    </xf>
    <xf numFmtId="3" fontId="11" fillId="2" borderId="0" xfId="0" applyNumberFormat="1" applyFont="1" applyFill="1" applyBorder="1" applyAlignment="1">
      <alignment horizontal="center" vertical="center" readingOrder="2"/>
    </xf>
    <xf numFmtId="3" fontId="11" fillId="2" borderId="1" xfId="0" applyNumberFormat="1" applyFont="1" applyFill="1" applyBorder="1" applyAlignment="1">
      <alignment horizontal="center" vertical="center" readingOrder="2"/>
    </xf>
    <xf numFmtId="3" fontId="10" fillId="2" borderId="0" xfId="0" applyNumberFormat="1" applyFont="1" applyFill="1" applyBorder="1" applyAlignment="1">
      <alignment horizontal="right" vertical="center" readingOrder="2"/>
    </xf>
    <xf numFmtId="3" fontId="11" fillId="2" borderId="10" xfId="0" applyNumberFormat="1" applyFont="1" applyFill="1" applyBorder="1" applyAlignment="1">
      <alignment horizontal="center" vertical="center" readingOrder="2"/>
    </xf>
    <xf numFmtId="3" fontId="8" fillId="2" borderId="2" xfId="0" applyNumberFormat="1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vertical="center"/>
    </xf>
  </cellXfs>
  <cellStyles count="3">
    <cellStyle name="Comma" xfId="1" builtinId="3"/>
    <cellStyle name="Normal" xfId="0" builtinId="0"/>
    <cellStyle name="Percent" xfId="2" builtinId="5"/>
  </cellStyles>
  <dxfs count="183"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0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B Titr"/>
        <scheme val="none"/>
      </font>
      <numFmt numFmtId="5" formatCode="#,##0_);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B Titr"/>
        <scheme val="none"/>
      </font>
      <numFmt numFmtId="4" formatCode="#,##0.0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Titr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B Titr"/>
        <scheme val="none"/>
      </font>
      <numFmt numFmtId="4" formatCode="#,##0.0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Titr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B Titr"/>
        <scheme val="none"/>
      </font>
      <numFmt numFmtId="4" formatCode="#,##0.0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B Titr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B Titr"/>
        <scheme val="none"/>
      </font>
      <numFmt numFmtId="3" formatCode="#,##0"/>
      <fill>
        <patternFill patternType="solid">
          <fgColor indexed="64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nipoor/Desktop/New%20folder/&#1576;&#1575;&#1586;&#1575;&#1585;&#1711;&#1585;&#1583;&#1575;&#1606;&#1740;/&#1705;&#1601;&#1575;&#1740;&#1578;/99-09-3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ریز محاسبات"/>
      <sheetName val="جدول نسبت ها"/>
      <sheetName val="Sheet1"/>
    </sheetNames>
    <sheetDataSet>
      <sheetData sheetId="0">
        <row r="1">
          <cell r="A1" t="str">
            <v>نسبت های کفایت سرمایۀ صندوق سرمایه گذاری اختصاصی بازارگردانی صبا گستر نفت و گاز تامین در تاریخ 1399/09/30</v>
          </cell>
        </row>
        <row r="83">
          <cell r="E83">
            <v>39194575</v>
          </cell>
          <cell r="F83">
            <v>27536412.349999998</v>
          </cell>
          <cell r="G83">
            <v>35906561.699999996</v>
          </cell>
        </row>
        <row r="166">
          <cell r="E166">
            <v>0</v>
          </cell>
          <cell r="F166">
            <v>0</v>
          </cell>
          <cell r="G166">
            <v>0</v>
          </cell>
        </row>
        <row r="182">
          <cell r="E182">
            <v>36153692</v>
          </cell>
          <cell r="F182">
            <v>36151692.600000001</v>
          </cell>
          <cell r="G182">
            <v>36150692.899999999</v>
          </cell>
        </row>
        <row r="194">
          <cell r="E194">
            <v>0</v>
          </cell>
          <cell r="F194">
            <v>0</v>
          </cell>
          <cell r="G194">
            <v>0</v>
          </cell>
        </row>
        <row r="254">
          <cell r="E254">
            <v>90335</v>
          </cell>
          <cell r="F254">
            <v>45167.5</v>
          </cell>
          <cell r="G254">
            <v>451675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id="1" name="Table1" displayName="Table1" ref="A10:P92" totalsRowCount="1" headerRowDxfId="182" dataDxfId="181" totalsRowDxfId="180">
  <autoFilter ref="A10:P91"/>
  <tableColumns count="16">
    <tableColumn id="1" name="AssetName" dataDxfId="179" totalsRowDxfId="178"/>
    <tableColumn id="15" name="Column2" dataDxfId="177" totalsRowDxfId="176"/>
    <tableColumn id="2" name="StartCount" dataDxfId="175" totalsRowDxfId="174"/>
    <tableColumn id="3" name="StartTotalCost" dataDxfId="173" totalsRowDxfId="172"/>
    <tableColumn id="4" name="StartTotalValue" dataDxfId="171" totalsRowDxfId="170"/>
    <tableColumn id="14" name="Column1" dataDxfId="169" totalsRowDxfId="168"/>
    <tableColumn id="5" name="BuyCount" dataDxfId="167" totalsRowDxfId="166"/>
    <tableColumn id="6" name="BuyTotalCost" dataDxfId="165" totalsRowDxfId="164"/>
    <tableColumn id="7" name="SellCount" dataDxfId="163" totalsRowDxfId="162"/>
    <tableColumn id="8" name="SellTotalCost" dataDxfId="161" totalsRowDxfId="160"/>
    <tableColumn id="16" name="Column3" dataDxfId="159" totalsRowDxfId="158"/>
    <tableColumn id="9" name="CurrentCount" dataDxfId="157" totalsRowDxfId="156"/>
    <tableColumn id="10" name="CurrentPrice" dataDxfId="155" totalsRowDxfId="154"/>
    <tableColumn id="11" name="CurrentTotalCost" totalsRowFunction="custom" dataDxfId="153" totalsRowDxfId="152">
      <totalsRowFormula>D91+H91-J91-N91</totalsRowFormula>
    </tableColumn>
    <tableColumn id="12" name="CurrentTotalValue" dataDxfId="151" totalsRowDxfId="150"/>
    <tableColumn id="13" name="AssetValuePercent" dataDxfId="149" totalsRowDxfId="148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id="10" name="Table10" displayName="Table10" ref="A9:D24" headerRowDxfId="6" dataDxfId="5" totalsRowDxfId="4">
  <autoFilter ref="A9:D24"/>
  <tableColumns count="4">
    <tableColumn id="1" name="BankAccount" dataDxfId="3"/>
    <tableColumn id="3" name="PeriodInterestAmount" dataDxfId="2"/>
    <tableColumn id="2" name="Column1" dataDxfId="1"/>
    <tableColumn id="5" name="CurrentPureInterest" dataDxfId="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9:V23" totalsRowCount="1" headerRowDxfId="147" dataDxfId="146" totalsRowDxfId="145">
  <autoFilter ref="A9:V22"/>
  <tableColumns count="22">
    <tableColumn id="1" name="AssetName" dataDxfId="144" totalsRowDxfId="143"/>
    <tableColumn id="2" name="CertificateType" dataDxfId="142" totalsRowDxfId="141"/>
    <tableColumn id="3" name="Exchange" dataDxfId="140" totalsRowDxfId="139"/>
    <tableColumn id="4" name="IssueDate" dataDxfId="138" totalsRowDxfId="137"/>
    <tableColumn id="5" name="MatureDate" dataDxfId="136" totalsRowDxfId="135"/>
    <tableColumn id="6" name="NominalPrice" dataDxfId="134" totalsRowDxfId="133"/>
    <tableColumn id="7" name="InterestRate" dataDxfId="132" totalsRowDxfId="131"/>
    <tableColumn id="20" name="Column1" dataDxfId="130" totalsRowDxfId="129"/>
    <tableColumn id="8" name="StartCount" dataDxfId="128" totalsRowDxfId="127"/>
    <tableColumn id="9" name="StartTotalCost" dataDxfId="126" totalsRowDxfId="125"/>
    <tableColumn id="10" name="StartTotalValue" dataDxfId="124" totalsRowDxfId="123"/>
    <tableColumn id="21" name="Column2" dataDxfId="122" totalsRowDxfId="121"/>
    <tableColumn id="11" name="BuyCount" dataDxfId="120" totalsRowDxfId="119"/>
    <tableColumn id="12" name="BuyTotalCost" dataDxfId="118" totalsRowDxfId="117"/>
    <tableColumn id="13" name="SellCount" dataDxfId="116" totalsRowDxfId="115"/>
    <tableColumn id="14" name="SellTotalCost" dataDxfId="114" totalsRowDxfId="113"/>
    <tableColumn id="22" name="Column3" dataDxfId="112" totalsRowDxfId="111"/>
    <tableColumn id="15" name="CurrentCount" dataDxfId="110" totalsRowDxfId="109"/>
    <tableColumn id="16" name="CurrentPrice" dataDxfId="108" totalsRowDxfId="107"/>
    <tableColumn id="17" name="CurrentTotalCost" totalsRowFunction="custom" dataDxfId="106" totalsRowDxfId="105">
      <totalsRowFormula>J22-T22</totalsRowFormula>
    </tableColumn>
    <tableColumn id="18" name="CurrentTotalValue" dataDxfId="104" totalsRowDxfId="103"/>
    <tableColumn id="19" name="AssetValuePercent" dataDxfId="102" totalsRowDxfId="101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11" name="Table11" displayName="Table11" ref="A6:G11" headerRowDxfId="100" dataDxfId="99" totalsRowDxfId="98">
  <autoFilter ref="A6:G11"/>
  <tableColumns count="7">
    <tableColumn id="1" name="Description" dataDxfId="97"/>
    <tableColumn id="2" name="Memo" dataDxfId="96"/>
    <tableColumn id="3" name="Amount" dataDxfId="95"/>
    <tableColumn id="7" name="Column2" dataDxfId="94"/>
    <tableColumn id="4" name="PercentOfRevenues" dataDxfId="93"/>
    <tableColumn id="6" name="Column1" dataDxfId="92"/>
    <tableColumn id="5" name="PercentOfAssets" dataDxfId="91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4" name="Table4" displayName="Table4" ref="A7:O20" headerRowDxfId="90" dataDxfId="89" totalsRowDxfId="88">
  <autoFilter ref="A7:O20"/>
  <tableColumns count="15">
    <tableColumn id="1" name="Company" dataDxfId="87"/>
    <tableColumn id="2" name="Date" dataDxfId="86"/>
    <tableColumn id="3" name="StartCount" dataDxfId="85"/>
    <tableColumn id="4" name="Dps" dataDxfId="84"/>
    <tableColumn id="5" name="periodDividendPaymentSum" dataDxfId="83"/>
    <tableColumn id="15" name="Column5" dataDxfId="82"/>
    <tableColumn id="6" name="periodDividendPaymentDiscount" dataDxfId="81"/>
    <tableColumn id="14" name="Column4" dataDxfId="80"/>
    <tableColumn id="7" name="purePeriodDividendPayment" dataDxfId="79">
      <calculatedColumnFormula>Table4[[#This Row],[periodDividendPaymentSum]]-G8</calculatedColumnFormula>
    </tableColumn>
    <tableColumn id="13" name="Column3" dataDxfId="78"/>
    <tableColumn id="8" name="currentDividend" dataDxfId="77"/>
    <tableColumn id="12" name="Column2" dataDxfId="76"/>
    <tableColumn id="9" name="dividendPaymentDiscount" dataDxfId="75"/>
    <tableColumn id="11" name="Column1" dataDxfId="74"/>
    <tableColumn id="10" name="pureDividendPayment" dataDxfId="73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5" name="Table5" displayName="Table5" ref="A7:L27" headerRowDxfId="72" dataDxfId="71" totalsRowDxfId="70">
  <autoFilter ref="A7:L27"/>
  <tableColumns count="12">
    <tableColumn id="1" name="BankAccount" dataDxfId="69"/>
    <tableColumn id="5" name="PeriodInterestAmount" dataDxfId="68"/>
    <tableColumn id="12" name="Column5" dataDxfId="67"/>
    <tableColumn id="6" name="PeriodInterestDiscount" dataDxfId="66"/>
    <tableColumn id="11" name="Column4" dataDxfId="65"/>
    <tableColumn id="7" name="PeriodPureInterest" dataDxfId="64"/>
    <tableColumn id="4" name="Column3" dataDxfId="63"/>
    <tableColumn id="8" name="CurrentInterest" dataDxfId="62"/>
    <tableColumn id="3" name="Column2" dataDxfId="61"/>
    <tableColumn id="9" name="CurrentInterestDiscount" dataDxfId="60"/>
    <tableColumn id="2" name="Column1" dataDxfId="59"/>
    <tableColumn id="10" name="CurrentPureInterest" dataDxfId="58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id="6" name="Table6" displayName="Table6" ref="A7:I101" headerRowDxfId="57" dataDxfId="56" totalsRowDxfId="55">
  <autoFilter ref="A7:I101"/>
  <tableColumns count="9">
    <tableColumn id="1" name="AssetName" dataDxfId="54"/>
    <tableColumn id="2" name="PeriodCount" dataDxfId="53"/>
    <tableColumn id="3" name="PeriodTotalAmount" dataDxfId="52"/>
    <tableColumn id="4" name="PeriodTotalCost" dataDxfId="51"/>
    <tableColumn id="5" name="PeriodTotalCostProfitLoss" dataDxfId="50"/>
    <tableColumn id="6" name="AllCount" dataDxfId="49"/>
    <tableColumn id="7" name="AllTotalAmount" dataDxfId="48"/>
    <tableColumn id="8" name="AllTotalCost" dataDxfId="47"/>
    <tableColumn id="9" name="AllTotalCostProfitLoss" dataDxfId="46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id="7" name="Table7" displayName="Table7" ref="A7:J100" headerRowDxfId="45" dataDxfId="44" totalsRowDxfId="43">
  <autoFilter ref="A7:J100"/>
  <tableColumns count="10">
    <tableColumn id="1" name="AssetName" dataDxfId="42"/>
    <tableColumn id="2" name="PeriodCount" dataDxfId="41"/>
    <tableColumn id="3" name="PeriodTotalValue" dataDxfId="40"/>
    <tableColumn id="4" name="PeriodBookValue" dataDxfId="39"/>
    <tableColumn id="5" name="PeriodChange" dataDxfId="38"/>
    <tableColumn id="6" name="CurrentCount" dataDxfId="37"/>
    <tableColumn id="7" name="CurrentTotalValue" dataDxfId="36"/>
    <tableColumn id="10" name="Column1" dataDxfId="35">
      <calculatedColumnFormula>Table7[[#This Row],[CurrentBookValue]]*(-1)</calculatedColumnFormula>
    </tableColumn>
    <tableColumn id="8" name="CurrentBookValue" dataDxfId="34"/>
    <tableColumn id="9" name="CurrentChange" dataDxfId="33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id="8" name="Table8" displayName="Table8" ref="A11:K94" headerRowDxfId="32" dataDxfId="31" totalsRowDxfId="30">
  <autoFilter ref="A11:K94"/>
  <tableColumns count="11">
    <tableColumn id="1" name="AssetName" dataDxfId="29"/>
    <tableColumn id="2" name="PeriodPureDividendPayment" dataDxfId="28"/>
    <tableColumn id="3" name="PeriodChange" dataDxfId="27"/>
    <tableColumn id="4" name="PeriodTotalCostProfitLoss" dataDxfId="26"/>
    <tableColumn id="5" name="PeriodAmountSum" dataDxfId="25"/>
    <tableColumn id="6" name="PeriodPercent" dataDxfId="24"/>
    <tableColumn id="7" name="CurrentPureDividendPayment" dataDxfId="23"/>
    <tableColumn id="8" name="CurrentChange" dataDxfId="22"/>
    <tableColumn id="9" name="CurrentTotalCostProfitLoss" dataDxfId="21"/>
    <tableColumn id="10" name="CurrentAmountSum" dataDxfId="20"/>
    <tableColumn id="11" name="CurrentPercent" dataDxfId="19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id="9" name="Table9" displayName="Table9" ref="A9:I36" headerRowDxfId="18" dataDxfId="17" totalsRowDxfId="16">
  <autoFilter ref="A9:I36"/>
  <tableColumns count="9">
    <tableColumn id="1" name="AssetName" dataDxfId="15"/>
    <tableColumn id="2" name="PeriodPureInterestPayment" dataDxfId="14"/>
    <tableColumn id="3" name="PeriodChange" dataDxfId="13"/>
    <tableColumn id="4" name="PeriodTotalCostProfitLoss" dataDxfId="12"/>
    <tableColumn id="5" name="PeriodAmountSum" dataDxfId="11"/>
    <tableColumn id="6" name="CurrentPureInterestPayment" dataDxfId="10"/>
    <tableColumn id="7" name="CurrentChange" dataDxfId="9"/>
    <tableColumn id="8" name="CurrentTotalCostProfitLoss" dataDxfId="8"/>
    <tableColumn id="9" name="CurrentAmountSum" dataDxfId="7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39"/>
  <sheetViews>
    <sheetView rightToLeft="1" topLeftCell="A11" zoomScaleNormal="100" workbookViewId="0">
      <selection activeCell="X17" sqref="X17"/>
    </sheetView>
  </sheetViews>
  <sheetFormatPr defaultRowHeight="22.5"/>
  <cols>
    <col min="1" max="8" width="9.140625" style="24"/>
    <col min="9" max="9" width="34.7109375" style="24" customWidth="1"/>
    <col min="10" max="16384" width="9.140625" style="24"/>
  </cols>
  <sheetData>
    <row r="3" spans="1:17" ht="36">
      <c r="D3" s="76" t="s">
        <v>326</v>
      </c>
      <c r="E3" s="77"/>
      <c r="F3" s="77"/>
    </row>
    <row r="6" spans="1:17" ht="15" customHeight="1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</row>
    <row r="7" spans="1:17" ht="15" customHeight="1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17" ht="15" customHeight="1">
      <c r="A8" s="57"/>
      <c r="B8" s="57"/>
      <c r="C8" s="57"/>
      <c r="D8" s="57"/>
      <c r="E8" s="57"/>
      <c r="F8" s="57"/>
      <c r="G8" s="57"/>
      <c r="H8" s="57"/>
      <c r="I8" s="57"/>
      <c r="J8" s="56"/>
      <c r="K8" s="56"/>
      <c r="L8" s="56"/>
      <c r="M8" s="56"/>
      <c r="N8" s="56"/>
      <c r="O8" s="56"/>
      <c r="P8" s="56"/>
      <c r="Q8" s="56"/>
    </row>
    <row r="9" spans="1:17" ht="15" customHeight="1">
      <c r="A9" s="57"/>
      <c r="B9" s="57"/>
      <c r="C9" s="57"/>
      <c r="D9" s="57"/>
      <c r="E9" s="57"/>
      <c r="F9" s="57"/>
      <c r="G9" s="57"/>
      <c r="H9" s="57"/>
      <c r="I9" s="57"/>
      <c r="J9" s="56"/>
      <c r="K9" s="56"/>
      <c r="L9" s="56"/>
      <c r="M9" s="56"/>
      <c r="N9" s="56"/>
      <c r="O9" s="56"/>
      <c r="P9" s="56"/>
      <c r="Q9" s="56"/>
    </row>
    <row r="10" spans="1:17" ht="15" customHeight="1">
      <c r="A10" s="57"/>
      <c r="B10" s="57"/>
      <c r="C10" s="57"/>
      <c r="D10" s="57"/>
      <c r="E10" s="57"/>
      <c r="F10" s="57"/>
      <c r="G10" s="57"/>
      <c r="H10" s="57"/>
      <c r="I10" s="57"/>
      <c r="J10" s="56"/>
      <c r="K10" s="56"/>
      <c r="L10" s="56"/>
      <c r="M10" s="56"/>
      <c r="N10" s="56"/>
      <c r="O10" s="56"/>
      <c r="P10" s="56"/>
      <c r="Q10" s="56"/>
    </row>
    <row r="11" spans="1:17" ht="15" customHeight="1">
      <c r="A11" s="57"/>
      <c r="B11" s="57"/>
      <c r="C11" s="57"/>
      <c r="D11" s="57"/>
      <c r="E11" s="57"/>
      <c r="F11" s="57"/>
      <c r="G11" s="57"/>
      <c r="H11" s="57"/>
      <c r="I11" s="57"/>
      <c r="J11" s="56"/>
      <c r="K11" s="56"/>
      <c r="L11" s="56"/>
      <c r="M11" s="56"/>
      <c r="N11" s="56"/>
      <c r="O11" s="56"/>
      <c r="P11" s="56"/>
      <c r="Q11" s="56"/>
    </row>
    <row r="12" spans="1:17" ht="15" customHeight="1">
      <c r="A12" s="57"/>
      <c r="B12" s="57"/>
      <c r="C12" s="57"/>
      <c r="D12" s="57"/>
      <c r="E12" s="57"/>
      <c r="F12" s="57"/>
      <c r="G12" s="57"/>
      <c r="H12" s="57"/>
      <c r="I12" s="57"/>
      <c r="J12" s="56"/>
      <c r="K12" s="56"/>
      <c r="L12" s="56"/>
      <c r="M12" s="56"/>
      <c r="N12" s="56"/>
      <c r="O12" s="56"/>
      <c r="P12" s="56"/>
      <c r="Q12" s="56"/>
    </row>
    <row r="13" spans="1:17" ht="15" customHeight="1">
      <c r="A13" s="57"/>
      <c r="B13" s="57"/>
      <c r="C13" s="57"/>
      <c r="D13" s="57"/>
      <c r="E13" s="57"/>
      <c r="F13" s="57"/>
      <c r="G13" s="57"/>
      <c r="H13" s="57"/>
      <c r="I13" s="57"/>
      <c r="J13" s="56"/>
      <c r="K13" s="56"/>
      <c r="L13" s="56"/>
      <c r="M13" s="56"/>
      <c r="N13" s="56"/>
      <c r="O13" s="56"/>
      <c r="P13" s="56"/>
      <c r="Q13" s="56"/>
    </row>
    <row r="14" spans="1:17" ht="15" customHeight="1">
      <c r="A14" s="57"/>
      <c r="B14" s="57"/>
      <c r="C14" s="57"/>
      <c r="D14" s="57"/>
      <c r="E14" s="57"/>
      <c r="F14" s="57"/>
      <c r="G14" s="57"/>
      <c r="H14" s="57"/>
      <c r="I14" s="57"/>
      <c r="J14" s="56"/>
      <c r="K14" s="56"/>
      <c r="L14" s="56"/>
      <c r="M14" s="56"/>
      <c r="N14" s="56"/>
      <c r="O14" s="56"/>
      <c r="P14" s="56"/>
      <c r="Q14" s="56"/>
    </row>
    <row r="15" spans="1:17" ht="15" customHeight="1">
      <c r="A15" s="74" t="s">
        <v>0</v>
      </c>
      <c r="B15" s="74"/>
      <c r="C15" s="74"/>
      <c r="D15" s="74"/>
      <c r="E15" s="74"/>
      <c r="F15" s="74"/>
      <c r="G15" s="74"/>
      <c r="H15" s="74"/>
      <c r="I15" s="74"/>
      <c r="J15" s="56"/>
      <c r="K15" s="56"/>
      <c r="L15" s="56"/>
      <c r="M15" s="56"/>
      <c r="N15" s="56"/>
      <c r="O15" s="56"/>
      <c r="P15" s="56"/>
      <c r="Q15" s="56"/>
    </row>
    <row r="16" spans="1:17" ht="15" customHeight="1">
      <c r="A16" s="74"/>
      <c r="B16" s="74"/>
      <c r="C16" s="74"/>
      <c r="D16" s="74"/>
      <c r="E16" s="74"/>
      <c r="F16" s="74"/>
      <c r="G16" s="74"/>
      <c r="H16" s="74"/>
      <c r="I16" s="74"/>
    </row>
    <row r="17" spans="1:9" ht="15" customHeight="1">
      <c r="A17" s="75" t="s">
        <v>327</v>
      </c>
      <c r="B17" s="75"/>
      <c r="C17" s="75"/>
      <c r="D17" s="75"/>
      <c r="E17" s="75"/>
      <c r="F17" s="75"/>
      <c r="G17" s="75"/>
      <c r="H17" s="75"/>
      <c r="I17" s="75"/>
    </row>
    <row r="18" spans="1:9" ht="15" customHeight="1">
      <c r="A18" s="75"/>
      <c r="B18" s="75"/>
      <c r="C18" s="75"/>
      <c r="D18" s="75"/>
      <c r="E18" s="75"/>
      <c r="F18" s="75"/>
      <c r="G18" s="75"/>
      <c r="H18" s="75"/>
      <c r="I18" s="75"/>
    </row>
    <row r="19" spans="1:9" ht="15" customHeight="1">
      <c r="A19" s="75"/>
      <c r="B19" s="75"/>
      <c r="C19" s="75"/>
      <c r="D19" s="75"/>
      <c r="E19" s="75"/>
      <c r="F19" s="75"/>
      <c r="G19" s="75"/>
      <c r="H19" s="75"/>
      <c r="I19" s="75"/>
    </row>
    <row r="20" spans="1:9" ht="15" customHeight="1">
      <c r="A20" s="75" t="s">
        <v>328</v>
      </c>
      <c r="B20" s="75"/>
      <c r="C20" s="75"/>
      <c r="D20" s="75"/>
      <c r="E20" s="75"/>
      <c r="F20" s="75"/>
      <c r="G20" s="75"/>
      <c r="H20" s="75"/>
      <c r="I20" s="75"/>
    </row>
    <row r="21" spans="1:9" ht="15" customHeight="1">
      <c r="A21" s="75"/>
      <c r="B21" s="75"/>
      <c r="C21" s="75"/>
      <c r="D21" s="75"/>
      <c r="E21" s="75"/>
      <c r="F21" s="75"/>
      <c r="G21" s="75"/>
      <c r="H21" s="75"/>
      <c r="I21" s="75"/>
    </row>
    <row r="22" spans="1:9" ht="15" customHeight="1">
      <c r="A22" s="75"/>
      <c r="B22" s="75"/>
      <c r="C22" s="75"/>
      <c r="D22" s="75"/>
      <c r="E22" s="75"/>
      <c r="F22" s="75"/>
      <c r="G22" s="75"/>
      <c r="H22" s="75"/>
      <c r="I22" s="75"/>
    </row>
    <row r="23" spans="1:9" ht="15" customHeight="1">
      <c r="A23" s="75"/>
      <c r="B23" s="75"/>
      <c r="C23" s="75"/>
      <c r="D23" s="75"/>
      <c r="E23" s="75"/>
      <c r="F23" s="75"/>
      <c r="G23" s="75"/>
      <c r="H23" s="75"/>
      <c r="I23" s="75"/>
    </row>
    <row r="24" spans="1:9" ht="15" customHeight="1">
      <c r="A24" s="57"/>
      <c r="B24" s="57"/>
      <c r="C24" s="57"/>
      <c r="D24" s="57"/>
      <c r="E24" s="57"/>
      <c r="F24" s="57"/>
      <c r="G24" s="57"/>
      <c r="H24" s="57"/>
      <c r="I24" s="57"/>
    </row>
    <row r="37" spans="6:8">
      <c r="F37" s="72" t="s">
        <v>329</v>
      </c>
      <c r="G37" s="73"/>
      <c r="H37" s="73"/>
    </row>
    <row r="38" spans="6:8">
      <c r="F38" s="73"/>
      <c r="G38" s="73"/>
      <c r="H38" s="73"/>
    </row>
    <row r="39" spans="6:8">
      <c r="F39" s="73"/>
      <c r="G39" s="73"/>
      <c r="H39" s="73"/>
    </row>
  </sheetData>
  <mergeCells count="5">
    <mergeCell ref="F37:H39"/>
    <mergeCell ref="A15:I16"/>
    <mergeCell ref="A17:I19"/>
    <mergeCell ref="A20:I23"/>
    <mergeCell ref="D3:F3"/>
  </mergeCells>
  <pageMargins left="0.7" right="0.7" top="0.75" bottom="0.75" header="0.3" footer="0.3"/>
  <pageSetup orientation="portrait" verticalDpi="0"/>
  <headerFooter differentOddEven="1" differentFirst="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5"/>
  <sheetViews>
    <sheetView rightToLeft="1" topLeftCell="A72" zoomScaleNormal="100" zoomScaleSheetLayoutView="106" workbookViewId="0">
      <selection activeCell="H96" sqref="H96"/>
    </sheetView>
  </sheetViews>
  <sheetFormatPr defaultRowHeight="22.5"/>
  <cols>
    <col min="1" max="1" width="31" style="25" customWidth="1"/>
    <col min="2" max="2" width="23" style="25" customWidth="1"/>
    <col min="3" max="3" width="16.28515625" style="25" customWidth="1"/>
    <col min="4" max="4" width="21" style="25" customWidth="1"/>
    <col min="5" max="5" width="16.28515625" style="25" customWidth="1"/>
    <col min="6" max="6" width="19.42578125" style="25" customWidth="1"/>
    <col min="7" max="7" width="23.85546875" style="25" customWidth="1"/>
    <col min="8" max="8" width="16.28515625" style="25" customWidth="1"/>
    <col min="9" max="9" width="21.85546875" style="25" customWidth="1"/>
    <col min="10" max="10" width="17.140625" style="25" customWidth="1"/>
    <col min="11" max="11" width="19.42578125" style="25" customWidth="1"/>
    <col min="12" max="12" width="9.140625" style="26" customWidth="1"/>
    <col min="13" max="16384" width="9.140625" style="26"/>
  </cols>
  <sheetData>
    <row r="1" spans="1:11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>
      <c r="A2" s="97" t="s">
        <v>330</v>
      </c>
      <c r="B2" s="97"/>
      <c r="C2" s="97"/>
      <c r="D2" s="97"/>
      <c r="E2" s="97"/>
      <c r="F2" s="97"/>
      <c r="G2" s="97"/>
      <c r="H2" s="97"/>
      <c r="I2" s="97"/>
      <c r="J2" s="97"/>
      <c r="K2" s="97"/>
    </row>
    <row r="3" spans="1:11">
      <c r="A3" s="97" t="s">
        <v>331</v>
      </c>
      <c r="B3" s="97"/>
      <c r="C3" s="97"/>
      <c r="D3" s="97"/>
      <c r="E3" s="97"/>
      <c r="F3" s="97"/>
      <c r="G3" s="97"/>
      <c r="H3" s="97"/>
      <c r="I3" s="97"/>
      <c r="J3" s="97"/>
      <c r="K3" s="97"/>
    </row>
    <row r="5" spans="1:11">
      <c r="A5" s="106" t="s">
        <v>370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</row>
    <row r="7" spans="1:11" ht="19.5" customHeight="1">
      <c r="A7" s="47"/>
      <c r="B7" s="105" t="s">
        <v>333</v>
      </c>
      <c r="C7" s="105"/>
      <c r="D7" s="105"/>
      <c r="E7" s="105"/>
      <c r="F7" s="105"/>
      <c r="G7" s="105" t="s">
        <v>334</v>
      </c>
      <c r="H7" s="105"/>
      <c r="I7" s="105"/>
      <c r="J7" s="105"/>
      <c r="K7" s="105"/>
    </row>
    <row r="8" spans="1:11" ht="19.5" customHeight="1">
      <c r="A8" s="97" t="s">
        <v>371</v>
      </c>
      <c r="B8" s="103" t="s">
        <v>372</v>
      </c>
      <c r="C8" s="103" t="s">
        <v>336</v>
      </c>
      <c r="D8" s="103" t="s">
        <v>337</v>
      </c>
      <c r="E8" s="103" t="s">
        <v>172</v>
      </c>
      <c r="F8" s="103"/>
      <c r="G8" s="103" t="s">
        <v>372</v>
      </c>
      <c r="H8" s="103" t="s">
        <v>336</v>
      </c>
      <c r="I8" s="103" t="s">
        <v>337</v>
      </c>
      <c r="J8" s="103" t="s">
        <v>172</v>
      </c>
      <c r="K8" s="103"/>
    </row>
    <row r="9" spans="1:11" ht="18.75" customHeight="1">
      <c r="A9" s="97"/>
      <c r="B9" s="104"/>
      <c r="C9" s="104"/>
      <c r="D9" s="104"/>
      <c r="E9" s="105"/>
      <c r="F9" s="105"/>
      <c r="G9" s="104"/>
      <c r="H9" s="104"/>
      <c r="I9" s="104"/>
      <c r="J9" s="105"/>
      <c r="K9" s="105"/>
    </row>
    <row r="10" spans="1:11" ht="28.5" customHeight="1">
      <c r="A10" s="102"/>
      <c r="B10" s="48"/>
      <c r="C10" s="48"/>
      <c r="D10" s="48"/>
      <c r="E10" s="49" t="s">
        <v>11</v>
      </c>
      <c r="F10" s="49" t="s">
        <v>373</v>
      </c>
      <c r="G10" s="48"/>
      <c r="H10" s="48"/>
      <c r="I10" s="48"/>
      <c r="J10" s="49" t="s">
        <v>11</v>
      </c>
      <c r="K10" s="49" t="s">
        <v>373</v>
      </c>
    </row>
    <row r="11" spans="1:11" ht="23.1" customHeight="1">
      <c r="A11" s="4" t="s">
        <v>187</v>
      </c>
      <c r="B11" s="5" t="s">
        <v>374</v>
      </c>
      <c r="C11" s="5" t="s">
        <v>340</v>
      </c>
      <c r="D11" s="5" t="s">
        <v>341</v>
      </c>
      <c r="E11" s="5" t="s">
        <v>342</v>
      </c>
      <c r="F11" s="5" t="s">
        <v>375</v>
      </c>
      <c r="G11" s="5" t="s">
        <v>376</v>
      </c>
      <c r="H11" s="5" t="s">
        <v>344</v>
      </c>
      <c r="I11" s="5" t="s">
        <v>345</v>
      </c>
      <c r="J11" s="5" t="s">
        <v>346</v>
      </c>
      <c r="K11" s="5" t="s">
        <v>377</v>
      </c>
    </row>
    <row r="12" spans="1:11" ht="23.1" customHeight="1">
      <c r="A12" s="4" t="s">
        <v>200</v>
      </c>
      <c r="B12" s="5">
        <v>14180941</v>
      </c>
      <c r="C12" s="5">
        <v>-2075726614</v>
      </c>
      <c r="D12" s="5">
        <v>2782976595</v>
      </c>
      <c r="E12" s="5">
        <v>721430922</v>
      </c>
      <c r="F12" s="6">
        <v>0.09</v>
      </c>
      <c r="G12" s="5">
        <v>711410551</v>
      </c>
      <c r="H12" s="5">
        <v>-2101427542</v>
      </c>
      <c r="I12" s="5">
        <f>-3162424129+99366525+270</f>
        <v>-3063057334</v>
      </c>
      <c r="J12" s="5">
        <f>Table8[[#This Row],[CurrentPureDividendPayment]]+Table8[[#This Row],[CurrentChange]]+I12</f>
        <v>-4453074325</v>
      </c>
      <c r="K12" s="6">
        <v>-0.41</v>
      </c>
    </row>
    <row r="13" spans="1:11" ht="23.1" customHeight="1">
      <c r="A13" s="4" t="s">
        <v>201</v>
      </c>
      <c r="B13" s="5">
        <v>1639310</v>
      </c>
      <c r="C13" s="5">
        <v>-6970123014</v>
      </c>
      <c r="D13" s="5">
        <v>2476601915</v>
      </c>
      <c r="E13" s="5">
        <v>-4491881789</v>
      </c>
      <c r="F13" s="6">
        <v>-0.56000000000000005</v>
      </c>
      <c r="G13" s="5">
        <v>84096581</v>
      </c>
      <c r="H13" s="5">
        <v>-6970123014</v>
      </c>
      <c r="I13" s="5">
        <f>-1000101100+88128597</f>
        <v>-911972503</v>
      </c>
      <c r="J13" s="5">
        <f>Table8[[#This Row],[CurrentPureDividendPayment]]+Table8[[#This Row],[CurrentChange]]+I13</f>
        <v>-7797998936</v>
      </c>
      <c r="K13" s="6">
        <v>-0.72</v>
      </c>
    </row>
    <row r="14" spans="1:11" ht="23.1" customHeight="1">
      <c r="A14" s="4" t="s">
        <v>202</v>
      </c>
      <c r="B14" s="5">
        <v>0</v>
      </c>
      <c r="C14" s="5">
        <v>-5107417058</v>
      </c>
      <c r="D14" s="5">
        <v>4019778746</v>
      </c>
      <c r="E14" s="5">
        <v>-1087638312</v>
      </c>
      <c r="F14" s="6">
        <v>-0.14000000000000001</v>
      </c>
      <c r="G14" s="5">
        <v>0</v>
      </c>
      <c r="H14" s="5">
        <v>-6594133339</v>
      </c>
      <c r="I14" s="5">
        <v>3998121801</v>
      </c>
      <c r="J14" s="5">
        <f>Table8[[#This Row],[CurrentPureDividendPayment]]+Table8[[#This Row],[CurrentChange]]+I14</f>
        <v>-2596011538</v>
      </c>
      <c r="K14" s="6">
        <v>-0.24</v>
      </c>
    </row>
    <row r="15" spans="1:11" ht="23.1" customHeight="1">
      <c r="A15" s="4" t="s">
        <v>203</v>
      </c>
      <c r="B15" s="5">
        <v>0</v>
      </c>
      <c r="C15" s="5">
        <v>-8708953726</v>
      </c>
      <c r="D15" s="5">
        <v>-248155098</v>
      </c>
      <c r="E15" s="5">
        <v>-8957108824</v>
      </c>
      <c r="F15" s="6">
        <v>-1.1299999999999999</v>
      </c>
      <c r="G15" s="5">
        <v>0</v>
      </c>
      <c r="H15" s="5">
        <v>-8708953726</v>
      </c>
      <c r="I15" s="5">
        <v>742930786</v>
      </c>
      <c r="J15" s="5">
        <f>Table8[[#This Row],[CurrentPureDividendPayment]]+Table8[[#This Row],[CurrentChange]]+I15</f>
        <v>-7966022940</v>
      </c>
      <c r="K15" s="6">
        <v>-0.72</v>
      </c>
    </row>
    <row r="16" spans="1:11" ht="23.1" customHeight="1">
      <c r="A16" s="4" t="s">
        <v>204</v>
      </c>
      <c r="B16" s="5">
        <v>0</v>
      </c>
      <c r="C16" s="5">
        <v>-672914106</v>
      </c>
      <c r="D16" s="5">
        <v>1269427792</v>
      </c>
      <c r="E16" s="5">
        <v>596513686</v>
      </c>
      <c r="F16" s="6">
        <v>7.0000000000000007E-2</v>
      </c>
      <c r="G16" s="5">
        <v>0</v>
      </c>
      <c r="H16" s="5">
        <v>-814053824</v>
      </c>
      <c r="I16" s="5">
        <v>2041575733</v>
      </c>
      <c r="J16" s="5">
        <f>Table8[[#This Row],[CurrentPureDividendPayment]]+Table8[[#This Row],[CurrentChange]]+I16</f>
        <v>1227521909</v>
      </c>
      <c r="K16" s="6">
        <v>0.11</v>
      </c>
    </row>
    <row r="17" spans="1:11" ht="23.1" customHeight="1">
      <c r="A17" s="4" t="s">
        <v>205</v>
      </c>
      <c r="B17" s="5">
        <v>0</v>
      </c>
      <c r="C17" s="5">
        <v>-18036242056</v>
      </c>
      <c r="D17" s="5">
        <v>-6517934081</v>
      </c>
      <c r="E17" s="5">
        <v>-24554176137</v>
      </c>
      <c r="F17" s="6">
        <v>-3.08</v>
      </c>
      <c r="G17" s="5">
        <v>0</v>
      </c>
      <c r="H17" s="5">
        <v>-28803077771</v>
      </c>
      <c r="I17" s="5">
        <v>-6517934081</v>
      </c>
      <c r="J17" s="5">
        <f>Table8[[#This Row],[CurrentPureDividendPayment]]+Table8[[#This Row],[CurrentChange]]+I17</f>
        <v>-35321011852</v>
      </c>
      <c r="K17" s="6">
        <v>-3.21</v>
      </c>
    </row>
    <row r="18" spans="1:11" ht="23.1" customHeight="1">
      <c r="A18" s="4" t="s">
        <v>206</v>
      </c>
      <c r="B18" s="5">
        <v>0</v>
      </c>
      <c r="C18" s="5">
        <v>64762950</v>
      </c>
      <c r="D18" s="5">
        <v>744547316</v>
      </c>
      <c r="E18" s="5">
        <v>809310266</v>
      </c>
      <c r="F18" s="6">
        <v>0.1</v>
      </c>
      <c r="G18" s="5">
        <v>0</v>
      </c>
      <c r="H18" s="5">
        <v>-431677974</v>
      </c>
      <c r="I18" s="5">
        <v>744547316</v>
      </c>
      <c r="J18" s="5">
        <f>Table8[[#This Row],[CurrentPureDividendPayment]]+Table8[[#This Row],[CurrentChange]]+I18</f>
        <v>312869342</v>
      </c>
      <c r="K18" s="6">
        <v>0.03</v>
      </c>
    </row>
    <row r="19" spans="1:11" ht="23.1" customHeight="1">
      <c r="A19" s="4" t="s">
        <v>207</v>
      </c>
      <c r="B19" s="5">
        <v>0</v>
      </c>
      <c r="C19" s="5">
        <v>1404243871</v>
      </c>
      <c r="D19" s="5">
        <v>2022917193</v>
      </c>
      <c r="E19" s="5">
        <v>3427161064</v>
      </c>
      <c r="F19" s="6">
        <v>0.43</v>
      </c>
      <c r="G19" s="5">
        <v>0</v>
      </c>
      <c r="H19" s="5">
        <v>1781299754</v>
      </c>
      <c r="I19" s="5">
        <v>2022917193</v>
      </c>
      <c r="J19" s="5">
        <f>Table8[[#This Row],[CurrentPureDividendPayment]]+Table8[[#This Row],[CurrentChange]]+I19</f>
        <v>3804216947</v>
      </c>
      <c r="K19" s="6">
        <v>0.35</v>
      </c>
    </row>
    <row r="20" spans="1:11" ht="23.1" customHeight="1">
      <c r="A20" s="4" t="s">
        <v>208</v>
      </c>
      <c r="B20" s="5">
        <v>0</v>
      </c>
      <c r="C20" s="5">
        <v>836066893</v>
      </c>
      <c r="D20" s="5">
        <v>3505120984</v>
      </c>
      <c r="E20" s="5">
        <v>4341187877</v>
      </c>
      <c r="F20" s="6">
        <v>0.55000000000000004</v>
      </c>
      <c r="G20" s="5">
        <v>0</v>
      </c>
      <c r="H20" s="5">
        <v>843406245</v>
      </c>
      <c r="I20" s="5">
        <v>3708382583</v>
      </c>
      <c r="J20" s="5">
        <f>Table8[[#This Row],[CurrentPureDividendPayment]]+Table8[[#This Row],[CurrentChange]]+I20</f>
        <v>4551788828</v>
      </c>
      <c r="K20" s="6">
        <v>0.41</v>
      </c>
    </row>
    <row r="21" spans="1:11" ht="23.1" customHeight="1">
      <c r="A21" s="4" t="s">
        <v>209</v>
      </c>
      <c r="B21" s="5">
        <v>0</v>
      </c>
      <c r="C21" s="5">
        <v>-1017154887</v>
      </c>
      <c r="D21" s="5">
        <v>7756691475</v>
      </c>
      <c r="E21" s="5">
        <v>6739536588</v>
      </c>
      <c r="F21" s="6">
        <v>0.85</v>
      </c>
      <c r="G21" s="5">
        <v>0</v>
      </c>
      <c r="H21" s="5">
        <v>-690960784</v>
      </c>
      <c r="I21" s="5">
        <v>7756691475</v>
      </c>
      <c r="J21" s="5">
        <f>Table8[[#This Row],[CurrentPureDividendPayment]]+Table8[[#This Row],[CurrentChange]]+I21</f>
        <v>7065730691</v>
      </c>
      <c r="K21" s="6">
        <v>0.64</v>
      </c>
    </row>
    <row r="22" spans="1:11" ht="23.1" customHeight="1">
      <c r="A22" s="4" t="s">
        <v>210</v>
      </c>
      <c r="B22" s="5">
        <v>0</v>
      </c>
      <c r="C22" s="5">
        <v>4967258473</v>
      </c>
      <c r="D22" s="5">
        <v>-404029062</v>
      </c>
      <c r="E22" s="5">
        <v>4563229411</v>
      </c>
      <c r="F22" s="6">
        <v>0.56999999999999995</v>
      </c>
      <c r="G22" s="5">
        <v>0</v>
      </c>
      <c r="H22" s="5">
        <v>9344164250</v>
      </c>
      <c r="I22" s="5">
        <v>606181367</v>
      </c>
      <c r="J22" s="5">
        <f>Table8[[#This Row],[CurrentPureDividendPayment]]+Table8[[#This Row],[CurrentChange]]+I22</f>
        <v>9950345617</v>
      </c>
      <c r="K22" s="6">
        <v>0.9</v>
      </c>
    </row>
    <row r="23" spans="1:11" ht="23.1" customHeight="1">
      <c r="A23" s="4" t="s">
        <v>211</v>
      </c>
      <c r="B23" s="5">
        <v>0</v>
      </c>
      <c r="C23" s="5">
        <v>-14305196918</v>
      </c>
      <c r="D23" s="5">
        <v>1404556510</v>
      </c>
      <c r="E23" s="5">
        <v>-12900640408</v>
      </c>
      <c r="F23" s="6">
        <v>-1.62</v>
      </c>
      <c r="G23" s="5">
        <v>0</v>
      </c>
      <c r="H23" s="5">
        <v>-14036669660</v>
      </c>
      <c r="I23" s="5">
        <v>4354991499</v>
      </c>
      <c r="J23" s="5">
        <f>Table8[[#This Row],[CurrentPureDividendPayment]]+Table8[[#This Row],[CurrentChange]]+I23</f>
        <v>-9681678161</v>
      </c>
      <c r="K23" s="6">
        <v>-0.88</v>
      </c>
    </row>
    <row r="24" spans="1:11" ht="23.1" customHeight="1">
      <c r="A24" s="4" t="s">
        <v>212</v>
      </c>
      <c r="B24" s="5">
        <v>0</v>
      </c>
      <c r="C24" s="5">
        <v>5540338952</v>
      </c>
      <c r="D24" s="5">
        <v>4881826998</v>
      </c>
      <c r="E24" s="5">
        <v>10422165950</v>
      </c>
      <c r="F24" s="6">
        <v>1.31</v>
      </c>
      <c r="G24" s="5">
        <v>0</v>
      </c>
      <c r="H24" s="5">
        <v>5540338952</v>
      </c>
      <c r="I24" s="5">
        <v>5542492594</v>
      </c>
      <c r="J24" s="5">
        <f>Table8[[#This Row],[CurrentPureDividendPayment]]+Table8[[#This Row],[CurrentChange]]+I24</f>
        <v>11082831546</v>
      </c>
      <c r="K24" s="6">
        <v>1.01</v>
      </c>
    </row>
    <row r="25" spans="1:11" ht="23.1" customHeight="1">
      <c r="A25" s="4" t="s">
        <v>213</v>
      </c>
      <c r="B25" s="5">
        <v>0</v>
      </c>
      <c r="C25" s="5">
        <v>-2217348896</v>
      </c>
      <c r="D25" s="5">
        <v>1294049091</v>
      </c>
      <c r="E25" s="5">
        <v>-923299805</v>
      </c>
      <c r="F25" s="6">
        <v>-0.12</v>
      </c>
      <c r="G25" s="5">
        <v>0</v>
      </c>
      <c r="H25" s="5">
        <v>-2217348896</v>
      </c>
      <c r="I25" s="5">
        <v>1904945662</v>
      </c>
      <c r="J25" s="5">
        <f>Table8[[#This Row],[CurrentPureDividendPayment]]+Table8[[#This Row],[CurrentChange]]+I25</f>
        <v>-312403234</v>
      </c>
      <c r="K25" s="6">
        <v>-0.03</v>
      </c>
    </row>
    <row r="26" spans="1:11" ht="23.1" customHeight="1">
      <c r="A26" s="4" t="s">
        <v>214</v>
      </c>
      <c r="B26" s="5">
        <v>0</v>
      </c>
      <c r="C26" s="5">
        <v>1786184285</v>
      </c>
      <c r="D26" s="5">
        <v>2105067124</v>
      </c>
      <c r="E26" s="5">
        <v>3891251409</v>
      </c>
      <c r="F26" s="6">
        <v>0.49</v>
      </c>
      <c r="G26" s="5">
        <v>0</v>
      </c>
      <c r="H26" s="5">
        <v>1790343700</v>
      </c>
      <c r="I26" s="5">
        <v>2619894526</v>
      </c>
      <c r="J26" s="5">
        <f>Table8[[#This Row],[CurrentPureDividendPayment]]+Table8[[#This Row],[CurrentChange]]+I26</f>
        <v>4410238226</v>
      </c>
      <c r="K26" s="6">
        <v>0.4</v>
      </c>
    </row>
    <row r="27" spans="1:11" ht="23.1" customHeight="1">
      <c r="A27" s="4" t="s">
        <v>215</v>
      </c>
      <c r="B27" s="5">
        <v>0</v>
      </c>
      <c r="C27" s="5">
        <v>-1021738546</v>
      </c>
      <c r="D27" s="5">
        <v>357026793</v>
      </c>
      <c r="E27" s="5">
        <v>-664711753</v>
      </c>
      <c r="F27" s="6">
        <v>-0.08</v>
      </c>
      <c r="G27" s="5">
        <v>0</v>
      </c>
      <c r="H27" s="5">
        <v>-1001035940</v>
      </c>
      <c r="I27" s="5">
        <v>383127936</v>
      </c>
      <c r="J27" s="5">
        <f>Table8[[#This Row],[CurrentPureDividendPayment]]+Table8[[#This Row],[CurrentChange]]+I27</f>
        <v>-617908004</v>
      </c>
      <c r="K27" s="6">
        <v>-0.06</v>
      </c>
    </row>
    <row r="28" spans="1:11" ht="23.1" customHeight="1">
      <c r="A28" s="4" t="s">
        <v>216</v>
      </c>
      <c r="B28" s="5">
        <v>0</v>
      </c>
      <c r="C28" s="5">
        <v>345710646</v>
      </c>
      <c r="D28" s="5">
        <v>529854879</v>
      </c>
      <c r="E28" s="5">
        <v>875565525</v>
      </c>
      <c r="F28" s="6">
        <v>0.11</v>
      </c>
      <c r="G28" s="5">
        <v>0</v>
      </c>
      <c r="H28" s="5">
        <v>343290411</v>
      </c>
      <c r="I28" s="5">
        <v>538532071</v>
      </c>
      <c r="J28" s="5">
        <f>Table8[[#This Row],[CurrentPureDividendPayment]]+Table8[[#This Row],[CurrentChange]]+I28</f>
        <v>881822482</v>
      </c>
      <c r="K28" s="6">
        <v>0.08</v>
      </c>
    </row>
    <row r="29" spans="1:11" ht="23.1" customHeight="1">
      <c r="A29" s="4" t="s">
        <v>217</v>
      </c>
      <c r="B29" s="5">
        <v>0</v>
      </c>
      <c r="C29" s="5">
        <v>293952494</v>
      </c>
      <c r="D29" s="5">
        <v>2184467916</v>
      </c>
      <c r="E29" s="5">
        <v>2478420410</v>
      </c>
      <c r="F29" s="6">
        <v>0.31</v>
      </c>
      <c r="G29" s="5">
        <v>0</v>
      </c>
      <c r="H29" s="5">
        <v>0</v>
      </c>
      <c r="I29" s="5">
        <v>2184628383</v>
      </c>
      <c r="J29" s="5">
        <f>Table8[[#This Row],[CurrentPureDividendPayment]]+Table8[[#This Row],[CurrentChange]]+I29</f>
        <v>2184628383</v>
      </c>
      <c r="K29" s="6">
        <v>0.2</v>
      </c>
    </row>
    <row r="30" spans="1:11" ht="23.1" customHeight="1">
      <c r="A30" s="4" t="s">
        <v>218</v>
      </c>
      <c r="B30" s="5">
        <v>0</v>
      </c>
      <c r="C30" s="5">
        <v>-3554374354</v>
      </c>
      <c r="D30" s="5">
        <v>-1314512</v>
      </c>
      <c r="E30" s="5">
        <v>-3555688866</v>
      </c>
      <c r="F30" s="6">
        <v>-0.45</v>
      </c>
      <c r="G30" s="5">
        <v>0</v>
      </c>
      <c r="H30" s="5">
        <v>-3554374354</v>
      </c>
      <c r="I30" s="5">
        <v>-1314512</v>
      </c>
      <c r="J30" s="5">
        <f>Table8[[#This Row],[CurrentPureDividendPayment]]+Table8[[#This Row],[CurrentChange]]+I30</f>
        <v>-3555688866</v>
      </c>
      <c r="K30" s="6">
        <v>-0.32</v>
      </c>
    </row>
    <row r="31" spans="1:11" ht="23.1" customHeight="1">
      <c r="A31" s="4" t="s">
        <v>219</v>
      </c>
      <c r="B31" s="5">
        <v>0</v>
      </c>
      <c r="C31" s="5">
        <v>242739009040</v>
      </c>
      <c r="D31" s="5">
        <v>159077725730</v>
      </c>
      <c r="E31" s="5">
        <v>401816734770</v>
      </c>
      <c r="F31" s="6">
        <v>50.47</v>
      </c>
      <c r="G31" s="5">
        <v>0</v>
      </c>
      <c r="H31" s="5">
        <v>15897655211</v>
      </c>
      <c r="I31" s="5">
        <f>629959936171+4100889774</f>
        <v>634060825945</v>
      </c>
      <c r="J31" s="5">
        <f>Table8[[#This Row],[CurrentPureDividendPayment]]+Table8[[#This Row],[CurrentChange]]+I31</f>
        <v>649958481156</v>
      </c>
      <c r="K31" s="6">
        <v>58.63</v>
      </c>
    </row>
    <row r="32" spans="1:11" ht="23.1" customHeight="1">
      <c r="A32" s="4" t="s">
        <v>220</v>
      </c>
      <c r="B32" s="5">
        <v>-872883997</v>
      </c>
      <c r="C32" s="5">
        <v>-24233987844</v>
      </c>
      <c r="D32" s="5">
        <v>7361777653</v>
      </c>
      <c r="E32" s="5">
        <v>-17745094188</v>
      </c>
      <c r="F32" s="6">
        <v>-2.23</v>
      </c>
      <c r="G32" s="5">
        <v>0</v>
      </c>
      <c r="H32" s="5">
        <v>-23227351574</v>
      </c>
      <c r="I32" s="5">
        <f>-14752098948+611506634</f>
        <v>-14140592314</v>
      </c>
      <c r="J32" s="5">
        <f>Table8[[#This Row],[CurrentPureDividendPayment]]+Table8[[#This Row],[CurrentChange]]+I32</f>
        <v>-37367943888</v>
      </c>
      <c r="K32" s="6">
        <v>-3.45</v>
      </c>
    </row>
    <row r="33" spans="1:11" ht="23.1" customHeight="1">
      <c r="A33" s="4" t="s">
        <v>221</v>
      </c>
      <c r="B33" s="5">
        <v>0</v>
      </c>
      <c r="C33" s="5">
        <v>454213722033</v>
      </c>
      <c r="D33" s="5">
        <v>65170516670</v>
      </c>
      <c r="E33" s="5">
        <v>519384238703</v>
      </c>
      <c r="F33" s="6">
        <v>65.239999999999995</v>
      </c>
      <c r="G33" s="5">
        <v>3042351450</v>
      </c>
      <c r="H33" s="5">
        <v>447407071715</v>
      </c>
      <c r="I33" s="5">
        <f>93606169014+776130918</f>
        <v>94382299932</v>
      </c>
      <c r="J33" s="5">
        <f>Table8[[#This Row],[CurrentPureDividendPayment]]+Table8[[#This Row],[CurrentChange]]+I33</f>
        <v>544831723097</v>
      </c>
      <c r="K33" s="6">
        <v>49.39</v>
      </c>
    </row>
    <row r="34" spans="1:11" ht="23.1" customHeight="1">
      <c r="A34" s="4" t="s">
        <v>222</v>
      </c>
      <c r="B34" s="5">
        <v>0</v>
      </c>
      <c r="C34" s="5">
        <v>84141888206</v>
      </c>
      <c r="D34" s="5">
        <v>17326483836</v>
      </c>
      <c r="E34" s="5">
        <v>101468372042</v>
      </c>
      <c r="F34" s="6">
        <v>12.75</v>
      </c>
      <c r="G34" s="5">
        <v>0</v>
      </c>
      <c r="H34" s="5">
        <v>84144851063</v>
      </c>
      <c r="I34" s="5">
        <v>27070610451</v>
      </c>
      <c r="J34" s="5">
        <f>Table8[[#This Row],[CurrentPureDividendPayment]]+Table8[[#This Row],[CurrentChange]]+I34</f>
        <v>111215461514</v>
      </c>
      <c r="K34" s="6">
        <v>10.1</v>
      </c>
    </row>
    <row r="35" spans="1:11" ht="23.1" customHeight="1">
      <c r="A35" s="4" t="s">
        <v>223</v>
      </c>
      <c r="B35" s="5">
        <v>0</v>
      </c>
      <c r="C35" s="5">
        <v>705047140</v>
      </c>
      <c r="D35" s="5">
        <v>1751260436</v>
      </c>
      <c r="E35" s="5">
        <v>2456307576</v>
      </c>
      <c r="F35" s="6">
        <v>0.31</v>
      </c>
      <c r="G35" s="5">
        <v>0</v>
      </c>
      <c r="H35" s="5">
        <v>46115435</v>
      </c>
      <c r="I35" s="5">
        <v>1757438545</v>
      </c>
      <c r="J35" s="5">
        <f>Table8[[#This Row],[CurrentPureDividendPayment]]+Table8[[#This Row],[CurrentChange]]+I35</f>
        <v>1803553980</v>
      </c>
      <c r="K35" s="6">
        <v>0.16</v>
      </c>
    </row>
    <row r="36" spans="1:11" ht="23.1" customHeight="1">
      <c r="A36" s="4" t="s">
        <v>224</v>
      </c>
      <c r="B36" s="5">
        <v>0</v>
      </c>
      <c r="C36" s="5">
        <v>3038151122</v>
      </c>
      <c r="D36" s="5">
        <v>2574357738</v>
      </c>
      <c r="E36" s="5">
        <v>5612508860</v>
      </c>
      <c r="F36" s="6">
        <v>0.71</v>
      </c>
      <c r="G36" s="5">
        <v>0</v>
      </c>
      <c r="H36" s="5">
        <v>2925753318</v>
      </c>
      <c r="I36" s="5">
        <v>2878494304</v>
      </c>
      <c r="J36" s="5">
        <f>Table8[[#This Row],[CurrentPureDividendPayment]]+Table8[[#This Row],[CurrentChange]]+I36</f>
        <v>5804247622</v>
      </c>
      <c r="K36" s="6">
        <v>0.53</v>
      </c>
    </row>
    <row r="37" spans="1:11" ht="23.1" customHeight="1">
      <c r="A37" s="4" t="s">
        <v>225</v>
      </c>
      <c r="B37" s="5">
        <v>0</v>
      </c>
      <c r="C37" s="5">
        <v>1528354967</v>
      </c>
      <c r="D37" s="5">
        <v>1040360097</v>
      </c>
      <c r="E37" s="5">
        <v>2568715064</v>
      </c>
      <c r="F37" s="6">
        <v>0.32</v>
      </c>
      <c r="G37" s="5">
        <v>0</v>
      </c>
      <c r="H37" s="5">
        <v>907915415</v>
      </c>
      <c r="I37" s="5">
        <v>1080322085</v>
      </c>
      <c r="J37" s="5">
        <f>Table8[[#This Row],[CurrentPureDividendPayment]]+Table8[[#This Row],[CurrentChange]]+I37</f>
        <v>1988237500</v>
      </c>
      <c r="K37" s="6">
        <v>0.18</v>
      </c>
    </row>
    <row r="38" spans="1:11" ht="23.1" customHeight="1">
      <c r="A38" s="4" t="s">
        <v>226</v>
      </c>
      <c r="B38" s="5">
        <v>0</v>
      </c>
      <c r="C38" s="5">
        <v>-17209154824</v>
      </c>
      <c r="D38" s="5">
        <v>-2529286065</v>
      </c>
      <c r="E38" s="5">
        <v>-19738440889</v>
      </c>
      <c r="F38" s="6">
        <v>-2.48</v>
      </c>
      <c r="G38" s="5">
        <v>0</v>
      </c>
      <c r="H38" s="5">
        <v>-17209154824</v>
      </c>
      <c r="I38" s="5">
        <v>-708708417</v>
      </c>
      <c r="J38" s="5">
        <f>Table8[[#This Row],[CurrentPureDividendPayment]]+Table8[[#This Row],[CurrentChange]]+I38</f>
        <v>-17917863241</v>
      </c>
      <c r="K38" s="6">
        <v>-1.63</v>
      </c>
    </row>
    <row r="39" spans="1:11" ht="23.1" customHeight="1">
      <c r="A39" s="4" t="s">
        <v>227</v>
      </c>
      <c r="B39" s="5">
        <v>0</v>
      </c>
      <c r="C39" s="5">
        <v>33280629901</v>
      </c>
      <c r="D39" s="5">
        <v>5992481181</v>
      </c>
      <c r="E39" s="5">
        <v>39273111082</v>
      </c>
      <c r="F39" s="6">
        <v>4.93</v>
      </c>
      <c r="G39" s="5">
        <v>0</v>
      </c>
      <c r="H39" s="5">
        <v>29503478909</v>
      </c>
      <c r="I39" s="5">
        <v>5481270746</v>
      </c>
      <c r="J39" s="5">
        <f>Table8[[#This Row],[CurrentPureDividendPayment]]+Table8[[#This Row],[CurrentChange]]+I39</f>
        <v>34984749655</v>
      </c>
      <c r="K39" s="6">
        <v>3.18</v>
      </c>
    </row>
    <row r="40" spans="1:11" ht="23.1" customHeight="1">
      <c r="A40" s="4" t="s">
        <v>228</v>
      </c>
      <c r="B40" s="5">
        <v>0</v>
      </c>
      <c r="C40" s="5">
        <v>-2561195608</v>
      </c>
      <c r="D40" s="5">
        <v>1112551860</v>
      </c>
      <c r="E40" s="5">
        <v>-1448643748</v>
      </c>
      <c r="F40" s="6">
        <v>-0.18</v>
      </c>
      <c r="G40" s="5">
        <v>0</v>
      </c>
      <c r="H40" s="5">
        <v>-2410121955</v>
      </c>
      <c r="I40" s="5">
        <v>1182048785</v>
      </c>
      <c r="J40" s="5">
        <f>Table8[[#This Row],[CurrentPureDividendPayment]]+Table8[[#This Row],[CurrentChange]]+I40</f>
        <v>-1228073170</v>
      </c>
      <c r="K40" s="6">
        <v>-0.11</v>
      </c>
    </row>
    <row r="41" spans="1:11" ht="23.1" customHeight="1">
      <c r="A41" s="4" t="s">
        <v>229</v>
      </c>
      <c r="B41" s="5">
        <v>0</v>
      </c>
      <c r="C41" s="5">
        <v>-32869574295</v>
      </c>
      <c r="D41" s="5">
        <v>2149099318</v>
      </c>
      <c r="E41" s="5">
        <v>-30720474977</v>
      </c>
      <c r="F41" s="6">
        <v>-3.86</v>
      </c>
      <c r="G41" s="5">
        <v>247500000</v>
      </c>
      <c r="H41" s="5">
        <v>-32396321355</v>
      </c>
      <c r="I41" s="5">
        <f>-6083972611+337752721</f>
        <v>-5746219890</v>
      </c>
      <c r="J41" s="5">
        <f>Table8[[#This Row],[CurrentPureDividendPayment]]+Table8[[#This Row],[CurrentChange]]+I41</f>
        <v>-37895041245</v>
      </c>
      <c r="K41" s="6">
        <v>-3.47</v>
      </c>
    </row>
    <row r="42" spans="1:11" ht="23.1" customHeight="1">
      <c r="A42" s="4" t="s">
        <v>230</v>
      </c>
      <c r="B42" s="5">
        <v>0</v>
      </c>
      <c r="C42" s="5">
        <v>11819414539</v>
      </c>
      <c r="D42" s="5">
        <v>12973806040</v>
      </c>
      <c r="E42" s="5">
        <v>24793220579</v>
      </c>
      <c r="F42" s="6">
        <v>3.11</v>
      </c>
      <c r="G42" s="5">
        <v>0</v>
      </c>
      <c r="H42" s="5">
        <v>11919593839</v>
      </c>
      <c r="I42" s="5">
        <f>10492753831+20627534</f>
        <v>10513381365</v>
      </c>
      <c r="J42" s="5">
        <f>Table8[[#This Row],[CurrentPureDividendPayment]]+Table8[[#This Row],[CurrentChange]]+I42</f>
        <v>22432975204</v>
      </c>
      <c r="K42" s="6">
        <v>2.0299999999999998</v>
      </c>
    </row>
    <row r="43" spans="1:11" ht="23.1" customHeight="1">
      <c r="A43" s="4" t="s">
        <v>231</v>
      </c>
      <c r="B43" s="5">
        <v>0</v>
      </c>
      <c r="C43" s="5">
        <v>3844892615</v>
      </c>
      <c r="D43" s="5">
        <v>16919329915</v>
      </c>
      <c r="E43" s="5">
        <v>20764222530</v>
      </c>
      <c r="F43" s="6">
        <v>2.61</v>
      </c>
      <c r="G43" s="5">
        <v>0</v>
      </c>
      <c r="H43" s="5">
        <v>3216510071</v>
      </c>
      <c r="I43" s="5">
        <v>17652438404</v>
      </c>
      <c r="J43" s="5">
        <f>Table8[[#This Row],[CurrentPureDividendPayment]]+Table8[[#This Row],[CurrentChange]]+I43</f>
        <v>20868948475</v>
      </c>
      <c r="K43" s="6">
        <v>1.89</v>
      </c>
    </row>
    <row r="44" spans="1:11" ht="23.1" customHeight="1">
      <c r="A44" s="4" t="s">
        <v>232</v>
      </c>
      <c r="B44" s="5">
        <v>0</v>
      </c>
      <c r="C44" s="5">
        <v>-2564119789</v>
      </c>
      <c r="D44" s="5">
        <v>-1117542867</v>
      </c>
      <c r="E44" s="5">
        <v>-3681662656</v>
      </c>
      <c r="F44" s="6">
        <v>-0.46</v>
      </c>
      <c r="G44" s="5">
        <v>0</v>
      </c>
      <c r="H44" s="5">
        <v>-5505500876</v>
      </c>
      <c r="I44" s="5">
        <v>-2508847226</v>
      </c>
      <c r="J44" s="5">
        <f>Table8[[#This Row],[CurrentPureDividendPayment]]+Table8[[#This Row],[CurrentChange]]+I44</f>
        <v>-8014348102</v>
      </c>
      <c r="K44" s="6">
        <v>-0.73</v>
      </c>
    </row>
    <row r="45" spans="1:11" ht="23.1" customHeight="1">
      <c r="A45" s="4" t="s">
        <v>233</v>
      </c>
      <c r="B45" s="5">
        <v>0</v>
      </c>
      <c r="C45" s="5">
        <v>-13021828132</v>
      </c>
      <c r="D45" s="5">
        <v>-1416915952</v>
      </c>
      <c r="E45" s="5">
        <v>-14438744084</v>
      </c>
      <c r="F45" s="6">
        <v>-1.81</v>
      </c>
      <c r="G45" s="5">
        <v>0</v>
      </c>
      <c r="H45" s="5">
        <v>-13021828132</v>
      </c>
      <c r="I45" s="5">
        <v>-775197054</v>
      </c>
      <c r="J45" s="5">
        <f>Table8[[#This Row],[CurrentPureDividendPayment]]+Table8[[#This Row],[CurrentChange]]+I45</f>
        <v>-13797025186</v>
      </c>
      <c r="K45" s="6">
        <v>-1.25</v>
      </c>
    </row>
    <row r="46" spans="1:11" ht="23.1" customHeight="1">
      <c r="A46" s="4" t="s">
        <v>234</v>
      </c>
      <c r="B46" s="5">
        <v>0</v>
      </c>
      <c r="C46" s="5">
        <v>-3761116973</v>
      </c>
      <c r="D46" s="5">
        <v>1041783757</v>
      </c>
      <c r="E46" s="5">
        <v>-2719333216</v>
      </c>
      <c r="F46" s="6">
        <v>-0.34</v>
      </c>
      <c r="G46" s="5">
        <v>0</v>
      </c>
      <c r="H46" s="5">
        <v>-4136841620</v>
      </c>
      <c r="I46" s="5">
        <v>1058039277</v>
      </c>
      <c r="J46" s="5">
        <f>Table8[[#This Row],[CurrentPureDividendPayment]]+Table8[[#This Row],[CurrentChange]]+I46</f>
        <v>-3078802343</v>
      </c>
      <c r="K46" s="6">
        <v>-0.28000000000000003</v>
      </c>
    </row>
    <row r="47" spans="1:11" ht="23.1" customHeight="1">
      <c r="A47" s="4" t="s">
        <v>235</v>
      </c>
      <c r="B47" s="5">
        <v>0</v>
      </c>
      <c r="C47" s="5">
        <v>-1140498823</v>
      </c>
      <c r="D47" s="5">
        <v>2038862365</v>
      </c>
      <c r="E47" s="5">
        <v>898363542</v>
      </c>
      <c r="F47" s="6">
        <v>0.11</v>
      </c>
      <c r="G47" s="5">
        <v>0</v>
      </c>
      <c r="H47" s="5">
        <v>-1090177592</v>
      </c>
      <c r="I47" s="5">
        <v>4824399272</v>
      </c>
      <c r="J47" s="5">
        <f>Table8[[#This Row],[CurrentPureDividendPayment]]+Table8[[#This Row],[CurrentChange]]+I47</f>
        <v>3734221680</v>
      </c>
      <c r="K47" s="6">
        <v>0.34</v>
      </c>
    </row>
    <row r="48" spans="1:11" ht="23.1" customHeight="1">
      <c r="A48" s="4" t="s">
        <v>236</v>
      </c>
      <c r="B48" s="5">
        <v>0</v>
      </c>
      <c r="C48" s="5">
        <v>-5006029036</v>
      </c>
      <c r="D48" s="5">
        <v>3020364150</v>
      </c>
      <c r="E48" s="5">
        <v>-1985664886</v>
      </c>
      <c r="F48" s="6">
        <v>-0.25</v>
      </c>
      <c r="G48" s="5">
        <v>0</v>
      </c>
      <c r="H48" s="5">
        <v>-3909918740</v>
      </c>
      <c r="I48" s="5">
        <v>3957683901</v>
      </c>
      <c r="J48" s="5">
        <f>Table8[[#This Row],[CurrentPureDividendPayment]]+Table8[[#This Row],[CurrentChange]]+I48</f>
        <v>47765161</v>
      </c>
      <c r="K48" s="6">
        <v>0</v>
      </c>
    </row>
    <row r="49" spans="1:11" ht="23.1" customHeight="1">
      <c r="A49" s="4" t="s">
        <v>237</v>
      </c>
      <c r="B49" s="5">
        <v>0</v>
      </c>
      <c r="C49" s="5">
        <v>2685330712</v>
      </c>
      <c r="D49" s="5">
        <v>1205899986</v>
      </c>
      <c r="E49" s="5">
        <v>3891230698</v>
      </c>
      <c r="F49" s="6">
        <v>0.49</v>
      </c>
      <c r="G49" s="5">
        <v>0</v>
      </c>
      <c r="H49" s="5">
        <v>2323065936</v>
      </c>
      <c r="I49" s="5">
        <v>1270796230</v>
      </c>
      <c r="J49" s="5">
        <f>Table8[[#This Row],[CurrentPureDividendPayment]]+Table8[[#This Row],[CurrentChange]]+I49</f>
        <v>3593862166</v>
      </c>
      <c r="K49" s="6">
        <v>0.33</v>
      </c>
    </row>
    <row r="50" spans="1:11" ht="23.1" customHeight="1">
      <c r="A50" s="4" t="s">
        <v>238</v>
      </c>
      <c r="B50" s="5">
        <v>0</v>
      </c>
      <c r="C50" s="5">
        <v>9589810536</v>
      </c>
      <c r="D50" s="5">
        <v>7730988635</v>
      </c>
      <c r="E50" s="5">
        <v>17320799171</v>
      </c>
      <c r="F50" s="6">
        <v>2.1800000000000002</v>
      </c>
      <c r="G50" s="5">
        <v>0</v>
      </c>
      <c r="H50" s="5">
        <v>9589790883</v>
      </c>
      <c r="I50" s="5">
        <v>7731083578</v>
      </c>
      <c r="J50" s="5">
        <f>Table8[[#This Row],[CurrentPureDividendPayment]]+Table8[[#This Row],[CurrentChange]]+I50</f>
        <v>17320874461</v>
      </c>
      <c r="K50" s="6">
        <v>1.57</v>
      </c>
    </row>
    <row r="51" spans="1:11" ht="23.1" customHeight="1">
      <c r="A51" s="4" t="s">
        <v>239</v>
      </c>
      <c r="B51" s="5">
        <v>144245475</v>
      </c>
      <c r="C51" s="5">
        <v>-34443748843</v>
      </c>
      <c r="D51" s="5">
        <v>7720463475</v>
      </c>
      <c r="E51" s="5">
        <v>-26579039893</v>
      </c>
      <c r="F51" s="6">
        <v>-3.34</v>
      </c>
      <c r="G51" s="5">
        <v>7664242928</v>
      </c>
      <c r="H51" s="5">
        <v>-34080583718</v>
      </c>
      <c r="I51" s="5">
        <f>-23824538214+866985591</f>
        <v>-22957552623</v>
      </c>
      <c r="J51" s="5">
        <f>Table8[[#This Row],[CurrentPureDividendPayment]]+Table8[[#This Row],[CurrentChange]]+I51</f>
        <v>-49373893413</v>
      </c>
      <c r="K51" s="6">
        <v>-4.5599999999999996</v>
      </c>
    </row>
    <row r="52" spans="1:11" ht="23.1" customHeight="1">
      <c r="A52" s="4" t="s">
        <v>240</v>
      </c>
      <c r="B52" s="5">
        <v>0</v>
      </c>
      <c r="C52" s="5">
        <v>-1922595190</v>
      </c>
      <c r="D52" s="5">
        <v>987113028</v>
      </c>
      <c r="E52" s="5">
        <v>-935482162</v>
      </c>
      <c r="F52" s="6">
        <v>-0.12</v>
      </c>
      <c r="G52" s="5">
        <v>0</v>
      </c>
      <c r="H52" s="5">
        <v>-1894329725</v>
      </c>
      <c r="I52" s="5">
        <v>1635447402</v>
      </c>
      <c r="J52" s="5">
        <f>Table8[[#This Row],[CurrentPureDividendPayment]]+Table8[[#This Row],[CurrentChange]]+I52</f>
        <v>-258882323</v>
      </c>
      <c r="K52" s="6">
        <v>-0.02</v>
      </c>
    </row>
    <row r="53" spans="1:11" ht="23.1" customHeight="1">
      <c r="A53" s="4" t="s">
        <v>241</v>
      </c>
      <c r="B53" s="5">
        <v>0</v>
      </c>
      <c r="C53" s="5">
        <v>-5804393163</v>
      </c>
      <c r="D53" s="5">
        <v>1731041990</v>
      </c>
      <c r="E53" s="5">
        <v>-4073351173</v>
      </c>
      <c r="F53" s="6">
        <v>-0.51</v>
      </c>
      <c r="G53" s="5">
        <v>0</v>
      </c>
      <c r="H53" s="5">
        <v>-5417554959</v>
      </c>
      <c r="I53" s="5">
        <v>1772874089</v>
      </c>
      <c r="J53" s="5">
        <f>Table8[[#This Row],[CurrentPureDividendPayment]]+Table8[[#This Row],[CurrentChange]]+I53</f>
        <v>-3644680870</v>
      </c>
      <c r="K53" s="6">
        <v>-0.33</v>
      </c>
    </row>
    <row r="54" spans="1:11" ht="23.1" customHeight="1">
      <c r="A54" s="4" t="s">
        <v>242</v>
      </c>
      <c r="B54" s="5">
        <v>0</v>
      </c>
      <c r="C54" s="5">
        <v>-84122652074</v>
      </c>
      <c r="D54" s="5">
        <v>1495408686</v>
      </c>
      <c r="E54" s="5">
        <v>-82627243388</v>
      </c>
      <c r="F54" s="6">
        <v>-10.38</v>
      </c>
      <c r="G54" s="5">
        <v>0</v>
      </c>
      <c r="H54" s="5">
        <v>-83437035843</v>
      </c>
      <c r="I54" s="5">
        <v>3575746433</v>
      </c>
      <c r="J54" s="5">
        <f>Table8[[#This Row],[CurrentPureDividendPayment]]+Table8[[#This Row],[CurrentChange]]+I54</f>
        <v>-79861289410</v>
      </c>
      <c r="K54" s="6">
        <v>-7.25</v>
      </c>
    </row>
    <row r="55" spans="1:11" ht="23.1" customHeight="1">
      <c r="A55" s="4" t="s">
        <v>243</v>
      </c>
      <c r="B55" s="5">
        <v>0</v>
      </c>
      <c r="C55" s="5">
        <v>-687150501</v>
      </c>
      <c r="D55" s="5">
        <v>-339583312</v>
      </c>
      <c r="E55" s="5">
        <v>-1026733813</v>
      </c>
      <c r="F55" s="6">
        <v>-0.13</v>
      </c>
      <c r="G55" s="5">
        <v>0</v>
      </c>
      <c r="H55" s="5">
        <v>-1448639297</v>
      </c>
      <c r="I55" s="5">
        <v>-320298759</v>
      </c>
      <c r="J55" s="5">
        <f>Table8[[#This Row],[CurrentPureDividendPayment]]+Table8[[#This Row],[CurrentChange]]+I55</f>
        <v>-1768938056</v>
      </c>
      <c r="K55" s="6">
        <v>-0.16</v>
      </c>
    </row>
    <row r="56" spans="1:11" ht="23.1" customHeight="1">
      <c r="A56" s="4" t="s">
        <v>244</v>
      </c>
      <c r="B56" s="5">
        <v>0</v>
      </c>
      <c r="C56" s="5">
        <v>-10550530526</v>
      </c>
      <c r="D56" s="5">
        <v>1706322158</v>
      </c>
      <c r="E56" s="5">
        <v>-8844208368</v>
      </c>
      <c r="F56" s="6">
        <v>-1.1100000000000001</v>
      </c>
      <c r="G56" s="5">
        <v>0</v>
      </c>
      <c r="H56" s="5">
        <v>-10061455854</v>
      </c>
      <c r="I56" s="5">
        <v>1862820953</v>
      </c>
      <c r="J56" s="5">
        <f>Table8[[#This Row],[CurrentPureDividendPayment]]+Table8[[#This Row],[CurrentChange]]+I56</f>
        <v>-8198634901</v>
      </c>
      <c r="K56" s="6">
        <v>-0.74</v>
      </c>
    </row>
    <row r="57" spans="1:11" ht="23.1" customHeight="1">
      <c r="A57" s="4" t="s">
        <v>245</v>
      </c>
      <c r="B57" s="5">
        <v>0</v>
      </c>
      <c r="C57" s="5">
        <v>1788862547</v>
      </c>
      <c r="D57" s="5">
        <v>2533177340</v>
      </c>
      <c r="E57" s="5">
        <v>4322039887</v>
      </c>
      <c r="F57" s="6">
        <v>0.54</v>
      </c>
      <c r="G57" s="5">
        <v>0</v>
      </c>
      <c r="H57" s="5">
        <v>1357794425</v>
      </c>
      <c r="I57" s="5">
        <v>2532868833</v>
      </c>
      <c r="J57" s="5">
        <f>Table8[[#This Row],[CurrentPureDividendPayment]]+Table8[[#This Row],[CurrentChange]]+I57</f>
        <v>3890663258</v>
      </c>
      <c r="K57" s="6">
        <v>0.35</v>
      </c>
    </row>
    <row r="58" spans="1:11" ht="23.1" customHeight="1">
      <c r="A58" s="4" t="s">
        <v>246</v>
      </c>
      <c r="B58" s="5">
        <v>0</v>
      </c>
      <c r="C58" s="5">
        <v>-2767971420</v>
      </c>
      <c r="D58" s="5">
        <v>501405944</v>
      </c>
      <c r="E58" s="5">
        <v>-2266565476</v>
      </c>
      <c r="F58" s="6">
        <v>-0.28000000000000003</v>
      </c>
      <c r="G58" s="5">
        <v>0</v>
      </c>
      <c r="H58" s="5">
        <v>-3203126141</v>
      </c>
      <c r="I58" s="5">
        <v>547604449</v>
      </c>
      <c r="J58" s="5">
        <f>Table8[[#This Row],[CurrentPureDividendPayment]]+Table8[[#This Row],[CurrentChange]]+I58</f>
        <v>-2655521692</v>
      </c>
      <c r="K58" s="6">
        <v>-0.24</v>
      </c>
    </row>
    <row r="59" spans="1:11" ht="23.1" customHeight="1">
      <c r="A59" s="4" t="s">
        <v>247</v>
      </c>
      <c r="B59" s="5">
        <v>0</v>
      </c>
      <c r="C59" s="5">
        <v>-40666414505</v>
      </c>
      <c r="D59" s="5">
        <v>24251955613</v>
      </c>
      <c r="E59" s="5">
        <v>-16414458892</v>
      </c>
      <c r="F59" s="6">
        <v>-2.06</v>
      </c>
      <c r="G59" s="5">
        <v>0</v>
      </c>
      <c r="H59" s="5">
        <v>-21345122557</v>
      </c>
      <c r="I59" s="5">
        <v>37425515239</v>
      </c>
      <c r="J59" s="5">
        <f>Table8[[#This Row],[CurrentPureDividendPayment]]+Table8[[#This Row],[CurrentChange]]+I59</f>
        <v>16080392682</v>
      </c>
      <c r="K59" s="6">
        <v>1.46</v>
      </c>
    </row>
    <row r="60" spans="1:11" ht="23.1" customHeight="1">
      <c r="A60" s="4" t="s">
        <v>248</v>
      </c>
      <c r="B60" s="5">
        <v>0</v>
      </c>
      <c r="C60" s="5">
        <v>6028863863</v>
      </c>
      <c r="D60" s="5">
        <v>5707725176</v>
      </c>
      <c r="E60" s="5">
        <v>11736589039</v>
      </c>
      <c r="F60" s="6">
        <v>1.47</v>
      </c>
      <c r="G60" s="5">
        <v>0</v>
      </c>
      <c r="H60" s="5">
        <v>6363062180</v>
      </c>
      <c r="I60" s="5">
        <v>5832229969</v>
      </c>
      <c r="J60" s="5">
        <f>Table8[[#This Row],[CurrentPureDividendPayment]]+Table8[[#This Row],[CurrentChange]]+I60</f>
        <v>12195292149</v>
      </c>
      <c r="K60" s="6">
        <v>1.1100000000000001</v>
      </c>
    </row>
    <row r="61" spans="1:11" ht="23.1" customHeight="1">
      <c r="A61" s="4" t="s">
        <v>249</v>
      </c>
      <c r="B61" s="5">
        <v>0</v>
      </c>
      <c r="C61" s="5">
        <v>-1096850667</v>
      </c>
      <c r="D61" s="5">
        <v>2364386731</v>
      </c>
      <c r="E61" s="5">
        <v>1267536064</v>
      </c>
      <c r="F61" s="6">
        <v>0.16</v>
      </c>
      <c r="G61" s="5">
        <v>0</v>
      </c>
      <c r="H61" s="5">
        <v>-1769856533</v>
      </c>
      <c r="I61" s="5">
        <v>2370581165</v>
      </c>
      <c r="J61" s="5">
        <f>Table8[[#This Row],[CurrentPureDividendPayment]]+Table8[[#This Row],[CurrentChange]]+I61</f>
        <v>600724632</v>
      </c>
      <c r="K61" s="6">
        <v>0.05</v>
      </c>
    </row>
    <row r="62" spans="1:11" ht="23.1" customHeight="1">
      <c r="A62" s="4" t="s">
        <v>250</v>
      </c>
      <c r="B62" s="5">
        <v>0</v>
      </c>
      <c r="C62" s="5">
        <v>-4675745846</v>
      </c>
      <c r="D62" s="5">
        <v>2438109885</v>
      </c>
      <c r="E62" s="5">
        <v>-2237635961</v>
      </c>
      <c r="F62" s="6">
        <v>-0.28000000000000003</v>
      </c>
      <c r="G62" s="5">
        <v>0</v>
      </c>
      <c r="H62" s="5">
        <v>-4674442410</v>
      </c>
      <c r="I62" s="5">
        <v>2435071388</v>
      </c>
      <c r="J62" s="5">
        <f>Table8[[#This Row],[CurrentPureDividendPayment]]+Table8[[#This Row],[CurrentChange]]+I62</f>
        <v>-2239371022</v>
      </c>
      <c r="K62" s="6">
        <v>-0.2</v>
      </c>
    </row>
    <row r="63" spans="1:11" ht="23.1" customHeight="1">
      <c r="A63" s="4" t="s">
        <v>251</v>
      </c>
      <c r="B63" s="5">
        <v>0</v>
      </c>
      <c r="C63" s="5">
        <v>-265336568960</v>
      </c>
      <c r="D63" s="5">
        <v>-48852193715</v>
      </c>
      <c r="E63" s="5">
        <v>-314188762675</v>
      </c>
      <c r="F63" s="6">
        <v>-39.47</v>
      </c>
      <c r="G63" s="5">
        <v>0</v>
      </c>
      <c r="H63" s="5">
        <v>-265336568960</v>
      </c>
      <c r="I63" s="5">
        <v>-48852193715</v>
      </c>
      <c r="J63" s="5">
        <f>Table8[[#This Row],[CurrentPureDividendPayment]]+Table8[[#This Row],[CurrentChange]]+I63</f>
        <v>-314188762675</v>
      </c>
      <c r="K63" s="6">
        <v>-28.52</v>
      </c>
    </row>
    <row r="64" spans="1:11" ht="23.1" customHeight="1">
      <c r="A64" s="4" t="s">
        <v>252</v>
      </c>
      <c r="B64" s="5">
        <v>0</v>
      </c>
      <c r="C64" s="5">
        <v>8626428678</v>
      </c>
      <c r="D64" s="5">
        <v>-1803189119</v>
      </c>
      <c r="E64" s="5">
        <v>6823239559</v>
      </c>
      <c r="F64" s="6">
        <v>0.86</v>
      </c>
      <c r="G64" s="5">
        <v>0</v>
      </c>
      <c r="H64" s="5">
        <v>-3626687957</v>
      </c>
      <c r="I64" s="5">
        <f>2689792821+383933357</f>
        <v>3073726178</v>
      </c>
      <c r="J64" s="5">
        <f>Table8[[#This Row],[CurrentPureDividendPayment]]+Table8[[#This Row],[CurrentChange]]+I64</f>
        <v>-552961779</v>
      </c>
      <c r="K64" s="6">
        <v>-0.09</v>
      </c>
    </row>
    <row r="65" spans="1:11" ht="23.1" customHeight="1">
      <c r="A65" s="4" t="s">
        <v>253</v>
      </c>
      <c r="B65" s="5">
        <v>0</v>
      </c>
      <c r="C65" s="5">
        <v>9937104606</v>
      </c>
      <c r="D65" s="5">
        <v>-3773592558</v>
      </c>
      <c r="E65" s="5">
        <v>6163512048</v>
      </c>
      <c r="F65" s="6">
        <v>0.77</v>
      </c>
      <c r="G65" s="5">
        <v>320022000</v>
      </c>
      <c r="H65" s="5">
        <v>1385171065</v>
      </c>
      <c r="I65" s="5">
        <f>-20362209660+205557579</f>
        <v>-20156652081</v>
      </c>
      <c r="J65" s="5">
        <f>Table8[[#This Row],[CurrentPureDividendPayment]]+Table8[[#This Row],[CurrentChange]]+I65</f>
        <v>-18451459016</v>
      </c>
      <c r="K65" s="6">
        <v>-1.69</v>
      </c>
    </row>
    <row r="66" spans="1:11" ht="23.1" customHeight="1">
      <c r="A66" s="4" t="s">
        <v>254</v>
      </c>
      <c r="B66" s="5">
        <v>0</v>
      </c>
      <c r="C66" s="5">
        <v>357080331</v>
      </c>
      <c r="D66" s="5">
        <v>1655077767</v>
      </c>
      <c r="E66" s="5">
        <v>2012158098</v>
      </c>
      <c r="F66" s="6">
        <v>0.25</v>
      </c>
      <c r="G66" s="5">
        <v>6534840</v>
      </c>
      <c r="H66" s="5">
        <v>-78061092</v>
      </c>
      <c r="I66" s="5">
        <f>2193721849+78694857</f>
        <v>2272416706</v>
      </c>
      <c r="J66" s="5">
        <f>Table8[[#This Row],[CurrentPureDividendPayment]]+Table8[[#This Row],[CurrentChange]]+I66</f>
        <v>2200890454</v>
      </c>
      <c r="K66" s="6">
        <v>0.19</v>
      </c>
    </row>
    <row r="67" spans="1:11" ht="23.1" customHeight="1">
      <c r="A67" s="4" t="s">
        <v>255</v>
      </c>
      <c r="B67" s="5">
        <v>0</v>
      </c>
      <c r="C67" s="5">
        <v>-4643187783</v>
      </c>
      <c r="D67" s="5">
        <v>2092625398</v>
      </c>
      <c r="E67" s="5">
        <v>-2550562385</v>
      </c>
      <c r="F67" s="6">
        <v>-0.32</v>
      </c>
      <c r="G67" s="5">
        <v>0</v>
      </c>
      <c r="H67" s="5">
        <v>-4117111127</v>
      </c>
      <c r="I67" s="5">
        <v>2817476736</v>
      </c>
      <c r="J67" s="5">
        <f>Table8[[#This Row],[CurrentPureDividendPayment]]+Table8[[#This Row],[CurrentChange]]+I67</f>
        <v>-1299634391</v>
      </c>
      <c r="K67" s="6">
        <v>-0.12</v>
      </c>
    </row>
    <row r="68" spans="1:11" ht="23.1" customHeight="1">
      <c r="A68" s="4" t="s">
        <v>256</v>
      </c>
      <c r="B68" s="5">
        <v>0</v>
      </c>
      <c r="C68" s="5">
        <v>-3873282605</v>
      </c>
      <c r="D68" s="5">
        <v>98768139</v>
      </c>
      <c r="E68" s="5">
        <v>-3774514466</v>
      </c>
      <c r="F68" s="6">
        <v>-0.47</v>
      </c>
      <c r="G68" s="5">
        <v>0</v>
      </c>
      <c r="H68" s="5">
        <v>-3873282605</v>
      </c>
      <c r="I68" s="5">
        <v>904909193</v>
      </c>
      <c r="J68" s="5">
        <f>Table8[[#This Row],[CurrentPureDividendPayment]]+Table8[[#This Row],[CurrentChange]]+I68</f>
        <v>-2968373412</v>
      </c>
      <c r="K68" s="6">
        <v>-0.27</v>
      </c>
    </row>
    <row r="69" spans="1:11" ht="23.1" customHeight="1">
      <c r="A69" s="4" t="s">
        <v>257</v>
      </c>
      <c r="B69" s="5">
        <v>0</v>
      </c>
      <c r="C69" s="5">
        <v>10594620327</v>
      </c>
      <c r="D69" s="5">
        <v>6024920088</v>
      </c>
      <c r="E69" s="5">
        <v>16619540415</v>
      </c>
      <c r="F69" s="6">
        <v>2.09</v>
      </c>
      <c r="G69" s="5">
        <v>0</v>
      </c>
      <c r="H69" s="5">
        <v>10004684372</v>
      </c>
      <c r="I69" s="5">
        <f>-3301911413+352214512</f>
        <v>-2949696901</v>
      </c>
      <c r="J69" s="5">
        <f>Table8[[#This Row],[CurrentPureDividendPayment]]+Table8[[#This Row],[CurrentChange]]+I69</f>
        <v>7054987471</v>
      </c>
      <c r="K69" s="6">
        <v>0.61</v>
      </c>
    </row>
    <row r="70" spans="1:11" ht="23.1" customHeight="1">
      <c r="A70" s="4" t="s">
        <v>258</v>
      </c>
      <c r="B70" s="5">
        <v>5656116</v>
      </c>
      <c r="C70" s="5">
        <v>1708374659</v>
      </c>
      <c r="D70" s="5">
        <v>-6232206372</v>
      </c>
      <c r="E70" s="5">
        <v>-4518175597</v>
      </c>
      <c r="F70" s="6">
        <v>-0.56999999999999995</v>
      </c>
      <c r="G70" s="5">
        <v>283748525</v>
      </c>
      <c r="H70" s="5">
        <v>-1564600906</v>
      </c>
      <c r="I70" s="5">
        <f>-6965974927+114104166</f>
        <v>-6851870761</v>
      </c>
      <c r="J70" s="5">
        <f>Table8[[#This Row],[CurrentPureDividendPayment]]+Table8[[#This Row],[CurrentChange]]+I70</f>
        <v>-8132723142</v>
      </c>
      <c r="K70" s="6">
        <v>-0.75</v>
      </c>
    </row>
    <row r="71" spans="1:11" ht="23.1" customHeight="1">
      <c r="A71" s="4" t="s">
        <v>259</v>
      </c>
      <c r="B71" s="5">
        <v>0</v>
      </c>
      <c r="C71" s="5">
        <v>177865519</v>
      </c>
      <c r="D71" s="5">
        <v>2521991678</v>
      </c>
      <c r="E71" s="5">
        <v>2699857197</v>
      </c>
      <c r="F71" s="6">
        <v>0.34</v>
      </c>
      <c r="G71" s="5">
        <v>0</v>
      </c>
      <c r="H71" s="5">
        <v>-209194</v>
      </c>
      <c r="I71" s="5">
        <v>2547861993</v>
      </c>
      <c r="J71" s="5">
        <f>Table8[[#This Row],[CurrentPureDividendPayment]]+Table8[[#This Row],[CurrentChange]]+I71</f>
        <v>2547652799</v>
      </c>
      <c r="K71" s="6">
        <v>0.23</v>
      </c>
    </row>
    <row r="72" spans="1:11" ht="23.1" customHeight="1">
      <c r="A72" s="4" t="s">
        <v>260</v>
      </c>
      <c r="B72" s="5">
        <v>0</v>
      </c>
      <c r="C72" s="5">
        <v>7845112393</v>
      </c>
      <c r="D72" s="5">
        <v>21352810264</v>
      </c>
      <c r="E72" s="5">
        <v>29197922657</v>
      </c>
      <c r="F72" s="6">
        <v>3.67</v>
      </c>
      <c r="G72" s="5">
        <v>0</v>
      </c>
      <c r="H72" s="5">
        <v>6805185840</v>
      </c>
      <c r="I72" s="5">
        <v>22557745591</v>
      </c>
      <c r="J72" s="5">
        <f>Table8[[#This Row],[CurrentPureDividendPayment]]+Table8[[#This Row],[CurrentChange]]+I72</f>
        <v>29362931431</v>
      </c>
      <c r="K72" s="6">
        <v>2.67</v>
      </c>
    </row>
    <row r="73" spans="1:11" ht="23.1" customHeight="1">
      <c r="A73" s="4" t="s">
        <v>261</v>
      </c>
      <c r="B73" s="5">
        <v>0</v>
      </c>
      <c r="C73" s="5">
        <v>17461036685</v>
      </c>
      <c r="D73" s="5">
        <v>3329506753</v>
      </c>
      <c r="E73" s="5">
        <v>20790543438</v>
      </c>
      <c r="F73" s="6">
        <v>2.61</v>
      </c>
      <c r="G73" s="5">
        <v>0</v>
      </c>
      <c r="H73" s="5">
        <v>18376905470</v>
      </c>
      <c r="I73" s="5">
        <v>5204202339</v>
      </c>
      <c r="J73" s="5">
        <f>Table8[[#This Row],[CurrentPureDividendPayment]]+Table8[[#This Row],[CurrentChange]]+I73</f>
        <v>23581107809</v>
      </c>
      <c r="K73" s="6">
        <v>2.14</v>
      </c>
    </row>
    <row r="74" spans="1:11" ht="23.1" customHeight="1">
      <c r="A74" s="4" t="s">
        <v>262</v>
      </c>
      <c r="B74" s="5">
        <v>0</v>
      </c>
      <c r="C74" s="5">
        <v>-6053881</v>
      </c>
      <c r="D74" s="5">
        <v>395946493</v>
      </c>
      <c r="E74" s="5">
        <v>389892612</v>
      </c>
      <c r="F74" s="6">
        <v>0.05</v>
      </c>
      <c r="G74" s="5">
        <v>0</v>
      </c>
      <c r="H74" s="5">
        <v>-5858115</v>
      </c>
      <c r="I74" s="5">
        <v>-705598190</v>
      </c>
      <c r="J74" s="5">
        <f>Table8[[#This Row],[CurrentPureDividendPayment]]+Table8[[#This Row],[CurrentChange]]+I74</f>
        <v>-711456305</v>
      </c>
      <c r="K74" s="6">
        <v>-0.06</v>
      </c>
    </row>
    <row r="75" spans="1:11" ht="23.1" customHeight="1">
      <c r="A75" s="4" t="s">
        <v>263</v>
      </c>
      <c r="B75" s="5">
        <v>0</v>
      </c>
      <c r="C75" s="5">
        <v>-211830644</v>
      </c>
      <c r="D75" s="5">
        <v>1444857646</v>
      </c>
      <c r="E75" s="5">
        <v>1233027002</v>
      </c>
      <c r="F75" s="6">
        <v>0.15</v>
      </c>
      <c r="G75" s="5">
        <v>0</v>
      </c>
      <c r="H75" s="5">
        <v>-338787071</v>
      </c>
      <c r="I75" s="5">
        <v>1449477282</v>
      </c>
      <c r="J75" s="5">
        <f>Table8[[#This Row],[CurrentPureDividendPayment]]+Table8[[#This Row],[CurrentChange]]+I75</f>
        <v>1110690211</v>
      </c>
      <c r="K75" s="6">
        <v>0.1</v>
      </c>
    </row>
    <row r="76" spans="1:11" ht="23.1" customHeight="1">
      <c r="A76" s="4" t="s">
        <v>264</v>
      </c>
      <c r="B76" s="5">
        <v>0</v>
      </c>
      <c r="C76" s="5">
        <v>1811088761</v>
      </c>
      <c r="D76" s="5">
        <v>2158115186</v>
      </c>
      <c r="E76" s="5">
        <v>3969203947</v>
      </c>
      <c r="F76" s="6">
        <v>0.5</v>
      </c>
      <c r="G76" s="5">
        <v>0</v>
      </c>
      <c r="H76" s="5">
        <v>1552288882</v>
      </c>
      <c r="I76" s="5">
        <v>2158342677</v>
      </c>
      <c r="J76" s="5">
        <f>Table8[[#This Row],[CurrentPureDividendPayment]]+Table8[[#This Row],[CurrentChange]]+I76</f>
        <v>3710631559</v>
      </c>
      <c r="K76" s="6">
        <v>0.34</v>
      </c>
    </row>
    <row r="77" spans="1:11" ht="23.1" customHeight="1">
      <c r="A77" s="4" t="s">
        <v>265</v>
      </c>
      <c r="B77" s="5">
        <v>0</v>
      </c>
      <c r="C77" s="5">
        <v>301127800</v>
      </c>
      <c r="D77" s="5">
        <v>1751641600</v>
      </c>
      <c r="E77" s="5">
        <v>2052769400</v>
      </c>
      <c r="F77" s="6">
        <v>0.26</v>
      </c>
      <c r="G77" s="5">
        <v>0</v>
      </c>
      <c r="H77" s="5">
        <v>301127800</v>
      </c>
      <c r="I77" s="5">
        <v>1916550853</v>
      </c>
      <c r="J77" s="5">
        <f>Table8[[#This Row],[CurrentPureDividendPayment]]+Table8[[#This Row],[CurrentChange]]+I77</f>
        <v>2217678653</v>
      </c>
      <c r="K77" s="6">
        <v>0.2</v>
      </c>
    </row>
    <row r="78" spans="1:11" ht="23.1" customHeight="1">
      <c r="A78" s="4" t="s">
        <v>266</v>
      </c>
      <c r="B78" s="5">
        <v>0</v>
      </c>
      <c r="C78" s="5">
        <v>38520008373</v>
      </c>
      <c r="D78" s="5">
        <v>9992027811</v>
      </c>
      <c r="E78" s="5">
        <v>48512036184</v>
      </c>
      <c r="F78" s="6">
        <v>6.09</v>
      </c>
      <c r="G78" s="5">
        <v>0</v>
      </c>
      <c r="H78" s="5">
        <v>41762136115</v>
      </c>
      <c r="I78" s="5">
        <f>-5569485744+622138647</f>
        <v>-4947347097</v>
      </c>
      <c r="J78" s="5">
        <f>Table8[[#This Row],[CurrentPureDividendPayment]]+Table8[[#This Row],[CurrentChange]]+I78</f>
        <v>36814789018</v>
      </c>
      <c r="K78" s="6">
        <v>3.29</v>
      </c>
    </row>
    <row r="79" spans="1:11" ht="23.1" customHeight="1">
      <c r="A79" s="4" t="s">
        <v>267</v>
      </c>
      <c r="B79" s="5">
        <v>0</v>
      </c>
      <c r="C79" s="5">
        <v>-231698251</v>
      </c>
      <c r="D79" s="5">
        <v>1853705057</v>
      </c>
      <c r="E79" s="5">
        <v>1622006806</v>
      </c>
      <c r="F79" s="6">
        <v>0.2</v>
      </c>
      <c r="G79" s="5">
        <v>0</v>
      </c>
      <c r="H79" s="5">
        <v>0</v>
      </c>
      <c r="I79" s="5">
        <v>2071230315</v>
      </c>
      <c r="J79" s="5">
        <f>Table8[[#This Row],[CurrentPureDividendPayment]]+Table8[[#This Row],[CurrentChange]]+I79</f>
        <v>2071230315</v>
      </c>
      <c r="K79" s="6">
        <v>0.19</v>
      </c>
    </row>
    <row r="80" spans="1:11" ht="23.1" customHeight="1">
      <c r="A80" s="4" t="s">
        <v>268</v>
      </c>
      <c r="B80" s="5">
        <v>0</v>
      </c>
      <c r="C80" s="5">
        <v>211085757</v>
      </c>
      <c r="D80" s="5">
        <v>2501860974</v>
      </c>
      <c r="E80" s="5">
        <v>2712946731</v>
      </c>
      <c r="F80" s="6">
        <v>0.34</v>
      </c>
      <c r="G80" s="5">
        <v>0</v>
      </c>
      <c r="H80" s="5">
        <v>217892100</v>
      </c>
      <c r="I80" s="5">
        <v>5199859880</v>
      </c>
      <c r="J80" s="5">
        <f>Table8[[#This Row],[CurrentPureDividendPayment]]+Table8[[#This Row],[CurrentChange]]+I80</f>
        <v>5417751980</v>
      </c>
      <c r="K80" s="6">
        <v>0.49</v>
      </c>
    </row>
    <row r="81" spans="1:11" ht="23.1" customHeight="1">
      <c r="A81" s="4" t="s">
        <v>269</v>
      </c>
      <c r="B81" s="5">
        <v>0</v>
      </c>
      <c r="C81" s="5">
        <v>-1924809875</v>
      </c>
      <c r="D81" s="5">
        <v>757964873</v>
      </c>
      <c r="E81" s="5">
        <v>-1166845002</v>
      </c>
      <c r="F81" s="6">
        <v>-0.15</v>
      </c>
      <c r="G81" s="5">
        <v>0</v>
      </c>
      <c r="H81" s="5">
        <v>-1924809875</v>
      </c>
      <c r="I81" s="5">
        <v>1776522674</v>
      </c>
      <c r="J81" s="5">
        <f>Table8[[#This Row],[CurrentPureDividendPayment]]+Table8[[#This Row],[CurrentChange]]+I81</f>
        <v>-148287201</v>
      </c>
      <c r="K81" s="6">
        <v>-0.01</v>
      </c>
    </row>
    <row r="82" spans="1:11" ht="23.1" customHeight="1">
      <c r="A82" s="4" t="s">
        <v>270</v>
      </c>
      <c r="B82" s="5">
        <v>0</v>
      </c>
      <c r="C82" s="5">
        <v>-2675985885</v>
      </c>
      <c r="D82" s="5">
        <v>1426902081</v>
      </c>
      <c r="E82" s="5">
        <v>-1249083804</v>
      </c>
      <c r="F82" s="6">
        <v>-0.16</v>
      </c>
      <c r="G82" s="5">
        <v>0</v>
      </c>
      <c r="H82" s="5">
        <v>-2684624636</v>
      </c>
      <c r="I82" s="5">
        <v>-2128966134</v>
      </c>
      <c r="J82" s="5">
        <f>Table8[[#This Row],[CurrentPureDividendPayment]]+Table8[[#This Row],[CurrentChange]]+I82</f>
        <v>-4813590770</v>
      </c>
      <c r="K82" s="6">
        <v>-0.44</v>
      </c>
    </row>
    <row r="83" spans="1:11" ht="23.1" customHeight="1">
      <c r="A83" s="4" t="s">
        <v>271</v>
      </c>
      <c r="B83" s="5">
        <v>0</v>
      </c>
      <c r="C83" s="5">
        <v>-385562743</v>
      </c>
      <c r="D83" s="5">
        <v>425543295</v>
      </c>
      <c r="E83" s="5">
        <v>39980552</v>
      </c>
      <c r="F83" s="6">
        <v>0.01</v>
      </c>
      <c r="G83" s="5">
        <v>0</v>
      </c>
      <c r="H83" s="5">
        <v>-385562743</v>
      </c>
      <c r="I83" s="5">
        <v>425543295</v>
      </c>
      <c r="J83" s="5">
        <f>Table8[[#This Row],[CurrentPureDividendPayment]]+Table8[[#This Row],[CurrentChange]]+I83</f>
        <v>39980552</v>
      </c>
      <c r="K83" s="6">
        <v>0</v>
      </c>
    </row>
    <row r="84" spans="1:11" ht="23.1" customHeight="1">
      <c r="A84" s="4" t="s">
        <v>272</v>
      </c>
      <c r="B84" s="5">
        <v>0</v>
      </c>
      <c r="C84" s="5">
        <v>-755168360</v>
      </c>
      <c r="D84" s="5">
        <v>0</v>
      </c>
      <c r="E84" s="5">
        <v>-755168360</v>
      </c>
      <c r="F84" s="6">
        <v>-0.09</v>
      </c>
      <c r="G84" s="5">
        <v>0</v>
      </c>
      <c r="H84" s="5">
        <v>0</v>
      </c>
      <c r="I84" s="5">
        <v>0</v>
      </c>
      <c r="J84" s="5">
        <f>Table8[[#This Row],[CurrentPureDividendPayment]]+Table8[[#This Row],[CurrentChange]]+I84</f>
        <v>0</v>
      </c>
      <c r="K84" s="6">
        <v>0</v>
      </c>
    </row>
    <row r="85" spans="1:11" ht="23.1" customHeight="1">
      <c r="A85" s="4" t="s">
        <v>273</v>
      </c>
      <c r="B85" s="5">
        <v>0</v>
      </c>
      <c r="C85" s="5">
        <v>58762597</v>
      </c>
      <c r="D85" s="5">
        <v>0</v>
      </c>
      <c r="E85" s="5">
        <v>58762597</v>
      </c>
      <c r="F85" s="6">
        <v>0.01</v>
      </c>
      <c r="G85" s="5">
        <v>0</v>
      </c>
      <c r="H85" s="5">
        <v>58762597</v>
      </c>
      <c r="I85" s="5">
        <v>0</v>
      </c>
      <c r="J85" s="5">
        <f>Table8[[#This Row],[CurrentPureDividendPayment]]+Table8[[#This Row],[CurrentChange]]+I85</f>
        <v>58762597</v>
      </c>
      <c r="K85" s="6">
        <v>0.01</v>
      </c>
    </row>
    <row r="86" spans="1:11" ht="23.1" customHeight="1">
      <c r="A86" s="4" t="s">
        <v>274</v>
      </c>
      <c r="B86" s="5">
        <v>14180941</v>
      </c>
      <c r="C86" s="5">
        <v>-8377077862</v>
      </c>
      <c r="D86" s="5">
        <v>0</v>
      </c>
      <c r="E86" s="5">
        <v>-8362896921</v>
      </c>
      <c r="F86" s="6">
        <v>-1.05</v>
      </c>
      <c r="G86" s="5">
        <v>711410551</v>
      </c>
      <c r="H86" s="5">
        <v>-8377077862</v>
      </c>
      <c r="I86" s="5">
        <v>0</v>
      </c>
      <c r="J86" s="5">
        <f>Table8[[#This Row],[CurrentPureDividendPayment]]+Table8[[#This Row],[CurrentChange]]+I86</f>
        <v>-7665667311</v>
      </c>
      <c r="K86" s="6">
        <v>-0.7</v>
      </c>
    </row>
    <row r="87" spans="1:11" ht="23.1" customHeight="1">
      <c r="A87" s="4" t="s">
        <v>378</v>
      </c>
      <c r="B87" s="5">
        <v>0</v>
      </c>
      <c r="C87" s="5">
        <v>0</v>
      </c>
      <c r="D87" s="5">
        <v>0</v>
      </c>
      <c r="E87" s="5">
        <v>0</v>
      </c>
      <c r="F87" s="6">
        <v>0</v>
      </c>
      <c r="G87" s="5">
        <v>3042351450</v>
      </c>
      <c r="H87" s="5">
        <v>0</v>
      </c>
      <c r="I87" s="5">
        <v>0</v>
      </c>
      <c r="J87" s="5">
        <f>Table8[[#This Row],[CurrentPureDividendPayment]]+Table8[[#This Row],[CurrentChange]]+I87</f>
        <v>3042351450</v>
      </c>
      <c r="K87" s="6">
        <v>0.28000000000000003</v>
      </c>
    </row>
    <row r="88" spans="1:11" ht="23.1" customHeight="1">
      <c r="A88" s="4" t="s">
        <v>275</v>
      </c>
      <c r="B88" s="5">
        <v>0</v>
      </c>
      <c r="C88" s="5">
        <v>102899069</v>
      </c>
      <c r="D88" s="5">
        <v>0</v>
      </c>
      <c r="E88" s="5">
        <v>102899069</v>
      </c>
      <c r="F88" s="6">
        <v>0.01</v>
      </c>
      <c r="G88" s="5">
        <v>0</v>
      </c>
      <c r="H88" s="5">
        <v>102899069</v>
      </c>
      <c r="I88" s="5">
        <v>0</v>
      </c>
      <c r="J88" s="5">
        <f>Table8[[#This Row],[CurrentPureDividendPayment]]+Table8[[#This Row],[CurrentChange]]+I88</f>
        <v>102899069</v>
      </c>
      <c r="K88" s="6">
        <v>0.01</v>
      </c>
    </row>
    <row r="89" spans="1:11" ht="23.1" customHeight="1">
      <c r="A89" s="4" t="s">
        <v>276</v>
      </c>
      <c r="B89" s="5">
        <v>0</v>
      </c>
      <c r="C89" s="5">
        <v>-6163883560</v>
      </c>
      <c r="D89" s="5">
        <v>0</v>
      </c>
      <c r="E89" s="5">
        <v>-6163883560</v>
      </c>
      <c r="F89" s="6">
        <v>-0.77</v>
      </c>
      <c r="G89" s="5">
        <v>0</v>
      </c>
      <c r="H89" s="5">
        <v>-6163883560</v>
      </c>
      <c r="I89" s="5">
        <v>0</v>
      </c>
      <c r="J89" s="5">
        <f>Table8[[#This Row],[CurrentPureDividendPayment]]+Table8[[#This Row],[CurrentChange]]+I89</f>
        <v>-6163883560</v>
      </c>
      <c r="K89" s="6">
        <v>-0.56000000000000005</v>
      </c>
    </row>
    <row r="90" spans="1:11" ht="23.1" customHeight="1">
      <c r="A90" s="4" t="s">
        <v>277</v>
      </c>
      <c r="B90" s="5">
        <v>0</v>
      </c>
      <c r="C90" s="5">
        <v>-10307862</v>
      </c>
      <c r="D90" s="5">
        <v>0</v>
      </c>
      <c r="E90" s="5">
        <v>-10307862</v>
      </c>
      <c r="F90" s="6">
        <v>0</v>
      </c>
      <c r="G90" s="5">
        <v>0</v>
      </c>
      <c r="H90" s="5">
        <v>-10307862</v>
      </c>
      <c r="I90" s="5">
        <v>0</v>
      </c>
      <c r="J90" s="5">
        <f>Table8[[#This Row],[CurrentPureDividendPayment]]+Table8[[#This Row],[CurrentChange]]+I90</f>
        <v>-10307862</v>
      </c>
      <c r="K90" s="6">
        <v>0</v>
      </c>
    </row>
    <row r="91" spans="1:11" ht="23.1" customHeight="1">
      <c r="A91" s="4" t="s">
        <v>278</v>
      </c>
      <c r="B91" s="5">
        <v>0</v>
      </c>
      <c r="C91" s="5">
        <v>-2679156887</v>
      </c>
      <c r="D91" s="5">
        <v>0</v>
      </c>
      <c r="E91" s="5">
        <v>-2679156887</v>
      </c>
      <c r="F91" s="6">
        <v>-0.34</v>
      </c>
      <c r="G91" s="5">
        <v>0</v>
      </c>
      <c r="H91" s="5">
        <v>-2679156887</v>
      </c>
      <c r="I91" s="5">
        <v>0</v>
      </c>
      <c r="J91" s="5">
        <f>Table8[[#This Row],[CurrentPureDividendPayment]]+Table8[[#This Row],[CurrentChange]]+I91</f>
        <v>-2679156887</v>
      </c>
      <c r="K91" s="6">
        <v>-0.24</v>
      </c>
    </row>
    <row r="92" spans="1:11" ht="23.1" customHeight="1">
      <c r="A92" s="4" t="s">
        <v>379</v>
      </c>
      <c r="B92" s="5">
        <v>0</v>
      </c>
      <c r="C92" s="5">
        <v>0</v>
      </c>
      <c r="D92" s="5">
        <v>0</v>
      </c>
      <c r="E92" s="5">
        <v>0</v>
      </c>
      <c r="F92" s="6">
        <v>0</v>
      </c>
      <c r="G92" s="5">
        <v>0</v>
      </c>
      <c r="H92" s="5">
        <v>0</v>
      </c>
      <c r="I92" s="5">
        <v>1954903</v>
      </c>
      <c r="J92" s="5">
        <f>Table8[[#This Row],[CurrentPureDividendPayment]]+Table8[[#This Row],[CurrentChange]]+I92</f>
        <v>1954903</v>
      </c>
      <c r="K92" s="6">
        <v>0</v>
      </c>
    </row>
    <row r="93" spans="1:11" ht="23.1" customHeight="1">
      <c r="A93" s="4" t="s">
        <v>279</v>
      </c>
      <c r="B93" s="5">
        <v>0</v>
      </c>
      <c r="C93" s="5">
        <v>1005673899</v>
      </c>
      <c r="D93" s="5">
        <v>0</v>
      </c>
      <c r="E93" s="5">
        <v>1005673899</v>
      </c>
      <c r="F93" s="6">
        <v>0.13</v>
      </c>
      <c r="G93" s="5">
        <v>0</v>
      </c>
      <c r="H93" s="5">
        <v>1005673899</v>
      </c>
      <c r="I93" s="5">
        <v>0</v>
      </c>
      <c r="J93" s="5">
        <f>Table8[[#This Row],[CurrentPureDividendPayment]]+Table8[[#This Row],[CurrentChange]]+I93</f>
        <v>1005673899</v>
      </c>
      <c r="K93" s="6">
        <v>0.09</v>
      </c>
    </row>
    <row r="94" spans="1:11" ht="23.1" customHeight="1" thickBot="1">
      <c r="A94" s="4" t="s">
        <v>172</v>
      </c>
      <c r="B94" s="38">
        <v>692981214</v>
      </c>
      <c r="C94" s="38">
        <v>319293441847</v>
      </c>
      <c r="D94" s="38">
        <v>383807993110</v>
      </c>
      <c r="E94" s="38">
        <v>702408453743</v>
      </c>
      <c r="F94" s="38">
        <v>88.23</v>
      </c>
      <c r="G94" s="38">
        <v>16113668876</v>
      </c>
      <c r="H94" s="38">
        <v>69488437940</v>
      </c>
      <c r="I94" s="38">
        <f>SUM(I12:I93)</f>
        <v>824175654688</v>
      </c>
      <c r="J94" s="38">
        <f>SUM(J12:J93)</f>
        <v>909777761504</v>
      </c>
      <c r="K94" s="38">
        <v>81.81</v>
      </c>
    </row>
    <row r="95" spans="1:11" ht="23.25" thickTop="1"/>
  </sheetData>
  <mergeCells count="15">
    <mergeCell ref="A1:K1"/>
    <mergeCell ref="A2:K2"/>
    <mergeCell ref="A3:K3"/>
    <mergeCell ref="B8:B9"/>
    <mergeCell ref="C8:C9"/>
    <mergeCell ref="D8:D9"/>
    <mergeCell ref="G8:G9"/>
    <mergeCell ref="H8:H9"/>
    <mergeCell ref="I8:I9"/>
    <mergeCell ref="E8:F9"/>
    <mergeCell ref="J8:K9"/>
    <mergeCell ref="A5:K5"/>
    <mergeCell ref="G7:K7"/>
    <mergeCell ref="B7:F7"/>
    <mergeCell ref="A8:A10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rightToLeft="1" topLeftCell="A4" zoomScaleNormal="100" zoomScaleSheetLayoutView="106" workbookViewId="0">
      <selection activeCell="M39" sqref="M39"/>
    </sheetView>
  </sheetViews>
  <sheetFormatPr defaultRowHeight="22.5"/>
  <cols>
    <col min="1" max="1" width="33.28515625" style="25" bestFit="1" customWidth="1"/>
    <col min="2" max="2" width="22.42578125" style="25" bestFit="1" customWidth="1"/>
    <col min="3" max="3" width="13.42578125" style="25" bestFit="1" customWidth="1"/>
    <col min="4" max="4" width="21" style="25" bestFit="1" customWidth="1"/>
    <col min="5" max="5" width="16.28515625" style="25" bestFit="1" customWidth="1"/>
    <col min="6" max="6" width="23.28515625" style="25" bestFit="1" customWidth="1"/>
    <col min="7" max="7" width="14.28515625" style="25" bestFit="1" customWidth="1"/>
    <col min="8" max="8" width="21.85546875" style="25" bestFit="1" customWidth="1"/>
    <col min="9" max="9" width="17.140625" style="25" bestFit="1" customWidth="1"/>
    <col min="10" max="10" width="9.140625" style="26" customWidth="1"/>
    <col min="11" max="16384" width="9.140625" style="26"/>
  </cols>
  <sheetData>
    <row r="1" spans="1:9">
      <c r="A1" s="97" t="s">
        <v>0</v>
      </c>
      <c r="B1" s="97"/>
      <c r="C1" s="97"/>
      <c r="D1" s="97"/>
      <c r="E1" s="97"/>
      <c r="F1" s="97"/>
      <c r="G1" s="97"/>
      <c r="H1" s="97"/>
      <c r="I1" s="97"/>
    </row>
    <row r="2" spans="1:9">
      <c r="A2" s="97" t="s">
        <v>330</v>
      </c>
      <c r="B2" s="97"/>
      <c r="C2" s="97"/>
      <c r="D2" s="97"/>
      <c r="E2" s="97"/>
      <c r="F2" s="97"/>
      <c r="G2" s="97"/>
      <c r="H2" s="97"/>
      <c r="I2" s="97"/>
    </row>
    <row r="3" spans="1:9">
      <c r="A3" s="97" t="s">
        <v>331</v>
      </c>
      <c r="B3" s="97"/>
      <c r="C3" s="97"/>
      <c r="D3" s="97"/>
      <c r="E3" s="97"/>
      <c r="F3" s="97"/>
      <c r="G3" s="97"/>
      <c r="H3" s="97"/>
      <c r="I3" s="97"/>
    </row>
    <row r="4" spans="1:9">
      <c r="A4" s="106" t="s">
        <v>332</v>
      </c>
      <c r="B4" s="106"/>
      <c r="C4" s="106"/>
      <c r="D4" s="106"/>
      <c r="E4" s="106"/>
      <c r="F4" s="106"/>
      <c r="G4" s="106"/>
      <c r="H4" s="106"/>
      <c r="I4" s="106"/>
    </row>
    <row r="6" spans="1:9" ht="19.5" customHeight="1">
      <c r="A6" s="50"/>
      <c r="B6" s="105" t="s">
        <v>333</v>
      </c>
      <c r="C6" s="105"/>
      <c r="D6" s="105"/>
      <c r="E6" s="105"/>
      <c r="F6" s="105" t="s">
        <v>334</v>
      </c>
      <c r="G6" s="105"/>
      <c r="H6" s="105"/>
      <c r="I6" s="105"/>
    </row>
    <row r="7" spans="1:9" ht="20.25" customHeight="1">
      <c r="A7" s="108"/>
      <c r="B7" s="103" t="s">
        <v>335</v>
      </c>
      <c r="C7" s="103" t="s">
        <v>336</v>
      </c>
      <c r="D7" s="103" t="s">
        <v>337</v>
      </c>
      <c r="E7" s="103" t="s">
        <v>172</v>
      </c>
      <c r="F7" s="103" t="s">
        <v>335</v>
      </c>
      <c r="G7" s="103" t="s">
        <v>336</v>
      </c>
      <c r="H7" s="103" t="s">
        <v>337</v>
      </c>
      <c r="I7" s="103" t="s">
        <v>172</v>
      </c>
    </row>
    <row r="8" spans="1:9" ht="20.25" customHeight="1">
      <c r="A8" s="109"/>
      <c r="B8" s="107"/>
      <c r="C8" s="107"/>
      <c r="D8" s="107"/>
      <c r="E8" s="107"/>
      <c r="F8" s="107"/>
      <c r="G8" s="107"/>
      <c r="H8" s="107"/>
      <c r="I8" s="107"/>
    </row>
    <row r="9" spans="1:9" ht="22.5" hidden="1" customHeight="1">
      <c r="A9" s="4" t="s">
        <v>187</v>
      </c>
      <c r="B9" s="5" t="s">
        <v>339</v>
      </c>
      <c r="C9" s="5" t="s">
        <v>340</v>
      </c>
      <c r="D9" s="5" t="s">
        <v>341</v>
      </c>
      <c r="E9" s="5" t="s">
        <v>342</v>
      </c>
      <c r="F9" s="5" t="s">
        <v>343</v>
      </c>
      <c r="G9" s="5" t="s">
        <v>344</v>
      </c>
      <c r="H9" s="5" t="s">
        <v>345</v>
      </c>
      <c r="I9" s="5" t="s">
        <v>346</v>
      </c>
    </row>
    <row r="10" spans="1:9" ht="23.1" customHeight="1">
      <c r="A10" s="4" t="s">
        <v>347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357399910</v>
      </c>
      <c r="I10" s="5">
        <v>357399910</v>
      </c>
    </row>
    <row r="11" spans="1:9" ht="23.1" customHeight="1">
      <c r="A11" s="4" t="s">
        <v>319</v>
      </c>
      <c r="B11" s="5">
        <v>156601017</v>
      </c>
      <c r="C11" s="5">
        <v>31077452</v>
      </c>
      <c r="D11" s="5">
        <v>0</v>
      </c>
      <c r="E11" s="5">
        <v>187678469</v>
      </c>
      <c r="F11" s="5">
        <v>388291496</v>
      </c>
      <c r="G11" s="5">
        <v>846312000</v>
      </c>
      <c r="H11" s="5">
        <v>0</v>
      </c>
      <c r="I11" s="5">
        <v>1234603496</v>
      </c>
    </row>
    <row r="12" spans="1:9" ht="23.1" customHeight="1">
      <c r="A12" s="4" t="s">
        <v>348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3440020751</v>
      </c>
      <c r="I12" s="5">
        <v>3440020751</v>
      </c>
    </row>
    <row r="13" spans="1:9" ht="23.1" customHeight="1">
      <c r="A13" s="4" t="s">
        <v>316</v>
      </c>
      <c r="B13" s="5">
        <v>234901527</v>
      </c>
      <c r="C13" s="5">
        <v>149891250</v>
      </c>
      <c r="D13" s="5">
        <v>0</v>
      </c>
      <c r="E13" s="5">
        <v>384792777</v>
      </c>
      <c r="F13" s="5">
        <v>470792498</v>
      </c>
      <c r="G13" s="5">
        <v>2443230526</v>
      </c>
      <c r="H13" s="5">
        <v>0</v>
      </c>
      <c r="I13" s="5">
        <v>2914023024</v>
      </c>
    </row>
    <row r="14" spans="1:9" ht="23.1" customHeight="1">
      <c r="A14" s="4" t="s">
        <v>349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6860159950</v>
      </c>
      <c r="I14" s="5">
        <v>6860159950</v>
      </c>
    </row>
    <row r="15" spans="1:9" ht="23.1" customHeight="1">
      <c r="A15" s="4" t="s">
        <v>323</v>
      </c>
      <c r="B15" s="5">
        <v>0</v>
      </c>
      <c r="C15" s="5">
        <v>1001505675</v>
      </c>
      <c r="D15" s="5">
        <v>0</v>
      </c>
      <c r="E15" s="5">
        <v>1001505675</v>
      </c>
      <c r="F15" s="5">
        <v>0</v>
      </c>
      <c r="G15" s="5">
        <v>892597332</v>
      </c>
      <c r="H15" s="5">
        <v>-78195223</v>
      </c>
      <c r="I15" s="5">
        <v>814402109</v>
      </c>
    </row>
    <row r="16" spans="1:9" ht="23.1" customHeight="1">
      <c r="A16" s="4" t="s">
        <v>350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273552552</v>
      </c>
      <c r="I16" s="5">
        <v>273552552</v>
      </c>
    </row>
    <row r="17" spans="1:9" ht="23.1" customHeight="1">
      <c r="A17" s="4" t="s">
        <v>351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11128474250</v>
      </c>
      <c r="I17" s="5">
        <v>11128474250</v>
      </c>
    </row>
    <row r="18" spans="1:9" ht="23.1" customHeight="1">
      <c r="A18" s="4" t="s">
        <v>300</v>
      </c>
      <c r="B18" s="5">
        <v>16157406</v>
      </c>
      <c r="C18" s="5">
        <v>0</v>
      </c>
      <c r="D18" s="5">
        <v>0</v>
      </c>
      <c r="E18" s="5">
        <v>16157406</v>
      </c>
      <c r="F18" s="5">
        <v>143750571</v>
      </c>
      <c r="G18" s="5">
        <v>48964475</v>
      </c>
      <c r="H18" s="5">
        <v>0</v>
      </c>
      <c r="I18" s="5">
        <v>192715046</v>
      </c>
    </row>
    <row r="19" spans="1:9" ht="23.1" customHeight="1">
      <c r="A19" s="4" t="s">
        <v>293</v>
      </c>
      <c r="B19" s="5">
        <v>172654000</v>
      </c>
      <c r="C19" s="5">
        <v>19656336</v>
      </c>
      <c r="D19" s="5">
        <v>0</v>
      </c>
      <c r="E19" s="5">
        <v>192310336</v>
      </c>
      <c r="F19" s="5">
        <v>1525737559</v>
      </c>
      <c r="G19" s="5">
        <v>1143711205</v>
      </c>
      <c r="H19" s="5">
        <v>0</v>
      </c>
      <c r="I19" s="5">
        <v>2669448764</v>
      </c>
    </row>
    <row r="20" spans="1:9" ht="23.1" customHeight="1">
      <c r="A20" s="4" t="s">
        <v>352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2189954844</v>
      </c>
      <c r="I20" s="5">
        <v>2189954844</v>
      </c>
    </row>
    <row r="21" spans="1:9" ht="23.1" customHeight="1">
      <c r="A21" s="4" t="s">
        <v>353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-202339653</v>
      </c>
      <c r="I21" s="5">
        <v>-202339653</v>
      </c>
    </row>
    <row r="22" spans="1:9" ht="23.1" customHeight="1">
      <c r="A22" s="4" t="s">
        <v>320</v>
      </c>
      <c r="B22" s="5">
        <v>0</v>
      </c>
      <c r="C22" s="5">
        <v>261195187</v>
      </c>
      <c r="D22" s="5">
        <v>0</v>
      </c>
      <c r="E22" s="5">
        <v>261195187</v>
      </c>
      <c r="F22" s="5">
        <v>0</v>
      </c>
      <c r="G22" s="5">
        <v>256553330</v>
      </c>
      <c r="H22" s="5">
        <v>-848662865</v>
      </c>
      <c r="I22" s="5">
        <v>-592109535</v>
      </c>
    </row>
    <row r="23" spans="1:9" ht="23.1" customHeight="1">
      <c r="A23" s="4" t="s">
        <v>354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478306418</v>
      </c>
      <c r="I23" s="5">
        <v>478306418</v>
      </c>
    </row>
    <row r="24" spans="1:9" ht="23.1" customHeight="1">
      <c r="A24" s="4" t="s">
        <v>311</v>
      </c>
      <c r="B24" s="5">
        <v>0</v>
      </c>
      <c r="C24" s="5">
        <v>1814538428</v>
      </c>
      <c r="D24" s="5">
        <v>0</v>
      </c>
      <c r="E24" s="5">
        <v>1814538428</v>
      </c>
      <c r="F24" s="5">
        <v>0</v>
      </c>
      <c r="G24" s="5">
        <v>1232183113</v>
      </c>
      <c r="H24" s="5">
        <v>-5269543108</v>
      </c>
      <c r="I24" s="5">
        <v>-4037359995</v>
      </c>
    </row>
    <row r="25" spans="1:9" ht="23.1" customHeight="1">
      <c r="A25" s="4" t="s">
        <v>355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6010437302</v>
      </c>
      <c r="I25" s="5">
        <v>6010437302</v>
      </c>
    </row>
    <row r="26" spans="1:9" ht="23.1" customHeight="1">
      <c r="A26" s="4" t="s">
        <v>306</v>
      </c>
      <c r="B26" s="5">
        <v>0</v>
      </c>
      <c r="C26" s="5">
        <v>843525001</v>
      </c>
      <c r="D26" s="5">
        <v>0</v>
      </c>
      <c r="E26" s="5">
        <v>843525001</v>
      </c>
      <c r="F26" s="5">
        <v>0</v>
      </c>
      <c r="G26" s="5">
        <v>6805618931</v>
      </c>
      <c r="H26" s="5">
        <v>2692184537</v>
      </c>
      <c r="I26" s="5">
        <v>9497803468</v>
      </c>
    </row>
    <row r="27" spans="1:9" ht="23.1" customHeight="1">
      <c r="A27" s="4" t="s">
        <v>356</v>
      </c>
      <c r="B27" s="5">
        <v>0</v>
      </c>
      <c r="C27" s="5">
        <v>0</v>
      </c>
      <c r="D27" s="5">
        <v>0</v>
      </c>
      <c r="E27" s="5">
        <v>0</v>
      </c>
      <c r="F27" s="5">
        <v>691232880</v>
      </c>
      <c r="G27" s="5">
        <v>0</v>
      </c>
      <c r="H27" s="5">
        <v>591331971</v>
      </c>
      <c r="I27" s="5">
        <v>1282564851</v>
      </c>
    </row>
    <row r="28" spans="1:9" ht="23.1" customHeight="1">
      <c r="A28" s="4" t="s">
        <v>297</v>
      </c>
      <c r="B28" s="5">
        <v>0</v>
      </c>
      <c r="C28" s="5">
        <v>845990407</v>
      </c>
      <c r="D28" s="5">
        <v>0</v>
      </c>
      <c r="E28" s="5">
        <v>845990407</v>
      </c>
      <c r="F28" s="5">
        <v>0</v>
      </c>
      <c r="G28" s="5">
        <v>3851944157</v>
      </c>
      <c r="H28" s="5">
        <v>0</v>
      </c>
      <c r="I28" s="5">
        <v>3851944157</v>
      </c>
    </row>
    <row r="29" spans="1:9" ht="23.1" customHeight="1">
      <c r="A29" s="4" t="s">
        <v>314</v>
      </c>
      <c r="B29" s="5">
        <v>0</v>
      </c>
      <c r="C29" s="5">
        <v>122746152</v>
      </c>
      <c r="D29" s="5">
        <v>0</v>
      </c>
      <c r="E29" s="5">
        <v>122746152</v>
      </c>
      <c r="F29" s="5">
        <v>0</v>
      </c>
      <c r="G29" s="5">
        <v>276538652</v>
      </c>
      <c r="H29" s="5">
        <v>877347840</v>
      </c>
      <c r="I29" s="5">
        <v>1153886492</v>
      </c>
    </row>
    <row r="30" spans="1:9" ht="23.1" customHeight="1">
      <c r="A30" s="4" t="s">
        <v>357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173777981</v>
      </c>
      <c r="I30" s="5">
        <v>173777981</v>
      </c>
    </row>
    <row r="31" spans="1:9" ht="23.1" customHeight="1">
      <c r="A31" s="4" t="s">
        <v>358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222321239</v>
      </c>
      <c r="I31" s="5">
        <v>222321239</v>
      </c>
    </row>
    <row r="32" spans="1:9" ht="23.1" customHeight="1">
      <c r="A32" s="4" t="s">
        <v>303</v>
      </c>
      <c r="B32" s="5">
        <v>0</v>
      </c>
      <c r="C32" s="5">
        <v>330730906</v>
      </c>
      <c r="D32" s="5">
        <v>0</v>
      </c>
      <c r="E32" s="5">
        <v>330730906</v>
      </c>
      <c r="F32" s="5">
        <v>0</v>
      </c>
      <c r="G32" s="5">
        <v>2189969548</v>
      </c>
      <c r="H32" s="5">
        <v>0</v>
      </c>
      <c r="I32" s="5">
        <v>2189969548</v>
      </c>
    </row>
    <row r="33" spans="1:9" ht="23.1" customHeight="1">
      <c r="A33" s="4" t="s">
        <v>359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-1534455476</v>
      </c>
      <c r="I33" s="5">
        <v>-1534455476</v>
      </c>
    </row>
    <row r="34" spans="1:9" ht="23.1" customHeight="1">
      <c r="A34" s="4" t="s">
        <v>360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4260038156</v>
      </c>
      <c r="I34" s="5">
        <v>4260038156</v>
      </c>
    </row>
    <row r="35" spans="1:9" ht="23.1" customHeight="1">
      <c r="A35" s="4" t="s">
        <v>309</v>
      </c>
      <c r="B35" s="5">
        <v>0</v>
      </c>
      <c r="C35" s="5">
        <v>172984495</v>
      </c>
      <c r="D35" s="5">
        <v>0</v>
      </c>
      <c r="E35" s="5">
        <v>172984495</v>
      </c>
      <c r="F35" s="5">
        <v>0</v>
      </c>
      <c r="G35" s="5">
        <v>270039110</v>
      </c>
      <c r="H35" s="5">
        <v>0</v>
      </c>
      <c r="I35" s="5">
        <v>270039110</v>
      </c>
    </row>
    <row r="36" spans="1:9" ht="23.1" customHeight="1" thickBot="1">
      <c r="A36" s="51" t="s">
        <v>172</v>
      </c>
      <c r="B36" s="38">
        <v>580313950</v>
      </c>
      <c r="C36" s="38">
        <v>5593841289</v>
      </c>
      <c r="D36" s="38">
        <v>0</v>
      </c>
      <c r="E36" s="38">
        <v>6174155239</v>
      </c>
      <c r="F36" s="38">
        <v>3219805004</v>
      </c>
      <c r="G36" s="38">
        <v>20257662379</v>
      </c>
      <c r="H36" s="38">
        <v>31622111376</v>
      </c>
      <c r="I36" s="38">
        <v>55099578759</v>
      </c>
    </row>
    <row r="37" spans="1:9" ht="23.25" thickTop="1"/>
  </sheetData>
  <mergeCells count="15">
    <mergeCell ref="A1:I1"/>
    <mergeCell ref="A2:I2"/>
    <mergeCell ref="A3:I3"/>
    <mergeCell ref="B7:B8"/>
    <mergeCell ref="C7:C8"/>
    <mergeCell ref="D7:D8"/>
    <mergeCell ref="F7:F8"/>
    <mergeCell ref="G7:G8"/>
    <mergeCell ref="H7:H8"/>
    <mergeCell ref="A4:I4"/>
    <mergeCell ref="B6:E6"/>
    <mergeCell ref="F6:I6"/>
    <mergeCell ref="A7:A8"/>
    <mergeCell ref="I7:I8"/>
    <mergeCell ref="E7:E8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rightToLeft="1" topLeftCell="A4" zoomScaleNormal="100" zoomScaleSheetLayoutView="106" workbookViewId="0">
      <selection activeCell="D21" sqref="D21"/>
    </sheetView>
  </sheetViews>
  <sheetFormatPr defaultColWidth="0" defaultRowHeight="22.5"/>
  <cols>
    <col min="1" max="1" width="12.42578125" style="25" bestFit="1" customWidth="1"/>
    <col min="2" max="2" width="29.85546875" style="25" bestFit="1" customWidth="1"/>
    <col min="3" max="3" width="15.140625" style="25" customWidth="1"/>
    <col min="4" max="4" width="29.85546875" style="25" bestFit="1" customWidth="1"/>
    <col min="5" max="5" width="0.7109375" style="26" customWidth="1"/>
    <col min="6" max="6" width="0" style="26" hidden="1" customWidth="1"/>
    <col min="7" max="16384" width="0" style="26" hidden="1"/>
  </cols>
  <sheetData>
    <row r="1" spans="1:5">
      <c r="A1" s="97" t="s">
        <v>0</v>
      </c>
      <c r="B1" s="97"/>
      <c r="C1" s="97"/>
      <c r="D1" s="97"/>
    </row>
    <row r="2" spans="1:5">
      <c r="A2" s="97" t="s">
        <v>330</v>
      </c>
      <c r="B2" s="97"/>
      <c r="C2" s="97"/>
      <c r="D2" s="97"/>
    </row>
    <row r="3" spans="1:5">
      <c r="A3" s="97" t="s">
        <v>331</v>
      </c>
      <c r="B3" s="97"/>
      <c r="C3" s="97"/>
      <c r="D3" s="97"/>
    </row>
    <row r="4" spans="1:5">
      <c r="A4" s="106" t="s">
        <v>361</v>
      </c>
      <c r="B4" s="106"/>
      <c r="C4" s="106"/>
      <c r="D4" s="106"/>
    </row>
    <row r="5" spans="1:5" ht="23.25" thickBot="1">
      <c r="A5" s="47"/>
      <c r="B5" s="47"/>
      <c r="D5" s="47"/>
    </row>
    <row r="6" spans="1:5" ht="37.5" customHeight="1" thickBot="1">
      <c r="A6" s="49" t="s">
        <v>362</v>
      </c>
      <c r="B6" s="43" t="s">
        <v>333</v>
      </c>
      <c r="C6" s="32"/>
      <c r="D6" s="49" t="s">
        <v>334</v>
      </c>
      <c r="E6" s="52"/>
    </row>
    <row r="7" spans="1:5" ht="45.75" customHeight="1">
      <c r="A7" s="55" t="s">
        <v>363</v>
      </c>
      <c r="B7" s="55" t="s">
        <v>364</v>
      </c>
      <c r="C7" s="53"/>
      <c r="D7" s="55" t="s">
        <v>364</v>
      </c>
      <c r="E7" s="25"/>
    </row>
    <row r="8" spans="1:5" ht="22.5" hidden="1" customHeight="1">
      <c r="A8" s="54"/>
      <c r="B8" s="48" t="s">
        <v>338</v>
      </c>
      <c r="C8" s="52"/>
      <c r="D8" s="48" t="s">
        <v>338</v>
      </c>
      <c r="E8" s="25"/>
    </row>
    <row r="9" spans="1:5" ht="22.5" hidden="1" customHeight="1">
      <c r="A9" s="4" t="s">
        <v>365</v>
      </c>
      <c r="B9" s="5" t="s">
        <v>366</v>
      </c>
      <c r="C9" s="5" t="s">
        <v>452</v>
      </c>
      <c r="D9" s="5" t="s">
        <v>367</v>
      </c>
    </row>
    <row r="10" spans="1:5" ht="23.1" customHeight="1">
      <c r="A10" s="4" t="s">
        <v>41</v>
      </c>
      <c r="B10" s="5">
        <v>0</v>
      </c>
      <c r="C10" s="5"/>
      <c r="D10" s="5">
        <v>1194779216</v>
      </c>
    </row>
    <row r="11" spans="1:5" ht="23.1" customHeight="1">
      <c r="A11" s="4" t="s">
        <v>110</v>
      </c>
      <c r="B11" s="5">
        <v>0</v>
      </c>
      <c r="C11" s="5"/>
      <c r="D11" s="5">
        <v>746705778</v>
      </c>
    </row>
    <row r="12" spans="1:5" ht="23.1" customHeight="1">
      <c r="A12" s="4" t="s">
        <v>57</v>
      </c>
      <c r="B12" s="5">
        <v>123714554</v>
      </c>
      <c r="C12" s="5"/>
      <c r="D12" s="5">
        <v>474274482</v>
      </c>
    </row>
    <row r="13" spans="1:5" ht="23.1" customHeight="1">
      <c r="A13" s="4" t="s">
        <v>73</v>
      </c>
      <c r="B13" s="5">
        <v>166751924</v>
      </c>
      <c r="C13" s="5"/>
      <c r="D13" s="5">
        <v>166751924</v>
      </c>
    </row>
    <row r="14" spans="1:5" ht="23.1" customHeight="1">
      <c r="A14" s="4" t="s">
        <v>152</v>
      </c>
      <c r="B14" s="5">
        <v>69253816</v>
      </c>
      <c r="C14" s="5"/>
      <c r="D14" s="5">
        <v>104520600</v>
      </c>
    </row>
    <row r="15" spans="1:5" ht="23.1" customHeight="1">
      <c r="A15" s="4" t="s">
        <v>39</v>
      </c>
      <c r="B15" s="5">
        <v>295634511</v>
      </c>
      <c r="C15" s="5"/>
      <c r="D15" s="5">
        <v>350882649</v>
      </c>
    </row>
    <row r="16" spans="1:5" ht="23.1" customHeight="1">
      <c r="A16" s="4" t="s">
        <v>126</v>
      </c>
      <c r="B16" s="5">
        <v>813955704</v>
      </c>
      <c r="C16" s="5"/>
      <c r="D16" s="5">
        <v>2469518767</v>
      </c>
    </row>
    <row r="17" spans="1:5" ht="23.1" customHeight="1">
      <c r="A17" s="4" t="s">
        <v>140</v>
      </c>
      <c r="B17" s="5">
        <v>70863532</v>
      </c>
      <c r="C17" s="5"/>
      <c r="D17" s="5">
        <v>70863532</v>
      </c>
    </row>
    <row r="18" spans="1:5" ht="23.1" customHeight="1">
      <c r="A18" s="4" t="s">
        <v>94</v>
      </c>
      <c r="B18" s="5">
        <v>104243635</v>
      </c>
      <c r="C18" s="5"/>
      <c r="D18" s="5">
        <v>897346900</v>
      </c>
    </row>
    <row r="19" spans="1:5" ht="23.1" customHeight="1">
      <c r="A19" s="4" t="s">
        <v>112</v>
      </c>
      <c r="B19" s="5">
        <v>328935359</v>
      </c>
      <c r="C19" s="5"/>
      <c r="D19" s="5">
        <v>328935359</v>
      </c>
    </row>
    <row r="20" spans="1:5" ht="23.1" customHeight="1">
      <c r="A20" s="4" t="s">
        <v>55</v>
      </c>
      <c r="B20" s="5">
        <v>0</v>
      </c>
      <c r="C20" s="5"/>
      <c r="D20" s="5">
        <v>184213306</v>
      </c>
    </row>
    <row r="21" spans="1:5" ht="23.1" customHeight="1">
      <c r="A21" s="4" t="s">
        <v>75</v>
      </c>
      <c r="B21" s="5">
        <v>155273062</v>
      </c>
      <c r="C21" s="5"/>
      <c r="D21" s="5">
        <v>189613915</v>
      </c>
    </row>
    <row r="22" spans="1:5" ht="23.1" customHeight="1">
      <c r="A22" s="4" t="s">
        <v>154</v>
      </c>
      <c r="B22" s="5">
        <v>638584999</v>
      </c>
      <c r="C22" s="5"/>
      <c r="D22" s="5">
        <v>984910087</v>
      </c>
    </row>
    <row r="23" spans="1:5" ht="23.1" customHeight="1">
      <c r="A23" s="4" t="s">
        <v>150</v>
      </c>
      <c r="B23" s="5">
        <v>49104618</v>
      </c>
      <c r="C23" s="5"/>
      <c r="D23" s="5">
        <v>119690149</v>
      </c>
    </row>
    <row r="24" spans="1:5" ht="23.1" customHeight="1" thickBot="1">
      <c r="A24" s="51" t="s">
        <v>172</v>
      </c>
      <c r="B24" s="38">
        <v>2816315714</v>
      </c>
      <c r="C24" s="37"/>
      <c r="D24" s="38">
        <v>8283006664</v>
      </c>
      <c r="E24" s="25"/>
    </row>
    <row r="25" spans="1:5" ht="23.25" thickTop="1"/>
  </sheetData>
  <mergeCells count="4">
    <mergeCell ref="A4:D4"/>
    <mergeCell ref="A1:D1"/>
    <mergeCell ref="A2:D2"/>
    <mergeCell ref="A3:D3"/>
  </mergeCells>
  <pageMargins left="0.7" right="0.7" top="0.75" bottom="0.75" header="0.3" footer="0.3"/>
  <pageSetup paperSize="9" orientation="portrait" horizontalDpi="4294967295" verticalDpi="4294967295"/>
  <headerFooter differentOddEven="1" differentFirst="1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rightToLeft="1" tabSelected="1" workbookViewId="0">
      <selection activeCell="B22" sqref="B22"/>
    </sheetView>
  </sheetViews>
  <sheetFormatPr defaultRowHeight="15"/>
  <cols>
    <col min="2" max="2" width="32.5703125" customWidth="1"/>
    <col min="3" max="3" width="28.28515625" customWidth="1"/>
    <col min="4" max="4" width="66.85546875" customWidth="1"/>
  </cols>
  <sheetData>
    <row r="1" spans="1:4" ht="26.25">
      <c r="A1" s="89" t="str">
        <f>'[1]ریز محاسبات'!A1</f>
        <v>نسبت های کفایت سرمایۀ صندوق سرمایه گذاری اختصاصی بازارگردانی صبا گستر نفت و گاز تامین در تاریخ 1399/09/30</v>
      </c>
      <c r="B1" s="90"/>
      <c r="C1" s="90"/>
      <c r="D1" s="91"/>
    </row>
    <row r="2" spans="1:4" ht="45">
      <c r="A2" s="58"/>
      <c r="B2" s="59" t="s">
        <v>468</v>
      </c>
      <c r="C2" s="60" t="s">
        <v>469</v>
      </c>
      <c r="D2" s="60" t="s">
        <v>471</v>
      </c>
    </row>
    <row r="3" spans="1:4" ht="22.5">
      <c r="A3" s="61" t="s">
        <v>457</v>
      </c>
      <c r="B3" s="62">
        <f>'[1]ریز محاسبات'!E83</f>
        <v>39194575</v>
      </c>
      <c r="C3" s="62">
        <f>'[1]ریز محاسبات'!F83</f>
        <v>27536412.349999998</v>
      </c>
      <c r="D3" s="62">
        <f>'[1]ریز محاسبات'!G83</f>
        <v>35906561.699999996</v>
      </c>
    </row>
    <row r="4" spans="1:4" ht="22.5">
      <c r="A4" s="61" t="s">
        <v>458</v>
      </c>
      <c r="B4" s="62">
        <f>'[1]ریز محاسبات'!E166</f>
        <v>0</v>
      </c>
      <c r="C4" s="62">
        <f>'[1]ریز محاسبات'!F166</f>
        <v>0</v>
      </c>
      <c r="D4" s="62">
        <f>'[1]ریز محاسبات'!G166</f>
        <v>0</v>
      </c>
    </row>
    <row r="5" spans="1:4" ht="22.5">
      <c r="A5" s="61" t="s">
        <v>459</v>
      </c>
      <c r="B5" s="63">
        <f>B3+B4</f>
        <v>39194575</v>
      </c>
      <c r="C5" s="63">
        <f t="shared" ref="C5:D5" si="0">C3+C4</f>
        <v>27536412.349999998</v>
      </c>
      <c r="D5" s="63">
        <f t="shared" si="0"/>
        <v>35906561.699999996</v>
      </c>
    </row>
    <row r="6" spans="1:4" ht="22.5">
      <c r="A6" s="61" t="s">
        <v>460</v>
      </c>
      <c r="B6" s="62">
        <f>'[1]ریز محاسبات'!E182</f>
        <v>36153692</v>
      </c>
      <c r="C6" s="62">
        <f>'[1]ریز محاسبات'!F182</f>
        <v>36151692.600000001</v>
      </c>
      <c r="D6" s="62">
        <f>'[1]ریز محاسبات'!G182</f>
        <v>36150692.899999999</v>
      </c>
    </row>
    <row r="7" spans="1:4" ht="22.5">
      <c r="A7" s="61" t="s">
        <v>461</v>
      </c>
      <c r="B7" s="62">
        <f>'[1]ریز محاسبات'!E194</f>
        <v>0</v>
      </c>
      <c r="C7" s="62">
        <f>'[1]ریز محاسبات'!F194</f>
        <v>0</v>
      </c>
      <c r="D7" s="62">
        <f>'[1]ریز محاسبات'!G194</f>
        <v>0</v>
      </c>
    </row>
    <row r="8" spans="1:4" ht="22.5">
      <c r="A8" s="61" t="s">
        <v>462</v>
      </c>
      <c r="B8" s="63">
        <f>B6+B7</f>
        <v>36153692</v>
      </c>
      <c r="C8" s="63">
        <f t="shared" ref="C8:D8" si="1">C6+C7</f>
        <v>36151692.600000001</v>
      </c>
      <c r="D8" s="63">
        <f t="shared" si="1"/>
        <v>36150692.899999999</v>
      </c>
    </row>
    <row r="9" spans="1:4" ht="22.5">
      <c r="A9" s="61" t="s">
        <v>463</v>
      </c>
      <c r="B9" s="64">
        <f>'[1]ریز محاسبات'!E254</f>
        <v>90335</v>
      </c>
      <c r="C9" s="64">
        <f>'[1]ریز محاسبات'!F254</f>
        <v>45167.5</v>
      </c>
      <c r="D9" s="64">
        <f>'[1]ریز محاسبات'!G254</f>
        <v>451675</v>
      </c>
    </row>
    <row r="10" spans="1:4" ht="22.5">
      <c r="A10" s="61" t="s">
        <v>464</v>
      </c>
      <c r="B10" s="63">
        <f>B8+B9</f>
        <v>36244027</v>
      </c>
      <c r="C10" s="63">
        <f t="shared" ref="C10:D10" si="2">C8+C9</f>
        <v>36196860.100000001</v>
      </c>
      <c r="D10" s="63">
        <f t="shared" si="2"/>
        <v>36602367.899999999</v>
      </c>
    </row>
    <row r="11" spans="1:4" ht="22.5">
      <c r="A11" s="61" t="s">
        <v>465</v>
      </c>
      <c r="B11" s="65">
        <f>B3/(B6+B9)</f>
        <v>1.0814078413527282</v>
      </c>
      <c r="C11" s="65">
        <f>C5/C10</f>
        <v>0.76074035907882509</v>
      </c>
      <c r="D11" s="66"/>
    </row>
    <row r="12" spans="1:4" ht="22.5">
      <c r="A12" s="61" t="s">
        <v>466</v>
      </c>
      <c r="B12" s="67">
        <f>B10/B5</f>
        <v>0.92472050022228847</v>
      </c>
      <c r="C12" s="68"/>
      <c r="D12" s="67">
        <f>D10/D5</f>
        <v>1.0193782464000167</v>
      </c>
    </row>
    <row r="13" spans="1:4" ht="22.5">
      <c r="A13" s="69"/>
      <c r="B13" s="70"/>
      <c r="C13" s="71"/>
      <c r="D13" s="70"/>
    </row>
    <row r="14" spans="1:4" ht="22.5">
      <c r="A14" s="69"/>
      <c r="B14" s="70"/>
      <c r="C14" s="71"/>
      <c r="D14" s="70"/>
    </row>
    <row r="15" spans="1:4">
      <c r="A15" s="92" t="s">
        <v>467</v>
      </c>
      <c r="B15" s="93"/>
      <c r="C15" s="92" t="s">
        <v>470</v>
      </c>
      <c r="D15" s="93"/>
    </row>
    <row r="16" spans="1:4">
      <c r="A16" s="94"/>
      <c r="B16" s="95"/>
      <c r="C16" s="94"/>
      <c r="D16" s="95"/>
    </row>
  </sheetData>
  <mergeCells count="3">
    <mergeCell ref="A1:D1"/>
    <mergeCell ref="A15:B16"/>
    <mergeCell ref="C15:D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2"/>
  <sheetViews>
    <sheetView rightToLeft="1" topLeftCell="A20" zoomScaleNormal="100" zoomScaleSheetLayoutView="106" workbookViewId="0">
      <selection activeCell="R4" sqref="R4"/>
    </sheetView>
  </sheetViews>
  <sheetFormatPr defaultRowHeight="20.25"/>
  <cols>
    <col min="1" max="1" width="31" style="7" customWidth="1"/>
    <col min="2" max="2" width="6.42578125" style="7" customWidth="1"/>
    <col min="3" max="3" width="10.85546875" style="7" customWidth="1"/>
    <col min="4" max="5" width="16.42578125" style="7" customWidth="1"/>
    <col min="6" max="6" width="4.85546875" style="7" customWidth="1"/>
    <col min="7" max="7" width="11.28515625" style="7" customWidth="1"/>
    <col min="8" max="8" width="17.28515625" style="7" customWidth="1"/>
    <col min="9" max="9" width="10" style="7" customWidth="1"/>
    <col min="10" max="10" width="17.28515625" style="7" customWidth="1"/>
    <col min="11" max="11" width="6.42578125" style="7" customWidth="1"/>
    <col min="12" max="12" width="12.7109375" style="7" customWidth="1"/>
    <col min="13" max="13" width="12" style="7" customWidth="1"/>
    <col min="14" max="15" width="17.28515625" style="7" customWidth="1"/>
    <col min="16" max="16" width="16.140625" style="7" customWidth="1"/>
    <col min="17" max="17" width="9.140625" style="1" customWidth="1"/>
    <col min="18" max="16384" width="9.140625" style="1"/>
  </cols>
  <sheetData>
    <row r="1" spans="1:16">
      <c r="A1" s="80" t="s">
        <v>174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</row>
    <row r="2" spans="1:16">
      <c r="A2" s="80" t="s">
        <v>1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</row>
    <row r="3" spans="1:16">
      <c r="A3" s="80" t="s">
        <v>2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</row>
    <row r="4" spans="1:16">
      <c r="A4" s="83" t="s">
        <v>175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</row>
    <row r="5" spans="1:16">
      <c r="A5" s="83" t="s">
        <v>176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</row>
    <row r="7" spans="1:16" ht="18.75" customHeight="1" thickBot="1">
      <c r="A7" s="2"/>
      <c r="B7" s="2"/>
      <c r="C7" s="78" t="s">
        <v>5</v>
      </c>
      <c r="D7" s="78"/>
      <c r="E7" s="78"/>
      <c r="F7" s="2"/>
      <c r="G7" s="84" t="s">
        <v>6</v>
      </c>
      <c r="H7" s="84"/>
      <c r="I7" s="84"/>
      <c r="J7" s="84"/>
      <c r="K7" s="10"/>
      <c r="L7" s="78" t="s">
        <v>7</v>
      </c>
      <c r="M7" s="78"/>
      <c r="N7" s="78"/>
      <c r="O7" s="78"/>
      <c r="P7" s="78"/>
    </row>
    <row r="8" spans="1:16" ht="17.25" customHeight="1">
      <c r="A8" s="81" t="s">
        <v>177</v>
      </c>
      <c r="B8" s="2"/>
      <c r="C8" s="81" t="s">
        <v>178</v>
      </c>
      <c r="D8" s="81" t="s">
        <v>179</v>
      </c>
      <c r="E8" s="79" t="s">
        <v>180</v>
      </c>
      <c r="F8" s="2"/>
      <c r="G8" s="82" t="s">
        <v>181</v>
      </c>
      <c r="H8" s="82"/>
      <c r="I8" s="80" t="s">
        <v>182</v>
      </c>
      <c r="J8" s="80"/>
      <c r="K8" s="10"/>
      <c r="L8" s="79" t="s">
        <v>178</v>
      </c>
      <c r="M8" s="79" t="s">
        <v>183</v>
      </c>
      <c r="N8" s="79" t="s">
        <v>179</v>
      </c>
      <c r="O8" s="79" t="s">
        <v>180</v>
      </c>
      <c r="P8" s="79" t="s">
        <v>184</v>
      </c>
    </row>
    <row r="9" spans="1:16" ht="19.5" customHeight="1" thickBot="1">
      <c r="A9" s="78"/>
      <c r="B9" s="2"/>
      <c r="C9" s="78"/>
      <c r="D9" s="78"/>
      <c r="E9" s="78"/>
      <c r="F9" s="2"/>
      <c r="G9" s="3" t="s">
        <v>178</v>
      </c>
      <c r="H9" s="3" t="s">
        <v>185</v>
      </c>
      <c r="I9" s="3" t="s">
        <v>178</v>
      </c>
      <c r="J9" s="3" t="s">
        <v>186</v>
      </c>
      <c r="K9" s="10"/>
      <c r="L9" s="78"/>
      <c r="M9" s="78"/>
      <c r="N9" s="78"/>
      <c r="O9" s="78"/>
      <c r="P9" s="78"/>
    </row>
    <row r="10" spans="1:16" ht="20.25" hidden="1" customHeight="1">
      <c r="A10" s="4" t="s">
        <v>187</v>
      </c>
      <c r="B10" s="4" t="s">
        <v>453</v>
      </c>
      <c r="C10" s="5" t="s">
        <v>188</v>
      </c>
      <c r="D10" s="5" t="s">
        <v>189</v>
      </c>
      <c r="E10" s="5" t="s">
        <v>190</v>
      </c>
      <c r="F10" s="5" t="s">
        <v>452</v>
      </c>
      <c r="G10" s="5" t="s">
        <v>191</v>
      </c>
      <c r="H10" s="5" t="s">
        <v>192</v>
      </c>
      <c r="I10" s="5" t="s">
        <v>193</v>
      </c>
      <c r="J10" s="5" t="s">
        <v>194</v>
      </c>
      <c r="K10" s="5" t="s">
        <v>454</v>
      </c>
      <c r="L10" s="5" t="s">
        <v>195</v>
      </c>
      <c r="M10" s="4" t="s">
        <v>196</v>
      </c>
      <c r="N10" s="5" t="s">
        <v>197</v>
      </c>
      <c r="O10" s="5" t="s">
        <v>198</v>
      </c>
      <c r="P10" s="5" t="s">
        <v>199</v>
      </c>
    </row>
    <row r="11" spans="1:16" ht="23.1" customHeight="1">
      <c r="A11" s="4" t="s">
        <v>200</v>
      </c>
      <c r="B11" s="4"/>
      <c r="C11" s="5">
        <v>196335</v>
      </c>
      <c r="D11" s="5">
        <v>8273435762</v>
      </c>
      <c r="E11" s="5">
        <v>8247734834</v>
      </c>
      <c r="F11" s="5"/>
      <c r="G11" s="5">
        <v>2910313</v>
      </c>
      <c r="H11" s="5">
        <v>151902557119</v>
      </c>
      <c r="I11" s="5">
        <v>864142</v>
      </c>
      <c r="J11" s="5">
        <v>41511118797</v>
      </c>
      <c r="K11" s="5"/>
      <c r="L11" s="5">
        <v>2242506</v>
      </c>
      <c r="M11" s="4">
        <v>10480</v>
      </c>
      <c r="N11" s="5">
        <v>25526979617</v>
      </c>
      <c r="O11" s="5">
        <v>23425552075</v>
      </c>
      <c r="P11" s="6">
        <v>0.06</v>
      </c>
    </row>
    <row r="12" spans="1:16" ht="23.1" customHeight="1">
      <c r="A12" s="4" t="s">
        <v>201</v>
      </c>
      <c r="B12" s="4"/>
      <c r="C12" s="5">
        <v>0</v>
      </c>
      <c r="D12" s="5">
        <v>0</v>
      </c>
      <c r="E12" s="5">
        <v>0</v>
      </c>
      <c r="F12" s="5"/>
      <c r="G12" s="5">
        <v>1678006</v>
      </c>
      <c r="H12" s="5">
        <v>142975632177</v>
      </c>
      <c r="I12" s="5">
        <v>770089</v>
      </c>
      <c r="J12" s="5">
        <v>62391269481</v>
      </c>
      <c r="K12" s="5"/>
      <c r="L12" s="5">
        <v>907917</v>
      </c>
      <c r="M12" s="4">
        <v>81340</v>
      </c>
      <c r="N12" s="5">
        <v>80584362696</v>
      </c>
      <c r="O12" s="5">
        <v>73614239682</v>
      </c>
      <c r="P12" s="6">
        <v>0.19</v>
      </c>
    </row>
    <row r="13" spans="1:16" ht="23.1" customHeight="1">
      <c r="A13" s="4" t="s">
        <v>202</v>
      </c>
      <c r="B13" s="4"/>
      <c r="C13" s="5">
        <v>914762</v>
      </c>
      <c r="D13" s="5">
        <v>59343096241</v>
      </c>
      <c r="E13" s="5">
        <v>57856379960</v>
      </c>
      <c r="F13" s="5"/>
      <c r="G13" s="5">
        <v>5063443</v>
      </c>
      <c r="H13" s="5">
        <v>345041961514</v>
      </c>
      <c r="I13" s="5">
        <v>1075010</v>
      </c>
      <c r="J13" s="5">
        <v>68272707827</v>
      </c>
      <c r="K13" s="5"/>
      <c r="L13" s="5">
        <v>4903195</v>
      </c>
      <c r="M13" s="4">
        <v>67420</v>
      </c>
      <c r="N13" s="5">
        <v>336112349928</v>
      </c>
      <c r="O13" s="5">
        <v>329518216589</v>
      </c>
      <c r="P13" s="6">
        <v>0.84</v>
      </c>
    </row>
    <row r="14" spans="1:16" ht="23.1" customHeight="1">
      <c r="A14" s="4" t="s">
        <v>203</v>
      </c>
      <c r="B14" s="4"/>
      <c r="C14" s="5">
        <v>0</v>
      </c>
      <c r="D14" s="5">
        <v>0</v>
      </c>
      <c r="E14" s="5">
        <v>0</v>
      </c>
      <c r="F14" s="5"/>
      <c r="G14" s="5">
        <v>6356920</v>
      </c>
      <c r="H14" s="5">
        <v>284189146213</v>
      </c>
      <c r="I14" s="5">
        <v>1201505</v>
      </c>
      <c r="J14" s="5">
        <v>52603544326</v>
      </c>
      <c r="K14" s="5"/>
      <c r="L14" s="5">
        <v>5155415</v>
      </c>
      <c r="M14" s="4">
        <v>43370</v>
      </c>
      <c r="N14" s="5">
        <v>231585601887</v>
      </c>
      <c r="O14" s="5">
        <v>222876648161</v>
      </c>
      <c r="P14" s="6">
        <v>0.56999999999999995</v>
      </c>
    </row>
    <row r="15" spans="1:16" ht="23.1" customHeight="1">
      <c r="A15" s="4" t="s">
        <v>204</v>
      </c>
      <c r="B15" s="4"/>
      <c r="C15" s="5">
        <v>74000</v>
      </c>
      <c r="D15" s="5">
        <v>3945138474</v>
      </c>
      <c r="E15" s="5">
        <v>3803998756</v>
      </c>
      <c r="F15" s="5"/>
      <c r="G15" s="5">
        <v>4667336</v>
      </c>
      <c r="H15" s="5">
        <v>313942755853</v>
      </c>
      <c r="I15" s="5">
        <v>741176</v>
      </c>
      <c r="J15" s="5">
        <v>39033031952</v>
      </c>
      <c r="K15" s="5"/>
      <c r="L15" s="5">
        <v>4000160</v>
      </c>
      <c r="M15" s="4">
        <v>69730</v>
      </c>
      <c r="N15" s="5">
        <v>278854862375</v>
      </c>
      <c r="O15" s="5">
        <v>278040808551</v>
      </c>
      <c r="P15" s="6">
        <v>0.71</v>
      </c>
    </row>
    <row r="16" spans="1:16" ht="23.1" customHeight="1">
      <c r="A16" s="4" t="s">
        <v>205</v>
      </c>
      <c r="B16" s="4"/>
      <c r="C16" s="5">
        <v>480000</v>
      </c>
      <c r="D16" s="5">
        <v>78120753554</v>
      </c>
      <c r="E16" s="5">
        <v>67353917839</v>
      </c>
      <c r="F16" s="5"/>
      <c r="G16" s="5">
        <v>1934827</v>
      </c>
      <c r="H16" s="5">
        <v>315867330501</v>
      </c>
      <c r="I16" s="5">
        <v>774482</v>
      </c>
      <c r="J16" s="5">
        <v>120392835083</v>
      </c>
      <c r="K16" s="5"/>
      <c r="L16" s="5">
        <v>1640345</v>
      </c>
      <c r="M16" s="4">
        <v>149710</v>
      </c>
      <c r="N16" s="5">
        <v>273595248972</v>
      </c>
      <c r="O16" s="5">
        <v>244792171201</v>
      </c>
      <c r="P16" s="6">
        <v>0.62</v>
      </c>
    </row>
    <row r="17" spans="1:16" ht="23.1" customHeight="1">
      <c r="A17" s="4" t="s">
        <v>206</v>
      </c>
      <c r="B17" s="4"/>
      <c r="C17" s="5">
        <v>624126</v>
      </c>
      <c r="D17" s="5">
        <v>11371339573</v>
      </c>
      <c r="E17" s="5">
        <v>10874898649</v>
      </c>
      <c r="F17" s="5"/>
      <c r="G17" s="5">
        <v>3031711</v>
      </c>
      <c r="H17" s="5">
        <v>58602794787</v>
      </c>
      <c r="I17" s="5">
        <v>1357538</v>
      </c>
      <c r="J17" s="5">
        <v>24112663472</v>
      </c>
      <c r="K17" s="5"/>
      <c r="L17" s="5">
        <v>2298299</v>
      </c>
      <c r="M17" s="4">
        <v>19830</v>
      </c>
      <c r="N17" s="5">
        <v>45861470888</v>
      </c>
      <c r="O17" s="5">
        <v>45429792914</v>
      </c>
      <c r="P17" s="6">
        <v>0.12</v>
      </c>
    </row>
    <row r="18" spans="1:16" ht="23.1" customHeight="1">
      <c r="A18" s="4" t="s">
        <v>207</v>
      </c>
      <c r="B18" s="4"/>
      <c r="C18" s="5">
        <v>118600</v>
      </c>
      <c r="D18" s="5">
        <v>9280452639</v>
      </c>
      <c r="E18" s="5">
        <v>9657508522</v>
      </c>
      <c r="F18" s="5"/>
      <c r="G18" s="5">
        <v>1241733</v>
      </c>
      <c r="H18" s="5">
        <v>111774052604</v>
      </c>
      <c r="I18" s="5">
        <v>1043125</v>
      </c>
      <c r="J18" s="5">
        <v>93113430621</v>
      </c>
      <c r="K18" s="5"/>
      <c r="L18" s="5">
        <v>317208</v>
      </c>
      <c r="M18" s="4">
        <v>94000</v>
      </c>
      <c r="N18" s="5">
        <v>27941074622</v>
      </c>
      <c r="O18" s="5">
        <v>29722374376</v>
      </c>
      <c r="P18" s="6">
        <v>0.08</v>
      </c>
    </row>
    <row r="19" spans="1:16" ht="23.1" customHeight="1">
      <c r="A19" s="4" t="s">
        <v>208</v>
      </c>
      <c r="B19" s="4"/>
      <c r="C19" s="5">
        <v>330000</v>
      </c>
      <c r="D19" s="5">
        <v>2620944304</v>
      </c>
      <c r="E19" s="5">
        <v>2628283656</v>
      </c>
      <c r="F19" s="5"/>
      <c r="G19" s="5">
        <v>9813961</v>
      </c>
      <c r="H19" s="5">
        <v>94726810901</v>
      </c>
      <c r="I19" s="5">
        <v>8551216</v>
      </c>
      <c r="J19" s="5">
        <v>81981143067</v>
      </c>
      <c r="K19" s="5"/>
      <c r="L19" s="5">
        <v>1592745</v>
      </c>
      <c r="M19" s="4">
        <v>10210</v>
      </c>
      <c r="N19" s="5">
        <v>15366612138</v>
      </c>
      <c r="O19" s="5">
        <v>16210018383</v>
      </c>
      <c r="P19" s="6">
        <v>0.04</v>
      </c>
    </row>
    <row r="20" spans="1:16" ht="23.1" customHeight="1">
      <c r="A20" s="4" t="s">
        <v>209</v>
      </c>
      <c r="B20" s="4"/>
      <c r="C20" s="5">
        <v>179394</v>
      </c>
      <c r="D20" s="5">
        <v>8148150830</v>
      </c>
      <c r="E20" s="5">
        <v>8474344933</v>
      </c>
      <c r="F20" s="5"/>
      <c r="G20" s="5">
        <v>4921091</v>
      </c>
      <c r="H20" s="5">
        <v>299290055574</v>
      </c>
      <c r="I20" s="5">
        <v>1249558</v>
      </c>
      <c r="J20" s="5">
        <v>67293204233</v>
      </c>
      <c r="K20" s="5"/>
      <c r="L20" s="5">
        <v>3850927</v>
      </c>
      <c r="M20" s="4">
        <v>62380</v>
      </c>
      <c r="N20" s="5">
        <v>240145002171</v>
      </c>
      <c r="O20" s="5">
        <v>239454041387</v>
      </c>
      <c r="P20" s="6">
        <v>0.61</v>
      </c>
    </row>
    <row r="21" spans="1:16" ht="23.1" customHeight="1">
      <c r="A21" s="4" t="s">
        <v>210</v>
      </c>
      <c r="B21" s="4"/>
      <c r="C21" s="5">
        <v>392238</v>
      </c>
      <c r="D21" s="5">
        <v>40484825148</v>
      </c>
      <c r="E21" s="5">
        <v>44861730925</v>
      </c>
      <c r="F21" s="5"/>
      <c r="G21" s="5">
        <v>3243207</v>
      </c>
      <c r="H21" s="5">
        <v>338132524998</v>
      </c>
      <c r="I21" s="5">
        <v>188931</v>
      </c>
      <c r="J21" s="5">
        <v>19708905153</v>
      </c>
      <c r="K21" s="5"/>
      <c r="L21" s="5">
        <v>3446514</v>
      </c>
      <c r="M21" s="4">
        <v>107190</v>
      </c>
      <c r="N21" s="5">
        <v>358908444993</v>
      </c>
      <c r="O21" s="5">
        <v>368252609243</v>
      </c>
      <c r="P21" s="6">
        <v>0.94</v>
      </c>
    </row>
    <row r="22" spans="1:16" ht="23.1" customHeight="1">
      <c r="A22" s="4" t="s">
        <v>211</v>
      </c>
      <c r="B22" s="4"/>
      <c r="C22" s="5">
        <v>1000000</v>
      </c>
      <c r="D22" s="5">
        <v>10546839542</v>
      </c>
      <c r="E22" s="5">
        <v>10815366800</v>
      </c>
      <c r="F22" s="5"/>
      <c r="G22" s="5">
        <v>18908357</v>
      </c>
      <c r="H22" s="5">
        <v>257708022639</v>
      </c>
      <c r="I22" s="5">
        <v>6099261</v>
      </c>
      <c r="J22" s="5">
        <v>73621164683</v>
      </c>
      <c r="K22" s="5"/>
      <c r="L22" s="5">
        <v>13809096</v>
      </c>
      <c r="M22" s="4">
        <v>13120</v>
      </c>
      <c r="N22" s="5">
        <v>194633697498</v>
      </c>
      <c r="O22" s="5">
        <v>180597027838</v>
      </c>
      <c r="P22" s="6">
        <v>0.46</v>
      </c>
    </row>
    <row r="23" spans="1:16" ht="23.1" customHeight="1">
      <c r="A23" s="4" t="s">
        <v>212</v>
      </c>
      <c r="B23" s="4"/>
      <c r="C23" s="5">
        <v>0</v>
      </c>
      <c r="D23" s="5">
        <v>0</v>
      </c>
      <c r="E23" s="5">
        <v>0</v>
      </c>
      <c r="F23" s="5"/>
      <c r="G23" s="5">
        <v>20452307</v>
      </c>
      <c r="H23" s="5">
        <v>353935513138</v>
      </c>
      <c r="I23" s="5">
        <v>4090046</v>
      </c>
      <c r="J23" s="5">
        <v>70951374281</v>
      </c>
      <c r="K23" s="5"/>
      <c r="L23" s="5">
        <v>16362261</v>
      </c>
      <c r="M23" s="4">
        <v>17690</v>
      </c>
      <c r="N23" s="5">
        <v>282984138857</v>
      </c>
      <c r="O23" s="5">
        <v>288524477809</v>
      </c>
      <c r="P23" s="6">
        <v>0.74</v>
      </c>
    </row>
    <row r="24" spans="1:16" ht="23.1" customHeight="1">
      <c r="A24" s="4" t="s">
        <v>213</v>
      </c>
      <c r="B24" s="4"/>
      <c r="C24" s="5">
        <v>0</v>
      </c>
      <c r="D24" s="5">
        <v>0</v>
      </c>
      <c r="E24" s="5">
        <v>0</v>
      </c>
      <c r="F24" s="5"/>
      <c r="G24" s="5">
        <v>7778267</v>
      </c>
      <c r="H24" s="5">
        <v>122234227664</v>
      </c>
      <c r="I24" s="5">
        <v>2117534</v>
      </c>
      <c r="J24" s="5">
        <v>33627693839</v>
      </c>
      <c r="K24" s="5"/>
      <c r="L24" s="5">
        <v>5660733</v>
      </c>
      <c r="M24" s="4">
        <v>15310</v>
      </c>
      <c r="N24" s="5">
        <v>88606533825</v>
      </c>
      <c r="O24" s="5">
        <v>86389184929</v>
      </c>
      <c r="P24" s="6">
        <v>0.22</v>
      </c>
    </row>
    <row r="25" spans="1:16" ht="23.1" customHeight="1">
      <c r="A25" s="4" t="s">
        <v>214</v>
      </c>
      <c r="B25" s="4"/>
      <c r="C25" s="5">
        <v>1972</v>
      </c>
      <c r="D25" s="5">
        <v>41582552</v>
      </c>
      <c r="E25" s="5">
        <v>45741967</v>
      </c>
      <c r="F25" s="5"/>
      <c r="G25" s="5">
        <v>3854757</v>
      </c>
      <c r="H25" s="5">
        <v>99871525350</v>
      </c>
      <c r="I25" s="5">
        <v>1847081</v>
      </c>
      <c r="J25" s="5">
        <v>47676252096</v>
      </c>
      <c r="K25" s="5"/>
      <c r="L25" s="5">
        <v>2009648</v>
      </c>
      <c r="M25" s="4">
        <v>26970</v>
      </c>
      <c r="N25" s="5">
        <v>52236855806</v>
      </c>
      <c r="O25" s="5">
        <v>54027199506</v>
      </c>
      <c r="P25" s="6">
        <v>0.14000000000000001</v>
      </c>
    </row>
    <row r="26" spans="1:16" ht="23.1" customHeight="1">
      <c r="A26" s="4" t="s">
        <v>215</v>
      </c>
      <c r="B26" s="4"/>
      <c r="C26" s="5">
        <v>12974</v>
      </c>
      <c r="D26" s="5">
        <v>487677390</v>
      </c>
      <c r="E26" s="5">
        <v>508379996</v>
      </c>
      <c r="F26" s="5"/>
      <c r="G26" s="5">
        <v>1397567</v>
      </c>
      <c r="H26" s="5">
        <v>65829925380</v>
      </c>
      <c r="I26" s="5">
        <v>169624</v>
      </c>
      <c r="J26" s="5">
        <v>7105417800</v>
      </c>
      <c r="K26" s="5"/>
      <c r="L26" s="5">
        <v>1240917</v>
      </c>
      <c r="M26" s="4">
        <v>47060</v>
      </c>
      <c r="N26" s="5">
        <v>59212184970</v>
      </c>
      <c r="O26" s="5">
        <v>58211149030</v>
      </c>
      <c r="P26" s="6">
        <v>0.15</v>
      </c>
    </row>
    <row r="27" spans="1:16" ht="23.1" customHeight="1">
      <c r="A27" s="4" t="s">
        <v>216</v>
      </c>
      <c r="B27" s="4"/>
      <c r="C27" s="5">
        <v>106482</v>
      </c>
      <c r="D27" s="5">
        <v>3245061682</v>
      </c>
      <c r="E27" s="5">
        <v>3242641447</v>
      </c>
      <c r="F27" s="5"/>
      <c r="G27" s="5">
        <v>1990864</v>
      </c>
      <c r="H27" s="5">
        <v>71622070865</v>
      </c>
      <c r="I27" s="5">
        <v>507847</v>
      </c>
      <c r="J27" s="5">
        <v>16998636728</v>
      </c>
      <c r="K27" s="5"/>
      <c r="L27" s="5">
        <v>1589499</v>
      </c>
      <c r="M27" s="4">
        <v>36740</v>
      </c>
      <c r="N27" s="5">
        <v>57868495819</v>
      </c>
      <c r="O27" s="5">
        <v>58211786230</v>
      </c>
      <c r="P27" s="6">
        <v>0.15</v>
      </c>
    </row>
    <row r="28" spans="1:16" ht="23.1" customHeight="1">
      <c r="A28" s="4" t="s">
        <v>217</v>
      </c>
      <c r="B28" s="4"/>
      <c r="C28" s="5">
        <v>887901</v>
      </c>
      <c r="D28" s="5">
        <v>49400114873</v>
      </c>
      <c r="E28" s="5">
        <v>49106162379</v>
      </c>
      <c r="F28" s="5"/>
      <c r="G28" s="5">
        <v>472615</v>
      </c>
      <c r="H28" s="5">
        <v>25511128532</v>
      </c>
      <c r="I28" s="5">
        <v>1360516</v>
      </c>
      <c r="J28" s="5">
        <v>74911243405</v>
      </c>
      <c r="K28" s="5"/>
      <c r="L28" s="5">
        <v>0</v>
      </c>
      <c r="M28" s="4"/>
      <c r="N28" s="5">
        <v>0</v>
      </c>
      <c r="O28" s="5">
        <v>0</v>
      </c>
      <c r="P28" s="6">
        <v>0</v>
      </c>
    </row>
    <row r="29" spans="1:16" ht="23.1" customHeight="1">
      <c r="A29" s="4" t="s">
        <v>218</v>
      </c>
      <c r="B29" s="4"/>
      <c r="C29" s="5">
        <v>0</v>
      </c>
      <c r="D29" s="5">
        <v>0</v>
      </c>
      <c r="E29" s="5">
        <v>0</v>
      </c>
      <c r="F29" s="5"/>
      <c r="G29" s="5">
        <v>1084985</v>
      </c>
      <c r="H29" s="5">
        <v>61376552305</v>
      </c>
      <c r="I29" s="5">
        <v>1414</v>
      </c>
      <c r="J29" s="5">
        <v>81537748</v>
      </c>
      <c r="K29" s="5"/>
      <c r="L29" s="5">
        <v>1083571</v>
      </c>
      <c r="M29" s="4">
        <v>53458</v>
      </c>
      <c r="N29" s="5">
        <v>61295014557</v>
      </c>
      <c r="O29" s="5">
        <v>57740640203</v>
      </c>
      <c r="P29" s="6">
        <v>0.15</v>
      </c>
    </row>
    <row r="30" spans="1:16" ht="23.1" customHeight="1">
      <c r="A30" s="4" t="s">
        <v>219</v>
      </c>
      <c r="B30" s="4"/>
      <c r="C30" s="5">
        <v>63646123</v>
      </c>
      <c r="D30" s="5">
        <v>1203331501541</v>
      </c>
      <c r="E30" s="5">
        <v>977021654462</v>
      </c>
      <c r="F30" s="5"/>
      <c r="G30" s="5">
        <v>661131734</v>
      </c>
      <c r="H30" s="5">
        <v>9505410743117</v>
      </c>
      <c r="I30" s="5">
        <v>111676992</v>
      </c>
      <c r="J30" s="5">
        <v>1661713981390</v>
      </c>
      <c r="K30" s="5"/>
      <c r="L30" s="5">
        <v>613100865</v>
      </c>
      <c r="M30" s="4">
        <v>14830</v>
      </c>
      <c r="N30" s="5">
        <v>9047028263268</v>
      </c>
      <c r="O30" s="5">
        <v>9063263251592</v>
      </c>
      <c r="P30" s="6">
        <v>23.12</v>
      </c>
    </row>
    <row r="31" spans="1:16" ht="23.1" customHeight="1">
      <c r="A31" s="4" t="s">
        <v>220</v>
      </c>
      <c r="B31" s="4"/>
      <c r="C31" s="5">
        <v>1668500</v>
      </c>
      <c r="D31" s="5">
        <v>48389635929</v>
      </c>
      <c r="E31" s="5">
        <v>49396272199</v>
      </c>
      <c r="F31" s="5"/>
      <c r="G31" s="5">
        <v>16057302</v>
      </c>
      <c r="H31" s="5">
        <v>571379735477</v>
      </c>
      <c r="I31" s="5">
        <v>4288211</v>
      </c>
      <c r="J31" s="5">
        <v>135496507458</v>
      </c>
      <c r="K31" s="5"/>
      <c r="L31" s="5">
        <v>13437591</v>
      </c>
      <c r="M31" s="4">
        <v>34420</v>
      </c>
      <c r="N31" s="5">
        <v>484272863948</v>
      </c>
      <c r="O31" s="5">
        <v>461045512374</v>
      </c>
      <c r="P31" s="6">
        <v>1.18</v>
      </c>
    </row>
    <row r="32" spans="1:16" ht="23.1" customHeight="1">
      <c r="A32" s="4" t="s">
        <v>221</v>
      </c>
      <c r="B32" s="4"/>
      <c r="C32" s="5">
        <v>18183688</v>
      </c>
      <c r="D32" s="5">
        <v>186431798890</v>
      </c>
      <c r="E32" s="5">
        <v>179625148572</v>
      </c>
      <c r="F32" s="5"/>
      <c r="G32" s="5">
        <v>469997996</v>
      </c>
      <c r="H32" s="5">
        <v>4902177171640</v>
      </c>
      <c r="I32" s="5">
        <v>44116241</v>
      </c>
      <c r="J32" s="5">
        <v>449990681885</v>
      </c>
      <c r="K32" s="5"/>
      <c r="L32" s="5">
        <v>444065443</v>
      </c>
      <c r="M32" s="4">
        <v>11490</v>
      </c>
      <c r="N32" s="5">
        <v>4638618288645</v>
      </c>
      <c r="O32" s="5">
        <v>5086025360360</v>
      </c>
      <c r="P32" s="6">
        <v>12.98</v>
      </c>
    </row>
    <row r="33" spans="1:16" ht="23.1" customHeight="1">
      <c r="A33" s="4" t="s">
        <v>222</v>
      </c>
      <c r="B33" s="4"/>
      <c r="C33" s="5">
        <v>3468</v>
      </c>
      <c r="D33" s="5">
        <v>26887738</v>
      </c>
      <c r="E33" s="5">
        <v>29850595</v>
      </c>
      <c r="F33" s="5"/>
      <c r="G33" s="5">
        <v>282193017</v>
      </c>
      <c r="H33" s="5">
        <v>2220794908721</v>
      </c>
      <c r="I33" s="5">
        <v>25806254</v>
      </c>
      <c r="J33" s="5">
        <v>213296620688</v>
      </c>
      <c r="K33" s="5"/>
      <c r="L33" s="5">
        <v>256390231</v>
      </c>
      <c r="M33" s="4">
        <v>8726</v>
      </c>
      <c r="N33" s="5">
        <v>2145974967037</v>
      </c>
      <c r="O33" s="5">
        <v>2230119818100</v>
      </c>
      <c r="P33" s="6">
        <v>5.69</v>
      </c>
    </row>
    <row r="34" spans="1:16" ht="23.1" customHeight="1">
      <c r="A34" s="4" t="s">
        <v>223</v>
      </c>
      <c r="B34" s="4"/>
      <c r="C34" s="5">
        <v>661604</v>
      </c>
      <c r="D34" s="5">
        <v>35051447854</v>
      </c>
      <c r="E34" s="5">
        <v>34392516149</v>
      </c>
      <c r="F34" s="5"/>
      <c r="G34" s="5">
        <v>3890123</v>
      </c>
      <c r="H34" s="5">
        <v>226632135530</v>
      </c>
      <c r="I34" s="5">
        <v>589583</v>
      </c>
      <c r="J34" s="5">
        <v>31256331069</v>
      </c>
      <c r="K34" s="5"/>
      <c r="L34" s="5">
        <v>3962144</v>
      </c>
      <c r="M34" s="4">
        <v>29685</v>
      </c>
      <c r="N34" s="5">
        <v>117194698157</v>
      </c>
      <c r="O34" s="5">
        <v>117240813592</v>
      </c>
      <c r="P34" s="6">
        <v>0.3</v>
      </c>
    </row>
    <row r="35" spans="1:16" ht="23.1" customHeight="1">
      <c r="A35" s="4" t="s">
        <v>224</v>
      </c>
      <c r="B35" s="4"/>
      <c r="C35" s="5">
        <v>184483</v>
      </c>
      <c r="D35" s="5">
        <v>6055304415</v>
      </c>
      <c r="E35" s="5">
        <v>5942906611</v>
      </c>
      <c r="F35" s="5"/>
      <c r="G35" s="5">
        <v>1514688</v>
      </c>
      <c r="H35" s="5">
        <v>63740269876</v>
      </c>
      <c r="I35" s="5">
        <v>911171</v>
      </c>
      <c r="J35" s="5">
        <v>36523050507</v>
      </c>
      <c r="K35" s="5"/>
      <c r="L35" s="5">
        <v>788000</v>
      </c>
      <c r="M35" s="4">
        <v>46084</v>
      </c>
      <c r="N35" s="5">
        <v>33272523784</v>
      </c>
      <c r="O35" s="5">
        <v>36198277102</v>
      </c>
      <c r="P35" s="6">
        <v>0.09</v>
      </c>
    </row>
    <row r="36" spans="1:16" ht="23.1" customHeight="1">
      <c r="A36" s="4" t="s">
        <v>225</v>
      </c>
      <c r="B36" s="4"/>
      <c r="C36" s="5">
        <v>454283</v>
      </c>
      <c r="D36" s="5">
        <v>39838035342</v>
      </c>
      <c r="E36" s="5">
        <v>39217595790</v>
      </c>
      <c r="F36" s="5"/>
      <c r="G36" s="5">
        <v>2156074</v>
      </c>
      <c r="H36" s="5">
        <v>201778419242</v>
      </c>
      <c r="I36" s="5">
        <v>304327</v>
      </c>
      <c r="J36" s="5">
        <v>26705779627</v>
      </c>
      <c r="K36" s="5"/>
      <c r="L36" s="5">
        <v>2306030</v>
      </c>
      <c r="M36" s="4">
        <v>45467</v>
      </c>
      <c r="N36" s="5">
        <v>103605891278</v>
      </c>
      <c r="O36" s="5">
        <v>104513806693</v>
      </c>
      <c r="P36" s="6">
        <v>0.27</v>
      </c>
    </row>
    <row r="37" spans="1:16" ht="23.1" customHeight="1">
      <c r="A37" s="4" t="s">
        <v>226</v>
      </c>
      <c r="B37" s="4"/>
      <c r="C37" s="5">
        <v>0</v>
      </c>
      <c r="D37" s="5">
        <v>0</v>
      </c>
      <c r="E37" s="5">
        <v>0</v>
      </c>
      <c r="F37" s="5"/>
      <c r="G37" s="5">
        <v>4668980</v>
      </c>
      <c r="H37" s="5">
        <v>255264851375</v>
      </c>
      <c r="I37" s="5">
        <v>997635</v>
      </c>
      <c r="J37" s="5">
        <v>54049697911</v>
      </c>
      <c r="K37" s="5"/>
      <c r="L37" s="5">
        <v>3671345</v>
      </c>
      <c r="M37" s="4">
        <v>50280</v>
      </c>
      <c r="N37" s="5">
        <v>201215153464</v>
      </c>
      <c r="O37" s="5">
        <v>184005998640</v>
      </c>
      <c r="P37" s="6">
        <v>0.47</v>
      </c>
    </row>
    <row r="38" spans="1:16" ht="23.1" customHeight="1">
      <c r="A38" s="4" t="s">
        <v>227</v>
      </c>
      <c r="B38" s="4"/>
      <c r="C38" s="5">
        <v>1459924</v>
      </c>
      <c r="D38" s="5">
        <v>65640420345</v>
      </c>
      <c r="E38" s="5">
        <v>61863269353</v>
      </c>
      <c r="F38" s="5"/>
      <c r="G38" s="5">
        <v>8565822</v>
      </c>
      <c r="H38" s="5">
        <v>427251627247</v>
      </c>
      <c r="I38" s="5">
        <v>2733262</v>
      </c>
      <c r="J38" s="5">
        <v>125714933737</v>
      </c>
      <c r="K38" s="5"/>
      <c r="L38" s="5">
        <v>7292484</v>
      </c>
      <c r="M38" s="4">
        <v>54570</v>
      </c>
      <c r="N38" s="5">
        <v>367177113855</v>
      </c>
      <c r="O38" s="5">
        <v>396680592764</v>
      </c>
      <c r="P38" s="6">
        <v>1.01</v>
      </c>
    </row>
    <row r="39" spans="1:16" ht="23.1" customHeight="1">
      <c r="A39" s="4" t="s">
        <v>228</v>
      </c>
      <c r="B39" s="4"/>
      <c r="C39" s="5">
        <v>176425</v>
      </c>
      <c r="D39" s="5">
        <v>3621163063</v>
      </c>
      <c r="E39" s="5">
        <v>3772236716</v>
      </c>
      <c r="F39" s="5"/>
      <c r="G39" s="5">
        <v>2398902</v>
      </c>
      <c r="H39" s="5">
        <v>58798925583</v>
      </c>
      <c r="I39" s="5">
        <v>999928</v>
      </c>
      <c r="J39" s="5">
        <v>21928486274</v>
      </c>
      <c r="K39" s="5"/>
      <c r="L39" s="5">
        <v>1575399</v>
      </c>
      <c r="M39" s="4">
        <v>24250</v>
      </c>
      <c r="N39" s="5">
        <v>40491602372</v>
      </c>
      <c r="O39" s="5">
        <v>38081480417</v>
      </c>
      <c r="P39" s="6">
        <v>0.1</v>
      </c>
    </row>
    <row r="40" spans="1:16" ht="23.1" customHeight="1">
      <c r="A40" s="4" t="s">
        <v>229</v>
      </c>
      <c r="B40" s="4"/>
      <c r="C40" s="5">
        <v>159378</v>
      </c>
      <c r="D40" s="5">
        <v>4518737121</v>
      </c>
      <c r="E40" s="5">
        <v>4991990061</v>
      </c>
      <c r="F40" s="5"/>
      <c r="G40" s="5">
        <v>12103152</v>
      </c>
      <c r="H40" s="5">
        <v>442908868549</v>
      </c>
      <c r="I40" s="5">
        <v>1444184</v>
      </c>
      <c r="J40" s="5">
        <v>46623852111</v>
      </c>
      <c r="K40" s="5"/>
      <c r="L40" s="5">
        <v>10818346</v>
      </c>
      <c r="M40" s="4">
        <v>34163</v>
      </c>
      <c r="N40" s="5">
        <v>400803753559</v>
      </c>
      <c r="O40" s="5">
        <v>368407432204</v>
      </c>
      <c r="P40" s="6">
        <v>0.94</v>
      </c>
    </row>
    <row r="41" spans="1:16" ht="23.1" customHeight="1">
      <c r="A41" s="4" t="s">
        <v>230</v>
      </c>
      <c r="B41" s="4"/>
      <c r="C41" s="5">
        <v>1880074</v>
      </c>
      <c r="D41" s="5">
        <v>28085875671</v>
      </c>
      <c r="E41" s="5">
        <v>28186054971</v>
      </c>
      <c r="F41" s="5"/>
      <c r="G41" s="5">
        <v>14177212</v>
      </c>
      <c r="H41" s="5">
        <v>263613953485</v>
      </c>
      <c r="I41" s="5">
        <v>8088736</v>
      </c>
      <c r="J41" s="5">
        <v>142453632053</v>
      </c>
      <c r="K41" s="5"/>
      <c r="L41" s="5">
        <v>7968550</v>
      </c>
      <c r="M41" s="4">
        <v>20290</v>
      </c>
      <c r="N41" s="5">
        <v>149246197103</v>
      </c>
      <c r="O41" s="5">
        <v>161165790942</v>
      </c>
      <c r="P41" s="6">
        <v>0.41</v>
      </c>
    </row>
    <row r="42" spans="1:16" ht="23.1" customHeight="1">
      <c r="A42" s="4" t="s">
        <v>231</v>
      </c>
      <c r="B42" s="4"/>
      <c r="C42" s="5">
        <v>2094601</v>
      </c>
      <c r="D42" s="5">
        <v>77960579563</v>
      </c>
      <c r="E42" s="5">
        <v>77332197019</v>
      </c>
      <c r="F42" s="5"/>
      <c r="G42" s="5">
        <v>6081999</v>
      </c>
      <c r="H42" s="5">
        <v>262171316758</v>
      </c>
      <c r="I42" s="5">
        <v>5556042</v>
      </c>
      <c r="J42" s="5">
        <v>224394353410</v>
      </c>
      <c r="K42" s="5"/>
      <c r="L42" s="5">
        <v>2620558</v>
      </c>
      <c r="M42" s="4">
        <v>45538</v>
      </c>
      <c r="N42" s="5">
        <v>115737542911</v>
      </c>
      <c r="O42" s="5">
        <v>118954052982</v>
      </c>
      <c r="P42" s="6">
        <v>0.3</v>
      </c>
    </row>
    <row r="43" spans="1:16" ht="23.1" customHeight="1">
      <c r="A43" s="4" t="s">
        <v>232</v>
      </c>
      <c r="B43" s="4"/>
      <c r="C43" s="5">
        <v>449929</v>
      </c>
      <c r="D43" s="5">
        <v>28012130100</v>
      </c>
      <c r="E43" s="5">
        <v>25070749013</v>
      </c>
      <c r="F43" s="5"/>
      <c r="G43" s="5">
        <v>3902396</v>
      </c>
      <c r="H43" s="5">
        <v>262070833221</v>
      </c>
      <c r="I43" s="5">
        <v>1406728</v>
      </c>
      <c r="J43" s="5">
        <v>91287768344</v>
      </c>
      <c r="K43" s="5"/>
      <c r="L43" s="5">
        <v>2945597</v>
      </c>
      <c r="M43" s="4">
        <v>65830</v>
      </c>
      <c r="N43" s="5">
        <v>198795194977</v>
      </c>
      <c r="O43" s="5">
        <v>193289694101</v>
      </c>
      <c r="P43" s="6">
        <v>0.49</v>
      </c>
    </row>
    <row r="44" spans="1:16" ht="23.1" customHeight="1">
      <c r="A44" s="4" t="s">
        <v>233</v>
      </c>
      <c r="B44" s="4"/>
      <c r="C44" s="5">
        <v>0</v>
      </c>
      <c r="D44" s="5">
        <v>0</v>
      </c>
      <c r="E44" s="5">
        <v>0</v>
      </c>
      <c r="F44" s="5"/>
      <c r="G44" s="5">
        <v>4335546</v>
      </c>
      <c r="H44" s="5">
        <v>215312566831</v>
      </c>
      <c r="I44" s="5">
        <v>1023818</v>
      </c>
      <c r="J44" s="5">
        <v>49942344795</v>
      </c>
      <c r="K44" s="5"/>
      <c r="L44" s="5">
        <v>3311728</v>
      </c>
      <c r="M44" s="4">
        <v>46150</v>
      </c>
      <c r="N44" s="5">
        <v>165370222036</v>
      </c>
      <c r="O44" s="5">
        <v>152348393904</v>
      </c>
      <c r="P44" s="6">
        <v>0.39</v>
      </c>
    </row>
    <row r="45" spans="1:16" ht="23.1" customHeight="1">
      <c r="A45" s="4" t="s">
        <v>234</v>
      </c>
      <c r="B45" s="4"/>
      <c r="C45" s="5">
        <v>1037965</v>
      </c>
      <c r="D45" s="5">
        <v>13174367609</v>
      </c>
      <c r="E45" s="5">
        <v>12798642962</v>
      </c>
      <c r="F45" s="5"/>
      <c r="G45" s="5">
        <v>8470228</v>
      </c>
      <c r="H45" s="5">
        <v>140153842498</v>
      </c>
      <c r="I45" s="5">
        <v>3594326</v>
      </c>
      <c r="J45" s="5">
        <v>53279882216</v>
      </c>
      <c r="K45" s="5"/>
      <c r="L45" s="5">
        <v>5913867</v>
      </c>
      <c r="M45" s="4">
        <v>16270</v>
      </c>
      <c r="N45" s="5">
        <v>100048327891</v>
      </c>
      <c r="O45" s="5">
        <v>95911486271</v>
      </c>
      <c r="P45" s="6">
        <v>0.24</v>
      </c>
    </row>
    <row r="46" spans="1:16" ht="23.1" customHeight="1">
      <c r="A46" s="4" t="s">
        <v>235</v>
      </c>
      <c r="B46" s="4"/>
      <c r="C46" s="5">
        <v>44079</v>
      </c>
      <c r="D46" s="5">
        <v>1996588407</v>
      </c>
      <c r="E46" s="5">
        <v>2046909638</v>
      </c>
      <c r="F46" s="5"/>
      <c r="G46" s="5">
        <v>3793659</v>
      </c>
      <c r="H46" s="5">
        <v>112042120630</v>
      </c>
      <c r="I46" s="5">
        <v>862481</v>
      </c>
      <c r="J46" s="5">
        <v>29675922733</v>
      </c>
      <c r="K46" s="5"/>
      <c r="L46" s="5">
        <v>2975257</v>
      </c>
      <c r="M46" s="4">
        <v>28078</v>
      </c>
      <c r="N46" s="5">
        <v>84362786304</v>
      </c>
      <c r="O46" s="5">
        <v>83272608712</v>
      </c>
      <c r="P46" s="6">
        <v>0.21</v>
      </c>
    </row>
    <row r="47" spans="1:16" ht="23.1" customHeight="1">
      <c r="A47" s="4" t="s">
        <v>236</v>
      </c>
      <c r="B47" s="4"/>
      <c r="C47" s="5">
        <v>389680</v>
      </c>
      <c r="D47" s="5">
        <v>17369366999</v>
      </c>
      <c r="E47" s="5">
        <v>18465477295</v>
      </c>
      <c r="F47" s="5"/>
      <c r="G47" s="5">
        <v>2149957</v>
      </c>
      <c r="H47" s="5">
        <v>124800809687</v>
      </c>
      <c r="I47" s="5">
        <v>1022408</v>
      </c>
      <c r="J47" s="5">
        <v>53019157927</v>
      </c>
      <c r="K47" s="5"/>
      <c r="L47" s="5">
        <v>1517229</v>
      </c>
      <c r="M47" s="4">
        <v>56362</v>
      </c>
      <c r="N47" s="5">
        <v>89151018759</v>
      </c>
      <c r="O47" s="5">
        <v>85241100019</v>
      </c>
      <c r="P47" s="6">
        <v>0.22</v>
      </c>
    </row>
    <row r="48" spans="1:16" ht="23.1" customHeight="1">
      <c r="A48" s="4" t="s">
        <v>237</v>
      </c>
      <c r="B48" s="4"/>
      <c r="C48" s="5">
        <v>520574</v>
      </c>
      <c r="D48" s="5">
        <v>11856172839</v>
      </c>
      <c r="E48" s="5">
        <v>11493908063</v>
      </c>
      <c r="F48" s="5"/>
      <c r="G48" s="5">
        <v>2742051</v>
      </c>
      <c r="H48" s="5">
        <v>76373676484</v>
      </c>
      <c r="I48" s="5">
        <v>1794958</v>
      </c>
      <c r="J48" s="5">
        <v>47380310329</v>
      </c>
      <c r="K48" s="5"/>
      <c r="L48" s="5">
        <v>1467667</v>
      </c>
      <c r="M48" s="4">
        <v>29510</v>
      </c>
      <c r="N48" s="5">
        <v>40849538994</v>
      </c>
      <c r="O48" s="5">
        <v>43172604930</v>
      </c>
      <c r="P48" s="6">
        <v>0.11</v>
      </c>
    </row>
    <row r="49" spans="1:16" ht="23.1" customHeight="1">
      <c r="A49" s="4" t="s">
        <v>238</v>
      </c>
      <c r="B49" s="4"/>
      <c r="C49" s="5">
        <v>5516</v>
      </c>
      <c r="D49" s="5">
        <v>23536282</v>
      </c>
      <c r="E49" s="5">
        <v>23516629</v>
      </c>
      <c r="F49" s="5"/>
      <c r="G49" s="5">
        <v>30944561</v>
      </c>
      <c r="H49" s="5">
        <v>164776158623</v>
      </c>
      <c r="I49" s="5">
        <v>18793444</v>
      </c>
      <c r="J49" s="5">
        <v>98628818705</v>
      </c>
      <c r="K49" s="5"/>
      <c r="L49" s="5">
        <v>12156633</v>
      </c>
      <c r="M49" s="4">
        <v>6252</v>
      </c>
      <c r="N49" s="5">
        <v>66170876200</v>
      </c>
      <c r="O49" s="5">
        <v>75760667083</v>
      </c>
      <c r="P49" s="6">
        <v>0.19</v>
      </c>
    </row>
    <row r="50" spans="1:16" ht="23.1" customHeight="1">
      <c r="A50" s="4" t="s">
        <v>239</v>
      </c>
      <c r="B50" s="4"/>
      <c r="C50" s="5">
        <v>2422677</v>
      </c>
      <c r="D50" s="5">
        <v>131251272796</v>
      </c>
      <c r="E50" s="5">
        <v>131614437921</v>
      </c>
      <c r="F50" s="5"/>
      <c r="G50" s="5">
        <v>22445989</v>
      </c>
      <c r="H50" s="5">
        <v>1335659427992</v>
      </c>
      <c r="I50" s="5">
        <v>1411402</v>
      </c>
      <c r="J50" s="5">
        <v>76885412979</v>
      </c>
      <c r="K50" s="5"/>
      <c r="L50" s="5">
        <v>23457264</v>
      </c>
      <c r="M50" s="4">
        <v>57990</v>
      </c>
      <c r="N50" s="5">
        <v>1390025287809</v>
      </c>
      <c r="O50" s="5">
        <v>1355944704091</v>
      </c>
      <c r="P50" s="6">
        <v>3.46</v>
      </c>
    </row>
    <row r="51" spans="1:16" ht="23.1" customHeight="1">
      <c r="A51" s="4" t="s">
        <v>240</v>
      </c>
      <c r="B51" s="4"/>
      <c r="C51" s="5">
        <v>232966</v>
      </c>
      <c r="D51" s="5">
        <v>5294271318</v>
      </c>
      <c r="E51" s="5">
        <v>5322536783</v>
      </c>
      <c r="F51" s="5"/>
      <c r="G51" s="5">
        <v>4129999</v>
      </c>
      <c r="H51" s="5">
        <v>116764819281</v>
      </c>
      <c r="I51" s="5">
        <v>2094772</v>
      </c>
      <c r="J51" s="5">
        <v>53534478085</v>
      </c>
      <c r="K51" s="5"/>
      <c r="L51" s="5">
        <v>2268193</v>
      </c>
      <c r="M51" s="4">
        <v>29470</v>
      </c>
      <c r="N51" s="5">
        <v>68524612514</v>
      </c>
      <c r="O51" s="5">
        <v>66630282789</v>
      </c>
      <c r="P51" s="6">
        <v>0.17</v>
      </c>
    </row>
    <row r="52" spans="1:16" ht="23.1" customHeight="1">
      <c r="A52" s="4" t="s">
        <v>241</v>
      </c>
      <c r="B52" s="4"/>
      <c r="C52" s="5">
        <v>369485</v>
      </c>
      <c r="D52" s="5">
        <v>11719366999</v>
      </c>
      <c r="E52" s="5">
        <v>12106205203</v>
      </c>
      <c r="F52" s="5"/>
      <c r="G52" s="5">
        <v>2034246</v>
      </c>
      <c r="H52" s="5">
        <v>97787283515</v>
      </c>
      <c r="I52" s="5">
        <v>889903</v>
      </c>
      <c r="J52" s="5">
        <v>35829667780</v>
      </c>
      <c r="K52" s="5"/>
      <c r="L52" s="5">
        <v>1513828</v>
      </c>
      <c r="M52" s="4">
        <v>45235</v>
      </c>
      <c r="N52" s="5">
        <v>73676982734</v>
      </c>
      <c r="O52" s="5">
        <v>68259427775</v>
      </c>
      <c r="P52" s="6">
        <v>0.17</v>
      </c>
    </row>
    <row r="53" spans="1:16" ht="23.1" customHeight="1">
      <c r="A53" s="4" t="s">
        <v>242</v>
      </c>
      <c r="B53" s="4"/>
      <c r="C53" s="5">
        <v>135349</v>
      </c>
      <c r="D53" s="5">
        <v>14970148506</v>
      </c>
      <c r="E53" s="5">
        <v>15655764737</v>
      </c>
      <c r="F53" s="5"/>
      <c r="G53" s="5">
        <v>4990622</v>
      </c>
      <c r="H53" s="5">
        <v>715246251373</v>
      </c>
      <c r="I53" s="5">
        <v>452742</v>
      </c>
      <c r="J53" s="5">
        <v>58341385493</v>
      </c>
      <c r="K53" s="5"/>
      <c r="L53" s="5">
        <v>4673229</v>
      </c>
      <c r="M53" s="4">
        <v>126320</v>
      </c>
      <c r="N53" s="5">
        <v>671875014386</v>
      </c>
      <c r="O53" s="5">
        <v>588437978543</v>
      </c>
      <c r="P53" s="6">
        <v>1.5</v>
      </c>
    </row>
    <row r="54" spans="1:16" ht="23.1" customHeight="1">
      <c r="A54" s="4" t="s">
        <v>243</v>
      </c>
      <c r="B54" s="4"/>
      <c r="C54" s="5">
        <v>71948</v>
      </c>
      <c r="D54" s="5">
        <v>12652318182</v>
      </c>
      <c r="E54" s="5">
        <v>11890829386</v>
      </c>
      <c r="F54" s="5"/>
      <c r="G54" s="5">
        <v>565078</v>
      </c>
      <c r="H54" s="5">
        <v>90675118745</v>
      </c>
      <c r="I54" s="5">
        <v>283829</v>
      </c>
      <c r="J54" s="5">
        <v>46247576753</v>
      </c>
      <c r="K54" s="5"/>
      <c r="L54" s="5">
        <v>353197</v>
      </c>
      <c r="M54" s="4">
        <v>158012</v>
      </c>
      <c r="N54" s="5">
        <v>57079860174</v>
      </c>
      <c r="O54" s="5">
        <v>55631220877</v>
      </c>
      <c r="P54" s="6">
        <v>0.14000000000000001</v>
      </c>
    </row>
    <row r="55" spans="1:16" ht="23.1" customHeight="1">
      <c r="A55" s="4" t="s">
        <v>244</v>
      </c>
      <c r="B55" s="4"/>
      <c r="C55" s="5">
        <v>656336</v>
      </c>
      <c r="D55" s="5">
        <v>15480947544</v>
      </c>
      <c r="E55" s="5">
        <v>15970022216</v>
      </c>
      <c r="F55" s="5"/>
      <c r="G55" s="5">
        <v>4160430</v>
      </c>
      <c r="H55" s="5">
        <v>125667327385</v>
      </c>
      <c r="I55" s="5">
        <v>760009</v>
      </c>
      <c r="J55" s="5">
        <v>18341412917</v>
      </c>
      <c r="K55" s="5"/>
      <c r="L55" s="5">
        <v>4056757</v>
      </c>
      <c r="M55" s="4">
        <v>27881</v>
      </c>
      <c r="N55" s="5">
        <v>122806862012</v>
      </c>
      <c r="O55" s="5">
        <v>112745406158</v>
      </c>
      <c r="P55" s="6">
        <v>0.28999999999999998</v>
      </c>
    </row>
    <row r="56" spans="1:16" ht="23.1" customHeight="1">
      <c r="A56" s="4" t="s">
        <v>245</v>
      </c>
      <c r="B56" s="4"/>
      <c r="C56" s="5">
        <v>483138</v>
      </c>
      <c r="D56" s="5">
        <v>8175128967</v>
      </c>
      <c r="E56" s="5">
        <v>7744060845</v>
      </c>
      <c r="F56" s="5"/>
      <c r="G56" s="5">
        <v>3364685</v>
      </c>
      <c r="H56" s="5">
        <v>70030590733</v>
      </c>
      <c r="I56" s="5">
        <v>2409488</v>
      </c>
      <c r="J56" s="5">
        <v>46687767993</v>
      </c>
      <c r="K56" s="5"/>
      <c r="L56" s="5">
        <v>1438335</v>
      </c>
      <c r="M56" s="4">
        <v>22930</v>
      </c>
      <c r="N56" s="5">
        <v>31517951707</v>
      </c>
      <c r="O56" s="5">
        <v>32875746132</v>
      </c>
      <c r="P56" s="6">
        <v>0.08</v>
      </c>
    </row>
    <row r="57" spans="1:16" ht="23.1" customHeight="1">
      <c r="A57" s="4" t="s">
        <v>246</v>
      </c>
      <c r="B57" s="4"/>
      <c r="C57" s="5">
        <v>246763</v>
      </c>
      <c r="D57" s="5">
        <v>8460345922</v>
      </c>
      <c r="E57" s="5">
        <v>8025191201</v>
      </c>
      <c r="F57" s="5"/>
      <c r="G57" s="5">
        <v>1574436</v>
      </c>
      <c r="H57" s="5">
        <v>67776850545</v>
      </c>
      <c r="I57" s="5">
        <v>462981</v>
      </c>
      <c r="J57" s="5">
        <v>17505930672</v>
      </c>
      <c r="K57" s="5"/>
      <c r="L57" s="5">
        <v>1358218</v>
      </c>
      <c r="M57" s="4">
        <v>41014</v>
      </c>
      <c r="N57" s="5">
        <v>58731265795</v>
      </c>
      <c r="O57" s="5">
        <v>55528139654</v>
      </c>
      <c r="P57" s="6">
        <v>0.14000000000000001</v>
      </c>
    </row>
    <row r="58" spans="1:16" ht="23.1" customHeight="1">
      <c r="A58" s="4" t="s">
        <v>247</v>
      </c>
      <c r="B58" s="4"/>
      <c r="C58" s="5">
        <v>15594121</v>
      </c>
      <c r="D58" s="5">
        <v>264984770162</v>
      </c>
      <c r="E58" s="5">
        <v>284306062110</v>
      </c>
      <c r="F58" s="5"/>
      <c r="G58" s="5">
        <v>82497794</v>
      </c>
      <c r="H58" s="5">
        <v>1396798544333</v>
      </c>
      <c r="I58" s="5">
        <v>22217753</v>
      </c>
      <c r="J58" s="5">
        <v>379653224113</v>
      </c>
      <c r="K58" s="5"/>
      <c r="L58" s="5">
        <v>75874162</v>
      </c>
      <c r="M58" s="4">
        <v>16670</v>
      </c>
      <c r="N58" s="5">
        <v>1282130090382</v>
      </c>
      <c r="O58" s="5">
        <v>1260784967825</v>
      </c>
      <c r="P58" s="6">
        <v>3.22</v>
      </c>
    </row>
    <row r="59" spans="1:16" ht="23.1" customHeight="1">
      <c r="A59" s="4" t="s">
        <v>248</v>
      </c>
      <c r="B59" s="4"/>
      <c r="C59" s="5">
        <v>236810</v>
      </c>
      <c r="D59" s="5">
        <v>20334698897</v>
      </c>
      <c r="E59" s="5">
        <v>20668897214</v>
      </c>
      <c r="F59" s="5"/>
      <c r="G59" s="5">
        <v>1790944</v>
      </c>
      <c r="H59" s="5">
        <v>176827587281</v>
      </c>
      <c r="I59" s="5">
        <v>1000404</v>
      </c>
      <c r="J59" s="5">
        <v>91297440472</v>
      </c>
      <c r="K59" s="5"/>
      <c r="L59" s="5">
        <v>1027350</v>
      </c>
      <c r="M59" s="4">
        <v>109590</v>
      </c>
      <c r="N59" s="5">
        <v>105864845706</v>
      </c>
      <c r="O59" s="5">
        <v>112227907886</v>
      </c>
      <c r="P59" s="6">
        <v>0.28999999999999998</v>
      </c>
    </row>
    <row r="60" spans="1:16" ht="23.1" customHeight="1">
      <c r="A60" s="4" t="s">
        <v>249</v>
      </c>
      <c r="B60" s="4"/>
      <c r="C60" s="5">
        <v>946273</v>
      </c>
      <c r="D60" s="5">
        <v>26810532550</v>
      </c>
      <c r="E60" s="5">
        <v>26137526684</v>
      </c>
      <c r="F60" s="5"/>
      <c r="G60" s="5">
        <v>3925193</v>
      </c>
      <c r="H60" s="5">
        <v>128974912444</v>
      </c>
      <c r="I60" s="5">
        <v>2106497</v>
      </c>
      <c r="J60" s="5">
        <v>64082635224</v>
      </c>
      <c r="K60" s="5"/>
      <c r="L60" s="5">
        <v>2764969</v>
      </c>
      <c r="M60" s="4">
        <v>32630</v>
      </c>
      <c r="N60" s="5">
        <v>91702809770</v>
      </c>
      <c r="O60" s="5">
        <v>89932953237</v>
      </c>
      <c r="P60" s="6">
        <v>0.23</v>
      </c>
    </row>
    <row r="61" spans="1:16" ht="23.1" customHeight="1">
      <c r="A61" s="4" t="s">
        <v>250</v>
      </c>
      <c r="B61" s="4"/>
      <c r="C61" s="5">
        <v>346</v>
      </c>
      <c r="D61" s="5">
        <v>32192480</v>
      </c>
      <c r="E61" s="5">
        <v>33495916</v>
      </c>
      <c r="F61" s="5"/>
      <c r="G61" s="5">
        <v>2017227</v>
      </c>
      <c r="H61" s="5">
        <v>221720259829</v>
      </c>
      <c r="I61" s="5">
        <v>1097985</v>
      </c>
      <c r="J61" s="5">
        <v>121828630426</v>
      </c>
      <c r="K61" s="5"/>
      <c r="L61" s="5">
        <v>919588</v>
      </c>
      <c r="M61" s="4">
        <v>103910</v>
      </c>
      <c r="N61" s="5">
        <v>99923821883</v>
      </c>
      <c r="O61" s="5">
        <v>95249379473</v>
      </c>
      <c r="P61" s="6">
        <v>0.24</v>
      </c>
    </row>
    <row r="62" spans="1:16" ht="23.1" customHeight="1">
      <c r="A62" s="4" t="s">
        <v>251</v>
      </c>
      <c r="B62" s="4"/>
      <c r="C62" s="5">
        <v>0</v>
      </c>
      <c r="D62" s="5">
        <v>0</v>
      </c>
      <c r="E62" s="5">
        <v>0</v>
      </c>
      <c r="F62" s="5"/>
      <c r="G62" s="5">
        <v>230390817</v>
      </c>
      <c r="H62" s="5">
        <v>6539173063082</v>
      </c>
      <c r="I62" s="5">
        <v>110628576</v>
      </c>
      <c r="J62" s="5">
        <v>3246360710378</v>
      </c>
      <c r="K62" s="5"/>
      <c r="L62" s="5">
        <v>119762241</v>
      </c>
      <c r="M62" s="4">
        <v>25360</v>
      </c>
      <c r="N62" s="5">
        <v>3292812352704</v>
      </c>
      <c r="O62" s="5">
        <v>3027475783744</v>
      </c>
      <c r="P62" s="6">
        <v>7.72</v>
      </c>
    </row>
    <row r="63" spans="1:16" ht="23.1" customHeight="1">
      <c r="A63" s="4" t="s">
        <v>252</v>
      </c>
      <c r="B63" s="4"/>
      <c r="C63" s="5">
        <v>1047279</v>
      </c>
      <c r="D63" s="5">
        <v>82875392816</v>
      </c>
      <c r="E63" s="5">
        <v>70622276181</v>
      </c>
      <c r="F63" s="5"/>
      <c r="G63" s="5">
        <v>9249879</v>
      </c>
      <c r="H63" s="5">
        <v>657394479784</v>
      </c>
      <c r="I63" s="5">
        <v>637143</v>
      </c>
      <c r="J63" s="5">
        <v>48541965254</v>
      </c>
      <c r="K63" s="5"/>
      <c r="L63" s="5">
        <v>9660015</v>
      </c>
      <c r="M63" s="4">
        <v>71460</v>
      </c>
      <c r="N63" s="5">
        <v>691727907346</v>
      </c>
      <c r="O63" s="5">
        <v>688101219389</v>
      </c>
      <c r="P63" s="6">
        <v>1.76</v>
      </c>
    </row>
    <row r="64" spans="1:16" ht="23.1" customHeight="1">
      <c r="A64" s="4" t="s">
        <v>253</v>
      </c>
      <c r="B64" s="4"/>
      <c r="C64" s="5">
        <v>1880971</v>
      </c>
      <c r="D64" s="5">
        <v>45395033927</v>
      </c>
      <c r="E64" s="5">
        <v>36843100386</v>
      </c>
      <c r="F64" s="5"/>
      <c r="G64" s="5">
        <v>11406541</v>
      </c>
      <c r="H64" s="5">
        <v>274098345566</v>
      </c>
      <c r="I64" s="5">
        <v>3167979</v>
      </c>
      <c r="J64" s="5">
        <v>74235654354</v>
      </c>
      <c r="K64" s="5"/>
      <c r="L64" s="5">
        <v>10119533</v>
      </c>
      <c r="M64" s="4">
        <v>24451</v>
      </c>
      <c r="N64" s="5">
        <v>245257725139</v>
      </c>
      <c r="O64" s="5">
        <v>246642896204</v>
      </c>
      <c r="P64" s="6">
        <v>0.63</v>
      </c>
    </row>
    <row r="65" spans="1:16" ht="23.1" customHeight="1">
      <c r="A65" s="4" t="s">
        <v>254</v>
      </c>
      <c r="B65" s="4"/>
      <c r="C65" s="5">
        <v>874611</v>
      </c>
      <c r="D65" s="5">
        <v>20591602293</v>
      </c>
      <c r="E65" s="5">
        <v>20156460870</v>
      </c>
      <c r="F65" s="5"/>
      <c r="G65" s="5">
        <v>5423154</v>
      </c>
      <c r="H65" s="5">
        <v>120983251043</v>
      </c>
      <c r="I65" s="5">
        <v>2448129</v>
      </c>
      <c r="J65" s="5">
        <v>55770438772</v>
      </c>
      <c r="K65" s="5"/>
      <c r="L65" s="5">
        <v>3849636</v>
      </c>
      <c r="M65" s="4">
        <v>22340</v>
      </c>
      <c r="N65" s="5">
        <v>85804414564</v>
      </c>
      <c r="O65" s="5">
        <v>85726353472</v>
      </c>
      <c r="P65" s="6">
        <v>0.22</v>
      </c>
    </row>
    <row r="66" spans="1:16" ht="23.1" customHeight="1">
      <c r="A66" s="4" t="s">
        <v>255</v>
      </c>
      <c r="B66" s="4"/>
      <c r="C66" s="5">
        <v>103761</v>
      </c>
      <c r="D66" s="5">
        <v>9958601654</v>
      </c>
      <c r="E66" s="5">
        <v>10484678310</v>
      </c>
      <c r="F66" s="5"/>
      <c r="G66" s="5">
        <v>2967279</v>
      </c>
      <c r="H66" s="5">
        <v>348261406682</v>
      </c>
      <c r="I66" s="5">
        <v>610068</v>
      </c>
      <c r="J66" s="5">
        <v>68504504313</v>
      </c>
      <c r="K66" s="5"/>
      <c r="L66" s="5">
        <v>2460972</v>
      </c>
      <c r="M66" s="4">
        <v>46164</v>
      </c>
      <c r="N66" s="5">
        <v>117362784809</v>
      </c>
      <c r="O66" s="5">
        <v>113245673682</v>
      </c>
      <c r="P66" s="6">
        <v>0.28999999999999998</v>
      </c>
    </row>
    <row r="67" spans="1:16" ht="23.1" customHeight="1">
      <c r="A67" s="4" t="s">
        <v>256</v>
      </c>
      <c r="B67" s="4"/>
      <c r="C67" s="5">
        <v>0</v>
      </c>
      <c r="D67" s="5">
        <v>0</v>
      </c>
      <c r="E67" s="5">
        <v>0</v>
      </c>
      <c r="F67" s="5"/>
      <c r="G67" s="5">
        <v>3109476</v>
      </c>
      <c r="H67" s="5">
        <v>224788400231</v>
      </c>
      <c r="I67" s="5">
        <v>1593944</v>
      </c>
      <c r="J67" s="5">
        <v>111475881620</v>
      </c>
      <c r="K67" s="5"/>
      <c r="L67" s="5">
        <v>1515532</v>
      </c>
      <c r="M67" s="4">
        <v>72443</v>
      </c>
      <c r="N67" s="5">
        <v>113312518611</v>
      </c>
      <c r="O67" s="5">
        <v>109439236006</v>
      </c>
      <c r="P67" s="6">
        <v>0.28000000000000003</v>
      </c>
    </row>
    <row r="68" spans="1:16" ht="23.1" customHeight="1">
      <c r="A68" s="4" t="s">
        <v>257</v>
      </c>
      <c r="B68" s="4"/>
      <c r="C68" s="5">
        <v>1865724</v>
      </c>
      <c r="D68" s="5">
        <v>28058718313</v>
      </c>
      <c r="E68" s="5">
        <v>27468782358</v>
      </c>
      <c r="F68" s="5"/>
      <c r="G68" s="5">
        <v>14751886</v>
      </c>
      <c r="H68" s="5">
        <v>266354117101</v>
      </c>
      <c r="I68" s="5">
        <v>6019656</v>
      </c>
      <c r="J68" s="5">
        <v>100424259644</v>
      </c>
      <c r="K68" s="5"/>
      <c r="L68" s="5">
        <v>10597954</v>
      </c>
      <c r="M68" s="4">
        <v>19310</v>
      </c>
      <c r="N68" s="5">
        <v>193988575770</v>
      </c>
      <c r="O68" s="5">
        <v>203993260142</v>
      </c>
      <c r="P68" s="6">
        <v>0.52</v>
      </c>
    </row>
    <row r="69" spans="1:16" ht="23.1" customHeight="1">
      <c r="A69" s="4" t="s">
        <v>258</v>
      </c>
      <c r="B69" s="4"/>
      <c r="C69" s="5">
        <v>1313279</v>
      </c>
      <c r="D69" s="5">
        <v>62365163356</v>
      </c>
      <c r="E69" s="5">
        <v>59092187791</v>
      </c>
      <c r="F69" s="5"/>
      <c r="G69" s="5">
        <v>1858942</v>
      </c>
      <c r="H69" s="5">
        <v>80501725826</v>
      </c>
      <c r="I69" s="5">
        <v>2247826</v>
      </c>
      <c r="J69" s="5">
        <v>102067188651</v>
      </c>
      <c r="K69" s="5"/>
      <c r="L69" s="5">
        <v>924395</v>
      </c>
      <c r="M69" s="4">
        <v>42580</v>
      </c>
      <c r="N69" s="5">
        <v>40799700531</v>
      </c>
      <c r="O69" s="5">
        <v>39235099625</v>
      </c>
      <c r="P69" s="6">
        <v>0.1</v>
      </c>
    </row>
    <row r="70" spans="1:16" ht="23.1" customHeight="1">
      <c r="A70" s="4" t="s">
        <v>259</v>
      </c>
      <c r="B70" s="4"/>
      <c r="C70" s="5">
        <v>728367</v>
      </c>
      <c r="D70" s="5">
        <v>5666952635</v>
      </c>
      <c r="E70" s="5">
        <v>5488877922</v>
      </c>
      <c r="F70" s="5"/>
      <c r="G70" s="5">
        <v>4724908</v>
      </c>
      <c r="H70" s="5">
        <v>42941142908</v>
      </c>
      <c r="I70" s="5">
        <v>5449375</v>
      </c>
      <c r="J70" s="5">
        <v>48564773405</v>
      </c>
      <c r="K70" s="5"/>
      <c r="L70" s="5">
        <v>3900</v>
      </c>
      <c r="M70" s="4">
        <v>11090</v>
      </c>
      <c r="N70" s="5">
        <v>43322138</v>
      </c>
      <c r="O70" s="5">
        <v>43112944</v>
      </c>
      <c r="P70" s="6">
        <v>0</v>
      </c>
    </row>
    <row r="71" spans="1:16" ht="23.1" customHeight="1">
      <c r="A71" s="4" t="s">
        <v>260</v>
      </c>
      <c r="B71" s="4"/>
      <c r="C71" s="5">
        <v>237257</v>
      </c>
      <c r="D71" s="5">
        <v>15435661812</v>
      </c>
      <c r="E71" s="5">
        <v>14395735259</v>
      </c>
      <c r="F71" s="5"/>
      <c r="G71" s="5">
        <v>2564486</v>
      </c>
      <c r="H71" s="5">
        <v>151555036942</v>
      </c>
      <c r="I71" s="5">
        <v>2464227</v>
      </c>
      <c r="J71" s="5">
        <v>147052376388</v>
      </c>
      <c r="K71" s="5"/>
      <c r="L71" s="5">
        <v>337516</v>
      </c>
      <c r="M71" s="4">
        <v>79490</v>
      </c>
      <c r="N71" s="5">
        <v>19938322366</v>
      </c>
      <c r="O71" s="5">
        <v>26743508206</v>
      </c>
      <c r="P71" s="6">
        <v>7.0000000000000007E-2</v>
      </c>
    </row>
    <row r="72" spans="1:16" ht="23.1" customHeight="1">
      <c r="A72" s="4" t="s">
        <v>261</v>
      </c>
      <c r="B72" s="4"/>
      <c r="C72" s="5">
        <v>225670</v>
      </c>
      <c r="D72" s="5">
        <v>10228137441</v>
      </c>
      <c r="E72" s="5">
        <v>11144006226</v>
      </c>
      <c r="F72" s="5"/>
      <c r="G72" s="5">
        <v>6845295</v>
      </c>
      <c r="H72" s="5">
        <v>349183841705</v>
      </c>
      <c r="I72" s="5">
        <v>1484091</v>
      </c>
      <c r="J72" s="5">
        <v>74610309005</v>
      </c>
      <c r="K72" s="5"/>
      <c r="L72" s="5">
        <v>5586874</v>
      </c>
      <c r="M72" s="4">
        <v>54440</v>
      </c>
      <c r="N72" s="5">
        <v>284801670141</v>
      </c>
      <c r="O72" s="5">
        <v>303178575611</v>
      </c>
      <c r="P72" s="6">
        <v>0.77</v>
      </c>
    </row>
    <row r="73" spans="1:16" ht="23.1" customHeight="1">
      <c r="A73" s="4" t="s">
        <v>262</v>
      </c>
      <c r="B73" s="4"/>
      <c r="C73" s="5">
        <v>1500</v>
      </c>
      <c r="D73" s="5">
        <v>44675549</v>
      </c>
      <c r="E73" s="5">
        <v>44871315</v>
      </c>
      <c r="F73" s="5"/>
      <c r="G73" s="5">
        <v>523280</v>
      </c>
      <c r="H73" s="5">
        <v>14950491408</v>
      </c>
      <c r="I73" s="5">
        <v>483575</v>
      </c>
      <c r="J73" s="5">
        <v>13767744239</v>
      </c>
      <c r="K73" s="5"/>
      <c r="L73" s="5">
        <v>41205</v>
      </c>
      <c r="M73" s="4">
        <v>11175</v>
      </c>
      <c r="N73" s="5">
        <v>464854185</v>
      </c>
      <c r="O73" s="5">
        <v>458996070</v>
      </c>
      <c r="P73" s="6">
        <v>0</v>
      </c>
    </row>
    <row r="74" spans="1:16" ht="23.1" customHeight="1">
      <c r="A74" s="4" t="s">
        <v>263</v>
      </c>
      <c r="B74" s="4"/>
      <c r="C74" s="5">
        <v>890264</v>
      </c>
      <c r="D74" s="5">
        <v>12018414947</v>
      </c>
      <c r="E74" s="5">
        <v>11891458520</v>
      </c>
      <c r="F74" s="5"/>
      <c r="G74" s="5">
        <v>4378017</v>
      </c>
      <c r="H74" s="5">
        <v>74215494586</v>
      </c>
      <c r="I74" s="5">
        <v>2939967</v>
      </c>
      <c r="J74" s="5">
        <v>45511775280</v>
      </c>
      <c r="K74" s="5"/>
      <c r="L74" s="5">
        <v>2328314</v>
      </c>
      <c r="M74" s="4">
        <v>17400</v>
      </c>
      <c r="N74" s="5">
        <v>40722134253</v>
      </c>
      <c r="O74" s="5">
        <v>40383347182</v>
      </c>
      <c r="P74" s="6">
        <v>0.1</v>
      </c>
    </row>
    <row r="75" spans="1:16" ht="23.1" customHeight="1">
      <c r="A75" s="4" t="s">
        <v>264</v>
      </c>
      <c r="B75" s="4"/>
      <c r="C75" s="5">
        <v>227275</v>
      </c>
      <c r="D75" s="5">
        <v>11978207493</v>
      </c>
      <c r="E75" s="5">
        <v>11719407614</v>
      </c>
      <c r="F75" s="5"/>
      <c r="G75" s="5">
        <v>1203902</v>
      </c>
      <c r="H75" s="5">
        <v>79543950618</v>
      </c>
      <c r="I75" s="5">
        <v>777839</v>
      </c>
      <c r="J75" s="5">
        <v>47434668630</v>
      </c>
      <c r="K75" s="5"/>
      <c r="L75" s="5">
        <v>653338</v>
      </c>
      <c r="M75" s="4">
        <v>70080</v>
      </c>
      <c r="N75" s="5">
        <v>44087489481</v>
      </c>
      <c r="O75" s="5">
        <v>45639778363</v>
      </c>
      <c r="P75" s="6">
        <v>0.12</v>
      </c>
    </row>
    <row r="76" spans="1:16" ht="23.1" customHeight="1">
      <c r="A76" s="4" t="s">
        <v>265</v>
      </c>
      <c r="B76" s="4"/>
      <c r="C76" s="5">
        <v>0</v>
      </c>
      <c r="D76" s="5">
        <v>0</v>
      </c>
      <c r="E76" s="5">
        <v>0</v>
      </c>
      <c r="F76" s="5"/>
      <c r="G76" s="5">
        <v>353819</v>
      </c>
      <c r="H76" s="5">
        <v>36201791319</v>
      </c>
      <c r="I76" s="5">
        <v>285583</v>
      </c>
      <c r="J76" s="5">
        <v>29089616511</v>
      </c>
      <c r="K76" s="5"/>
      <c r="L76" s="5">
        <v>68236</v>
      </c>
      <c r="M76" s="4">
        <v>108990</v>
      </c>
      <c r="N76" s="5">
        <v>7112174808</v>
      </c>
      <c r="O76" s="5">
        <v>7413302608</v>
      </c>
      <c r="P76" s="6">
        <v>0.02</v>
      </c>
    </row>
    <row r="77" spans="1:16" ht="23.1" customHeight="1">
      <c r="A77" s="4" t="s">
        <v>266</v>
      </c>
      <c r="B77" s="4"/>
      <c r="C77" s="5">
        <v>186791</v>
      </c>
      <c r="D77" s="5">
        <v>50037503731</v>
      </c>
      <c r="E77" s="5">
        <v>53279631473</v>
      </c>
      <c r="F77" s="5"/>
      <c r="G77" s="5">
        <v>5079954</v>
      </c>
      <c r="H77" s="5">
        <v>1600385010921</v>
      </c>
      <c r="I77" s="5">
        <v>405495</v>
      </c>
      <c r="J77" s="5">
        <v>117176089529</v>
      </c>
      <c r="K77" s="5"/>
      <c r="L77" s="5">
        <v>4861250</v>
      </c>
      <c r="M77" s="4">
        <v>325030</v>
      </c>
      <c r="N77" s="5">
        <v>1533246425123</v>
      </c>
      <c r="O77" s="5">
        <v>1575008561238</v>
      </c>
      <c r="P77" s="6">
        <v>4.0199999999999996</v>
      </c>
    </row>
    <row r="78" spans="1:16" ht="23.1" customHeight="1">
      <c r="A78" s="4" t="s">
        <v>267</v>
      </c>
      <c r="B78" s="4"/>
      <c r="C78" s="5">
        <v>228087</v>
      </c>
      <c r="D78" s="5">
        <v>12285321181</v>
      </c>
      <c r="E78" s="5">
        <v>12517019432</v>
      </c>
      <c r="F78" s="5"/>
      <c r="G78" s="5">
        <v>94228</v>
      </c>
      <c r="H78" s="5">
        <v>5638537403</v>
      </c>
      <c r="I78" s="5">
        <v>322315</v>
      </c>
      <c r="J78" s="5">
        <v>17357715116</v>
      </c>
      <c r="K78" s="5"/>
      <c r="L78" s="5">
        <v>0</v>
      </c>
      <c r="M78" s="4"/>
      <c r="N78" s="5">
        <v>0</v>
      </c>
      <c r="O78" s="5">
        <v>0</v>
      </c>
      <c r="P78" s="6">
        <v>0</v>
      </c>
    </row>
    <row r="79" spans="1:16" ht="23.1" customHeight="1">
      <c r="A79" s="4" t="s">
        <v>268</v>
      </c>
      <c r="B79" s="4"/>
      <c r="C79" s="5">
        <v>2293</v>
      </c>
      <c r="D79" s="5">
        <v>111829633</v>
      </c>
      <c r="E79" s="5">
        <v>118635976</v>
      </c>
      <c r="F79" s="5"/>
      <c r="G79" s="5">
        <v>1777402</v>
      </c>
      <c r="H79" s="5">
        <v>112584152209</v>
      </c>
      <c r="I79" s="5">
        <v>1419489</v>
      </c>
      <c r="J79" s="5">
        <v>87079419677</v>
      </c>
      <c r="K79" s="5"/>
      <c r="L79" s="5">
        <v>360206</v>
      </c>
      <c r="M79" s="4">
        <v>71951</v>
      </c>
      <c r="N79" s="5">
        <v>25616562165</v>
      </c>
      <c r="O79" s="5">
        <v>25834454265</v>
      </c>
      <c r="P79" s="6">
        <v>7.0000000000000007E-2</v>
      </c>
    </row>
    <row r="80" spans="1:16" ht="23.1" customHeight="1">
      <c r="A80" s="4" t="s">
        <v>269</v>
      </c>
      <c r="B80" s="4"/>
      <c r="C80" s="5">
        <v>0</v>
      </c>
      <c r="D80" s="5">
        <v>0</v>
      </c>
      <c r="E80" s="5">
        <v>0</v>
      </c>
      <c r="F80" s="5"/>
      <c r="G80" s="5">
        <v>5935229</v>
      </c>
      <c r="H80" s="5">
        <v>143897936391</v>
      </c>
      <c r="I80" s="5">
        <v>1579066</v>
      </c>
      <c r="J80" s="5">
        <v>37281283056</v>
      </c>
      <c r="K80" s="5"/>
      <c r="L80" s="5">
        <v>4356163</v>
      </c>
      <c r="M80" s="4">
        <v>24110</v>
      </c>
      <c r="N80" s="5">
        <v>106616653335</v>
      </c>
      <c r="O80" s="5">
        <v>104691843460</v>
      </c>
      <c r="P80" s="6">
        <v>0.27</v>
      </c>
    </row>
    <row r="81" spans="1:16" ht="23.1" customHeight="1">
      <c r="A81" s="4" t="s">
        <v>270</v>
      </c>
      <c r="B81" s="4"/>
      <c r="C81" s="5">
        <v>1000</v>
      </c>
      <c r="D81" s="5">
        <v>48461234</v>
      </c>
      <c r="E81" s="5">
        <v>39822483</v>
      </c>
      <c r="F81" s="5"/>
      <c r="G81" s="5">
        <v>2946228</v>
      </c>
      <c r="H81" s="5">
        <v>105954944996</v>
      </c>
      <c r="I81" s="5">
        <v>1234275</v>
      </c>
      <c r="J81" s="5">
        <v>44599958661</v>
      </c>
      <c r="K81" s="5"/>
      <c r="L81" s="5">
        <v>1712953</v>
      </c>
      <c r="M81" s="4">
        <v>16910</v>
      </c>
      <c r="N81" s="5">
        <v>31558200285</v>
      </c>
      <c r="O81" s="5">
        <v>28873575649</v>
      </c>
      <c r="P81" s="6">
        <v>7.0000000000000007E-2</v>
      </c>
    </row>
    <row r="82" spans="1:16" ht="23.1" customHeight="1">
      <c r="A82" s="4" t="s">
        <v>271</v>
      </c>
      <c r="B82" s="4"/>
      <c r="C82" s="5">
        <v>0</v>
      </c>
      <c r="D82" s="5">
        <v>0</v>
      </c>
      <c r="E82" s="5">
        <v>0</v>
      </c>
      <c r="F82" s="5"/>
      <c r="G82" s="5">
        <v>8086261</v>
      </c>
      <c r="H82" s="5">
        <v>40184460429</v>
      </c>
      <c r="I82" s="5">
        <v>5706261</v>
      </c>
      <c r="J82" s="5">
        <v>28349680614</v>
      </c>
      <c r="K82" s="5"/>
      <c r="L82" s="5">
        <v>2380000</v>
      </c>
      <c r="M82" s="4">
        <v>4826</v>
      </c>
      <c r="N82" s="5">
        <v>11834779815</v>
      </c>
      <c r="O82" s="5">
        <v>11449217072</v>
      </c>
      <c r="P82" s="6">
        <v>0.03</v>
      </c>
    </row>
    <row r="83" spans="1:16" ht="23.1" customHeight="1">
      <c r="A83" s="4" t="s">
        <v>272</v>
      </c>
      <c r="B83" s="4"/>
      <c r="C83" s="5">
        <v>8420085</v>
      </c>
      <c r="D83" s="5">
        <v>49595686965</v>
      </c>
      <c r="E83" s="5">
        <v>50350855325</v>
      </c>
      <c r="F83" s="5"/>
      <c r="G83" s="5">
        <v>10818754</v>
      </c>
      <c r="H83" s="5">
        <v>69615265301</v>
      </c>
      <c r="I83" s="5">
        <v>19238839</v>
      </c>
      <c r="J83" s="5">
        <v>0</v>
      </c>
      <c r="K83" s="5"/>
      <c r="L83" s="5">
        <v>0</v>
      </c>
      <c r="M83" s="4"/>
      <c r="N83" s="5">
        <v>0</v>
      </c>
      <c r="O83" s="5">
        <v>0</v>
      </c>
      <c r="P83" s="6">
        <v>0</v>
      </c>
    </row>
    <row r="84" spans="1:16" ht="23.1" customHeight="1">
      <c r="A84" s="4" t="s">
        <v>273</v>
      </c>
      <c r="B84" s="4"/>
      <c r="C84" s="5">
        <v>0</v>
      </c>
      <c r="D84" s="5">
        <v>0</v>
      </c>
      <c r="E84" s="5">
        <v>0</v>
      </c>
      <c r="F84" s="5"/>
      <c r="G84" s="5">
        <v>3962144</v>
      </c>
      <c r="H84" s="5">
        <v>0</v>
      </c>
      <c r="I84" s="5">
        <v>0</v>
      </c>
      <c r="J84" s="5">
        <v>0</v>
      </c>
      <c r="K84" s="5"/>
      <c r="L84" s="5">
        <v>3962144</v>
      </c>
      <c r="M84" s="4">
        <v>28685</v>
      </c>
      <c r="N84" s="5">
        <v>113232554158</v>
      </c>
      <c r="O84" s="5">
        <v>113291316755</v>
      </c>
      <c r="P84" s="6">
        <v>0.28999999999999998</v>
      </c>
    </row>
    <row r="85" spans="1:16" ht="23.1" customHeight="1">
      <c r="A85" s="4" t="s">
        <v>274</v>
      </c>
      <c r="B85" s="4"/>
      <c r="C85" s="5">
        <v>0</v>
      </c>
      <c r="D85" s="5">
        <v>0</v>
      </c>
      <c r="E85" s="5">
        <v>0</v>
      </c>
      <c r="F85" s="5"/>
      <c r="G85" s="5">
        <v>8970024</v>
      </c>
      <c r="H85" s="5">
        <v>0</v>
      </c>
      <c r="I85" s="5">
        <v>0</v>
      </c>
      <c r="J85" s="5">
        <v>0</v>
      </c>
      <c r="K85" s="5"/>
      <c r="L85" s="5">
        <v>8970024</v>
      </c>
      <c r="M85" s="4">
        <v>9480</v>
      </c>
      <c r="N85" s="5">
        <v>93137894467</v>
      </c>
      <c r="O85" s="5">
        <v>84760816605</v>
      </c>
      <c r="P85" s="6">
        <v>0.22</v>
      </c>
    </row>
    <row r="86" spans="1:16" ht="23.1" customHeight="1">
      <c r="A86" s="4" t="s">
        <v>275</v>
      </c>
      <c r="B86" s="4"/>
      <c r="C86" s="5">
        <v>0</v>
      </c>
      <c r="D86" s="5">
        <v>0</v>
      </c>
      <c r="E86" s="5">
        <v>0</v>
      </c>
      <c r="F86" s="5"/>
      <c r="G86" s="5">
        <v>19669</v>
      </c>
      <c r="H86" s="5">
        <v>0</v>
      </c>
      <c r="I86" s="5">
        <v>0</v>
      </c>
      <c r="J86" s="5">
        <v>0</v>
      </c>
      <c r="K86" s="5"/>
      <c r="L86" s="5">
        <v>19669</v>
      </c>
      <c r="M86" s="4">
        <v>34124</v>
      </c>
      <c r="N86" s="5">
        <v>566143468</v>
      </c>
      <c r="O86" s="5">
        <v>669042537</v>
      </c>
      <c r="P86" s="6">
        <v>0</v>
      </c>
    </row>
    <row r="87" spans="1:16" ht="23.1" customHeight="1">
      <c r="A87" s="4" t="s">
        <v>276</v>
      </c>
      <c r="B87" s="4"/>
      <c r="C87" s="5">
        <v>0</v>
      </c>
      <c r="D87" s="5">
        <v>0</v>
      </c>
      <c r="E87" s="5">
        <v>0</v>
      </c>
      <c r="F87" s="5"/>
      <c r="G87" s="5">
        <v>3691458</v>
      </c>
      <c r="H87" s="5">
        <v>0</v>
      </c>
      <c r="I87" s="5">
        <v>0</v>
      </c>
      <c r="J87" s="5">
        <v>0</v>
      </c>
      <c r="K87" s="5"/>
      <c r="L87" s="5">
        <v>3691458</v>
      </c>
      <c r="M87" s="4">
        <v>45164</v>
      </c>
      <c r="N87" s="5">
        <v>172352719214</v>
      </c>
      <c r="O87" s="5">
        <v>166188835654</v>
      </c>
      <c r="P87" s="6">
        <v>0.42</v>
      </c>
    </row>
    <row r="88" spans="1:16" ht="23.1" customHeight="1">
      <c r="A88" s="4" t="s">
        <v>277</v>
      </c>
      <c r="B88" s="4"/>
      <c r="C88" s="5">
        <v>0</v>
      </c>
      <c r="D88" s="5">
        <v>0</v>
      </c>
      <c r="E88" s="5">
        <v>0</v>
      </c>
      <c r="F88" s="5"/>
      <c r="G88" s="5">
        <v>74169</v>
      </c>
      <c r="H88" s="5">
        <v>0</v>
      </c>
      <c r="I88" s="5">
        <v>0</v>
      </c>
      <c r="J88" s="5">
        <v>0</v>
      </c>
      <c r="K88" s="5"/>
      <c r="L88" s="5">
        <v>74169</v>
      </c>
      <c r="M88" s="4">
        <v>10175</v>
      </c>
      <c r="N88" s="5">
        <v>762568533</v>
      </c>
      <c r="O88" s="5">
        <v>752260671</v>
      </c>
      <c r="P88" s="6">
        <v>0</v>
      </c>
    </row>
    <row r="89" spans="1:16" ht="23.1" customHeight="1">
      <c r="A89" s="4" t="s">
        <v>278</v>
      </c>
      <c r="B89" s="4"/>
      <c r="C89" s="5">
        <v>0</v>
      </c>
      <c r="D89" s="5">
        <v>0</v>
      </c>
      <c r="E89" s="5">
        <v>0</v>
      </c>
      <c r="F89" s="5"/>
      <c r="G89" s="5">
        <v>1712953</v>
      </c>
      <c r="H89" s="5">
        <v>0</v>
      </c>
      <c r="I89" s="5">
        <v>0</v>
      </c>
      <c r="J89" s="5">
        <v>0</v>
      </c>
      <c r="K89" s="5"/>
      <c r="L89" s="5">
        <v>1712953</v>
      </c>
      <c r="M89" s="4">
        <v>15910</v>
      </c>
      <c r="N89" s="5">
        <v>29845247284</v>
      </c>
      <c r="O89" s="5">
        <v>27166090397</v>
      </c>
      <c r="P89" s="5">
        <v>7.0000000000000007E-2</v>
      </c>
    </row>
    <row r="90" spans="1:16" ht="23.1" customHeight="1">
      <c r="A90" s="4" t="s">
        <v>279</v>
      </c>
      <c r="B90" s="4"/>
      <c r="C90" s="5">
        <v>0</v>
      </c>
      <c r="D90" s="5">
        <v>0</v>
      </c>
      <c r="E90" s="5">
        <v>0</v>
      </c>
      <c r="F90" s="5"/>
      <c r="G90" s="5">
        <v>2533786</v>
      </c>
      <c r="H90" s="5">
        <v>0</v>
      </c>
      <c r="I90" s="5">
        <v>0</v>
      </c>
      <c r="J90" s="5">
        <v>0</v>
      </c>
      <c r="K90" s="5"/>
      <c r="L90" s="5">
        <v>2533786</v>
      </c>
      <c r="M90" s="4">
        <v>44467</v>
      </c>
      <c r="N90" s="5">
        <v>111304783679</v>
      </c>
      <c r="O90" s="5">
        <v>112310457578</v>
      </c>
      <c r="P90" s="5">
        <v>0.28999999999999998</v>
      </c>
    </row>
    <row r="91" spans="1:16" ht="23.1" customHeight="1" thickBot="1">
      <c r="A91" s="4" t="s">
        <v>172</v>
      </c>
      <c r="B91" s="4"/>
      <c r="C91" s="5"/>
      <c r="D91" s="8">
        <v>2993554321575</v>
      </c>
      <c r="E91" s="8">
        <v>2744280824418</v>
      </c>
      <c r="F91" s="5"/>
      <c r="G91" s="5"/>
      <c r="H91" s="8">
        <v>39894323342595</v>
      </c>
      <c r="I91" s="5"/>
      <c r="J91" s="8">
        <v>10144240863765</v>
      </c>
      <c r="K91" s="5"/>
      <c r="L91" s="5"/>
      <c r="M91" s="4"/>
      <c r="N91" s="8">
        <v>32762875639405</v>
      </c>
      <c r="O91" s="8">
        <v>32832701410457.996</v>
      </c>
      <c r="P91" s="8">
        <v>83.78</v>
      </c>
    </row>
    <row r="92" spans="1:16" ht="21" thickTop="1">
      <c r="N92" s="7">
        <f>D91+H91-J91-N91</f>
        <v>-19238839000</v>
      </c>
    </row>
  </sheetData>
  <mergeCells count="19">
    <mergeCell ref="A1:P1"/>
    <mergeCell ref="A2:P2"/>
    <mergeCell ref="A3:P3"/>
    <mergeCell ref="A8:A9"/>
    <mergeCell ref="G8:H8"/>
    <mergeCell ref="I8:J8"/>
    <mergeCell ref="N8:N9"/>
    <mergeCell ref="L8:L9"/>
    <mergeCell ref="D8:D9"/>
    <mergeCell ref="C8:C9"/>
    <mergeCell ref="A5:P5"/>
    <mergeCell ref="A4:P4"/>
    <mergeCell ref="G7:J7"/>
    <mergeCell ref="C7:E7"/>
    <mergeCell ref="L7:P7"/>
    <mergeCell ref="E8:E9"/>
    <mergeCell ref="O8:O9"/>
    <mergeCell ref="M8:M9"/>
    <mergeCell ref="P8:P9"/>
  </mergeCells>
  <pageMargins left="0.7" right="0.7" top="0.75" bottom="0.75" header="0.3" footer="0.3"/>
  <pageSetup paperSize="9" scale="93" orientation="landscape" horizontalDpi="4294967295" verticalDpi="4294967295" r:id="rId1"/>
  <headerFooter differentOddEven="1" differentFirst="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"/>
  <sheetViews>
    <sheetView rightToLeft="1" topLeftCell="B1" zoomScaleNormal="100" zoomScaleSheetLayoutView="106" workbookViewId="0">
      <selection activeCell="R24" sqref="R24"/>
    </sheetView>
  </sheetViews>
  <sheetFormatPr defaultRowHeight="20.25"/>
  <cols>
    <col min="1" max="1" width="30" style="10" bestFit="1" customWidth="1"/>
    <col min="2" max="2" width="22" style="10" customWidth="1"/>
    <col min="3" max="3" width="13" style="10" customWidth="1"/>
    <col min="4" max="4" width="10.42578125" style="10" bestFit="1" customWidth="1"/>
    <col min="5" max="5" width="11.5703125" style="10" bestFit="1" customWidth="1"/>
    <col min="6" max="6" width="12.42578125" style="10" bestFit="1" customWidth="1"/>
    <col min="7" max="7" width="11.85546875" style="10" customWidth="1"/>
    <col min="8" max="8" width="7.5703125" style="10" hidden="1" customWidth="1"/>
    <col min="9" max="9" width="10.85546875" style="10" bestFit="1" customWidth="1"/>
    <col min="10" max="11" width="15.140625" style="10" bestFit="1" customWidth="1"/>
    <col min="12" max="12" width="6.42578125" style="10" customWidth="1"/>
    <col min="13" max="13" width="10.140625" style="10" bestFit="1" customWidth="1"/>
    <col min="14" max="14" width="12.5703125" style="10" bestFit="1" customWidth="1"/>
    <col min="15" max="15" width="10" style="10" bestFit="1" customWidth="1"/>
    <col min="16" max="16" width="12.42578125" style="10" bestFit="1" customWidth="1"/>
    <col min="17" max="17" width="5" style="10" customWidth="1"/>
    <col min="18" max="18" width="12.7109375" style="10" bestFit="1" customWidth="1"/>
    <col min="19" max="19" width="12" style="10" bestFit="1" customWidth="1"/>
    <col min="20" max="20" width="15.140625" style="10" bestFit="1" customWidth="1"/>
    <col min="21" max="21" width="16" style="10" bestFit="1" customWidth="1"/>
    <col min="22" max="22" width="16.140625" style="10" bestFit="1" customWidth="1"/>
    <col min="23" max="23" width="9.140625" style="9" customWidth="1"/>
    <col min="24" max="16384" width="9.140625" style="9"/>
  </cols>
  <sheetData>
    <row r="1" spans="1:22" ht="25.5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</row>
    <row r="2" spans="1:22" ht="25.5">
      <c r="A2" s="85" t="s">
        <v>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</row>
    <row r="3" spans="1:22" ht="25.5">
      <c r="A3" s="85" t="s">
        <v>2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</row>
    <row r="4" spans="1:22" ht="25.5">
      <c r="A4" s="86" t="s">
        <v>280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</row>
    <row r="6" spans="1:22" ht="18" customHeight="1" thickBot="1">
      <c r="A6" s="78" t="s">
        <v>281</v>
      </c>
      <c r="B6" s="78"/>
      <c r="C6" s="78"/>
      <c r="D6" s="78"/>
      <c r="E6" s="78"/>
      <c r="F6" s="78"/>
      <c r="G6" s="78"/>
      <c r="H6" s="2"/>
      <c r="I6" s="78" t="s">
        <v>5</v>
      </c>
      <c r="J6" s="78"/>
      <c r="K6" s="78"/>
      <c r="L6" s="2"/>
      <c r="M6" s="84" t="s">
        <v>6</v>
      </c>
      <c r="N6" s="84"/>
      <c r="O6" s="84"/>
      <c r="P6" s="84"/>
      <c r="R6" s="78" t="s">
        <v>7</v>
      </c>
      <c r="S6" s="78"/>
      <c r="T6" s="78"/>
      <c r="U6" s="78"/>
      <c r="V6" s="78"/>
    </row>
    <row r="7" spans="1:22" ht="26.25" customHeight="1">
      <c r="A7" s="81" t="s">
        <v>282</v>
      </c>
      <c r="B7" s="82" t="s">
        <v>283</v>
      </c>
      <c r="C7" s="87" t="s">
        <v>449</v>
      </c>
      <c r="D7" s="88" t="s">
        <v>450</v>
      </c>
      <c r="E7" s="82" t="s">
        <v>284</v>
      </c>
      <c r="F7" s="80" t="s">
        <v>285</v>
      </c>
      <c r="G7" s="80" t="s">
        <v>286</v>
      </c>
      <c r="I7" s="79" t="s">
        <v>178</v>
      </c>
      <c r="J7" s="79" t="s">
        <v>179</v>
      </c>
      <c r="K7" s="79" t="s">
        <v>180</v>
      </c>
      <c r="L7" s="2"/>
      <c r="M7" s="80" t="s">
        <v>181</v>
      </c>
      <c r="N7" s="80"/>
      <c r="O7" s="80" t="s">
        <v>182</v>
      </c>
      <c r="P7" s="80"/>
      <c r="R7" s="79" t="s">
        <v>178</v>
      </c>
      <c r="S7" s="88" t="s">
        <v>451</v>
      </c>
      <c r="T7" s="79" t="s">
        <v>179</v>
      </c>
      <c r="U7" s="79" t="s">
        <v>180</v>
      </c>
      <c r="V7" s="79" t="s">
        <v>14</v>
      </c>
    </row>
    <row r="8" spans="1:22" s="10" customFormat="1" ht="35.25" customHeight="1" thickBot="1">
      <c r="A8" s="78"/>
      <c r="B8" s="84"/>
      <c r="C8" s="84"/>
      <c r="D8" s="78"/>
      <c r="E8" s="84"/>
      <c r="F8" s="84"/>
      <c r="G8" s="84"/>
      <c r="I8" s="78"/>
      <c r="J8" s="78"/>
      <c r="K8" s="78"/>
      <c r="L8" s="2"/>
      <c r="M8" s="3" t="s">
        <v>178</v>
      </c>
      <c r="N8" s="3" t="s">
        <v>185</v>
      </c>
      <c r="O8" s="3" t="s">
        <v>178</v>
      </c>
      <c r="P8" s="3" t="s">
        <v>186</v>
      </c>
      <c r="R8" s="78"/>
      <c r="S8" s="78"/>
      <c r="T8" s="78"/>
      <c r="U8" s="78"/>
      <c r="V8" s="78"/>
    </row>
    <row r="9" spans="1:22" ht="22.5" hidden="1" customHeight="1">
      <c r="A9" s="4" t="s">
        <v>187</v>
      </c>
      <c r="B9" s="4" t="s">
        <v>287</v>
      </c>
      <c r="C9" s="4" t="s">
        <v>288</v>
      </c>
      <c r="D9" s="5" t="s">
        <v>289</v>
      </c>
      <c r="E9" s="5" t="s">
        <v>290</v>
      </c>
      <c r="F9" s="4" t="s">
        <v>291</v>
      </c>
      <c r="G9" s="4" t="s">
        <v>292</v>
      </c>
      <c r="H9" s="4" t="s">
        <v>452</v>
      </c>
      <c r="I9" s="5" t="s">
        <v>188</v>
      </c>
      <c r="J9" s="5" t="s">
        <v>189</v>
      </c>
      <c r="K9" s="5" t="s">
        <v>190</v>
      </c>
      <c r="L9" s="5" t="s">
        <v>453</v>
      </c>
      <c r="M9" s="5" t="s">
        <v>191</v>
      </c>
      <c r="N9" s="5" t="s">
        <v>192</v>
      </c>
      <c r="O9" s="5" t="s">
        <v>193</v>
      </c>
      <c r="P9" s="5" t="s">
        <v>194</v>
      </c>
      <c r="Q9" s="5" t="s">
        <v>454</v>
      </c>
      <c r="R9" s="5" t="s">
        <v>195</v>
      </c>
      <c r="S9" s="4" t="s">
        <v>196</v>
      </c>
      <c r="T9" s="5" t="s">
        <v>197</v>
      </c>
      <c r="U9" s="5" t="s">
        <v>198</v>
      </c>
      <c r="V9" s="5" t="s">
        <v>199</v>
      </c>
    </row>
    <row r="10" spans="1:22" ht="23.1" customHeight="1">
      <c r="A10" s="4" t="s">
        <v>293</v>
      </c>
      <c r="B10" s="5" t="s">
        <v>294</v>
      </c>
      <c r="C10" s="5" t="s">
        <v>294</v>
      </c>
      <c r="D10" s="5" t="s">
        <v>295</v>
      </c>
      <c r="E10" s="5" t="s">
        <v>296</v>
      </c>
      <c r="F10" s="14">
        <v>1000000</v>
      </c>
      <c r="G10" s="15">
        <v>17</v>
      </c>
      <c r="H10" s="15"/>
      <c r="I10" s="5">
        <v>11800</v>
      </c>
      <c r="J10" s="5">
        <v>10927399218</v>
      </c>
      <c r="K10" s="5">
        <v>11771788664</v>
      </c>
      <c r="L10" s="5"/>
      <c r="M10" s="5">
        <v>0</v>
      </c>
      <c r="N10" s="5">
        <v>0</v>
      </c>
      <c r="O10" s="5">
        <v>0</v>
      </c>
      <c r="P10" s="5">
        <v>0</v>
      </c>
      <c r="Q10" s="5"/>
      <c r="R10" s="5">
        <v>11800</v>
      </c>
      <c r="S10" s="4">
        <v>1000000</v>
      </c>
      <c r="T10" s="5">
        <v>10927399218</v>
      </c>
      <c r="U10" s="5">
        <v>11791445000</v>
      </c>
      <c r="V10" s="6">
        <v>0.03</v>
      </c>
    </row>
    <row r="11" spans="1:22" ht="23.1" customHeight="1">
      <c r="A11" s="4" t="s">
        <v>297</v>
      </c>
      <c r="B11" s="5" t="s">
        <v>294</v>
      </c>
      <c r="C11" s="5" t="s">
        <v>294</v>
      </c>
      <c r="D11" s="5" t="s">
        <v>298</v>
      </c>
      <c r="E11" s="5" t="s">
        <v>299</v>
      </c>
      <c r="F11" s="14">
        <v>1000000</v>
      </c>
      <c r="G11" s="15">
        <v>0</v>
      </c>
      <c r="H11" s="15"/>
      <c r="I11" s="5">
        <v>34791</v>
      </c>
      <c r="J11" s="5">
        <v>25502554823</v>
      </c>
      <c r="K11" s="5">
        <v>30198492166</v>
      </c>
      <c r="L11" s="5"/>
      <c r="M11" s="5">
        <v>0</v>
      </c>
      <c r="N11" s="5">
        <v>0</v>
      </c>
      <c r="O11" s="5">
        <v>0</v>
      </c>
      <c r="P11" s="5">
        <v>0</v>
      </c>
      <c r="Q11" s="5"/>
      <c r="R11" s="5">
        <v>34791</v>
      </c>
      <c r="S11" s="4">
        <v>892961</v>
      </c>
      <c r="T11" s="5">
        <v>25502554823</v>
      </c>
      <c r="U11" s="5">
        <v>31044482573</v>
      </c>
      <c r="V11" s="6">
        <v>0.08</v>
      </c>
    </row>
    <row r="12" spans="1:22" ht="23.1" customHeight="1">
      <c r="A12" s="4" t="s">
        <v>300</v>
      </c>
      <c r="B12" s="5" t="s">
        <v>294</v>
      </c>
      <c r="C12" s="5" t="s">
        <v>294</v>
      </c>
      <c r="D12" s="5" t="s">
        <v>301</v>
      </c>
      <c r="E12" s="5" t="s">
        <v>302</v>
      </c>
      <c r="F12" s="14">
        <v>1000000</v>
      </c>
      <c r="G12" s="15">
        <v>19</v>
      </c>
      <c r="H12" s="15"/>
      <c r="I12" s="5">
        <v>1000</v>
      </c>
      <c r="J12" s="5">
        <v>1000725000</v>
      </c>
      <c r="K12" s="5">
        <v>999275000</v>
      </c>
      <c r="L12" s="5"/>
      <c r="M12" s="5">
        <v>0</v>
      </c>
      <c r="N12" s="5">
        <v>0</v>
      </c>
      <c r="O12" s="5">
        <v>0</v>
      </c>
      <c r="P12" s="5">
        <v>0</v>
      </c>
      <c r="Q12" s="5"/>
      <c r="R12" s="5">
        <v>1000</v>
      </c>
      <c r="S12" s="4">
        <v>1000000</v>
      </c>
      <c r="T12" s="5">
        <v>1000725000</v>
      </c>
      <c r="U12" s="5">
        <v>999275000</v>
      </c>
      <c r="V12" s="6">
        <v>0</v>
      </c>
    </row>
    <row r="13" spans="1:22" ht="23.1" customHeight="1">
      <c r="A13" s="4" t="s">
        <v>303</v>
      </c>
      <c r="B13" s="5" t="s">
        <v>294</v>
      </c>
      <c r="C13" s="5" t="s">
        <v>294</v>
      </c>
      <c r="D13" s="5" t="s">
        <v>304</v>
      </c>
      <c r="E13" s="5" t="s">
        <v>305</v>
      </c>
      <c r="F13" s="14">
        <v>1000000</v>
      </c>
      <c r="G13" s="15">
        <v>0</v>
      </c>
      <c r="H13" s="15"/>
      <c r="I13" s="5">
        <v>26730</v>
      </c>
      <c r="J13" s="5">
        <v>21536781050</v>
      </c>
      <c r="K13" s="5">
        <v>23396019692</v>
      </c>
      <c r="L13" s="5"/>
      <c r="M13" s="5">
        <v>0</v>
      </c>
      <c r="N13" s="5">
        <v>0</v>
      </c>
      <c r="O13" s="5">
        <v>0</v>
      </c>
      <c r="P13" s="5">
        <v>0</v>
      </c>
      <c r="Q13" s="5"/>
      <c r="R13" s="5">
        <v>26730</v>
      </c>
      <c r="S13" s="4">
        <v>888289</v>
      </c>
      <c r="T13" s="5">
        <v>21536781050</v>
      </c>
      <c r="U13" s="5">
        <v>23726750598</v>
      </c>
      <c r="V13" s="6">
        <v>0.06</v>
      </c>
    </row>
    <row r="14" spans="1:22" ht="23.1" customHeight="1">
      <c r="A14" s="4" t="s">
        <v>306</v>
      </c>
      <c r="B14" s="5" t="s">
        <v>294</v>
      </c>
      <c r="C14" s="5" t="s">
        <v>294</v>
      </c>
      <c r="D14" s="5" t="s">
        <v>307</v>
      </c>
      <c r="E14" s="5" t="s">
        <v>308</v>
      </c>
      <c r="F14" s="14">
        <v>1000000</v>
      </c>
      <c r="G14" s="15">
        <v>0</v>
      </c>
      <c r="H14" s="15"/>
      <c r="I14" s="5">
        <v>66995</v>
      </c>
      <c r="J14" s="5">
        <v>48859844354</v>
      </c>
      <c r="K14" s="5">
        <v>55034918368</v>
      </c>
      <c r="L14" s="5"/>
      <c r="M14" s="5">
        <v>0</v>
      </c>
      <c r="N14" s="5">
        <v>0</v>
      </c>
      <c r="O14" s="5">
        <v>0</v>
      </c>
      <c r="P14" s="5">
        <v>0</v>
      </c>
      <c r="Q14" s="5"/>
      <c r="R14" s="5">
        <v>66995</v>
      </c>
      <c r="S14" s="4">
        <v>834674</v>
      </c>
      <c r="T14" s="5">
        <v>48859844354</v>
      </c>
      <c r="U14" s="5">
        <v>55878443369</v>
      </c>
      <c r="V14" s="6">
        <v>0.14000000000000001</v>
      </c>
    </row>
    <row r="15" spans="1:22" ht="23.1" customHeight="1">
      <c r="A15" s="4" t="s">
        <v>309</v>
      </c>
      <c r="B15" s="5" t="s">
        <v>294</v>
      </c>
      <c r="C15" s="5" t="s">
        <v>294</v>
      </c>
      <c r="D15" s="5" t="s">
        <v>307</v>
      </c>
      <c r="E15" s="5" t="s">
        <v>310</v>
      </c>
      <c r="F15" s="14">
        <v>1000000</v>
      </c>
      <c r="G15" s="15">
        <v>0</v>
      </c>
      <c r="H15" s="15"/>
      <c r="I15" s="5">
        <v>10000</v>
      </c>
      <c r="J15" s="5">
        <v>7544461268</v>
      </c>
      <c r="K15" s="5">
        <v>7641515883</v>
      </c>
      <c r="L15" s="5"/>
      <c r="M15" s="5">
        <v>0</v>
      </c>
      <c r="N15" s="5">
        <v>0</v>
      </c>
      <c r="O15" s="5">
        <v>0</v>
      </c>
      <c r="P15" s="5">
        <v>0</v>
      </c>
      <c r="Q15" s="5"/>
      <c r="R15" s="5">
        <v>10000</v>
      </c>
      <c r="S15" s="4">
        <v>782017</v>
      </c>
      <c r="T15" s="5">
        <v>7544461268</v>
      </c>
      <c r="U15" s="5">
        <v>7814500378</v>
      </c>
      <c r="V15" s="6">
        <v>0.02</v>
      </c>
    </row>
    <row r="16" spans="1:22" ht="23.1" customHeight="1">
      <c r="A16" s="4" t="s">
        <v>311</v>
      </c>
      <c r="B16" s="5" t="s">
        <v>294</v>
      </c>
      <c r="C16" s="5" t="s">
        <v>294</v>
      </c>
      <c r="D16" s="5" t="s">
        <v>312</v>
      </c>
      <c r="E16" s="5" t="s">
        <v>313</v>
      </c>
      <c r="F16" s="14">
        <v>1000000</v>
      </c>
      <c r="G16" s="15">
        <v>0</v>
      </c>
      <c r="H16" s="15"/>
      <c r="I16" s="5">
        <v>78246</v>
      </c>
      <c r="J16" s="5">
        <v>58287054257</v>
      </c>
      <c r="K16" s="5">
        <v>57704698942</v>
      </c>
      <c r="L16" s="5"/>
      <c r="M16" s="5">
        <v>0</v>
      </c>
      <c r="N16" s="5">
        <v>0</v>
      </c>
      <c r="O16" s="5">
        <v>0</v>
      </c>
      <c r="P16" s="5">
        <v>0</v>
      </c>
      <c r="Q16" s="5"/>
      <c r="R16" s="5">
        <v>78246</v>
      </c>
      <c r="S16" s="4">
        <v>761220</v>
      </c>
      <c r="T16" s="5">
        <v>58287054257</v>
      </c>
      <c r="U16" s="5">
        <v>59519237370</v>
      </c>
      <c r="V16" s="6">
        <v>0.15</v>
      </c>
    </row>
    <row r="17" spans="1:22" ht="23.1" customHeight="1">
      <c r="A17" s="4" t="s">
        <v>314</v>
      </c>
      <c r="B17" s="5" t="s">
        <v>294</v>
      </c>
      <c r="C17" s="5" t="s">
        <v>294</v>
      </c>
      <c r="D17" s="5" t="s">
        <v>307</v>
      </c>
      <c r="E17" s="5" t="s">
        <v>315</v>
      </c>
      <c r="F17" s="14">
        <v>1000000</v>
      </c>
      <c r="G17" s="15">
        <v>0</v>
      </c>
      <c r="H17" s="15"/>
      <c r="I17" s="5">
        <v>9286</v>
      </c>
      <c r="J17" s="5">
        <v>8026308785</v>
      </c>
      <c r="K17" s="5">
        <v>8180101285</v>
      </c>
      <c r="L17" s="5"/>
      <c r="M17" s="5">
        <v>0</v>
      </c>
      <c r="N17" s="5">
        <v>0</v>
      </c>
      <c r="O17" s="5">
        <v>0</v>
      </c>
      <c r="P17" s="5">
        <v>0</v>
      </c>
      <c r="Q17" s="5"/>
      <c r="R17" s="5">
        <v>9286</v>
      </c>
      <c r="S17" s="4">
        <v>894774</v>
      </c>
      <c r="T17" s="5">
        <v>8026308785</v>
      </c>
      <c r="U17" s="5">
        <v>8302847437</v>
      </c>
      <c r="V17" s="6">
        <v>0.02</v>
      </c>
    </row>
    <row r="18" spans="1:22" ht="23.1" customHeight="1">
      <c r="A18" s="4" t="s">
        <v>316</v>
      </c>
      <c r="B18" s="5" t="s">
        <v>294</v>
      </c>
      <c r="C18" s="5" t="s">
        <v>294</v>
      </c>
      <c r="D18" s="5" t="s">
        <v>317</v>
      </c>
      <c r="E18" s="5" t="s">
        <v>318</v>
      </c>
      <c r="F18" s="14">
        <v>1000000</v>
      </c>
      <c r="G18" s="15">
        <v>17.899999999999999</v>
      </c>
      <c r="H18" s="15"/>
      <c r="I18" s="5">
        <v>15000</v>
      </c>
      <c r="J18" s="5">
        <v>12246096987</v>
      </c>
      <c r="K18" s="5">
        <v>14539436263</v>
      </c>
      <c r="L18" s="5"/>
      <c r="M18" s="5">
        <v>0</v>
      </c>
      <c r="N18" s="5">
        <v>0</v>
      </c>
      <c r="O18" s="5">
        <v>0</v>
      </c>
      <c r="P18" s="5">
        <v>0</v>
      </c>
      <c r="Q18" s="5"/>
      <c r="R18" s="5">
        <v>15000</v>
      </c>
      <c r="S18" s="4">
        <v>979999</v>
      </c>
      <c r="T18" s="5">
        <v>12246096987</v>
      </c>
      <c r="U18" s="5">
        <v>14689327513</v>
      </c>
      <c r="V18" s="6">
        <v>0.04</v>
      </c>
    </row>
    <row r="19" spans="1:22" ht="23.1" customHeight="1">
      <c r="A19" s="4" t="s">
        <v>319</v>
      </c>
      <c r="B19" s="5" t="s">
        <v>294</v>
      </c>
      <c r="C19" s="5" t="s">
        <v>294</v>
      </c>
      <c r="D19" s="5" t="s">
        <v>317</v>
      </c>
      <c r="E19" s="5" t="s">
        <v>318</v>
      </c>
      <c r="F19" s="14">
        <v>1000000</v>
      </c>
      <c r="G19" s="15">
        <v>17.899999999999999</v>
      </c>
      <c r="H19" s="15"/>
      <c r="I19" s="5">
        <v>10000</v>
      </c>
      <c r="J19" s="5">
        <v>9016532250</v>
      </c>
      <c r="K19" s="5">
        <v>9831766798</v>
      </c>
      <c r="L19" s="5"/>
      <c r="M19" s="5">
        <v>0</v>
      </c>
      <c r="N19" s="5">
        <v>0</v>
      </c>
      <c r="O19" s="5">
        <v>0</v>
      </c>
      <c r="P19" s="5">
        <v>0</v>
      </c>
      <c r="Q19" s="5"/>
      <c r="R19" s="5">
        <v>10000</v>
      </c>
      <c r="S19" s="4">
        <v>987000</v>
      </c>
      <c r="T19" s="5">
        <v>9016532250</v>
      </c>
      <c r="U19" s="5">
        <v>9862844250</v>
      </c>
      <c r="V19" s="6">
        <v>0.03</v>
      </c>
    </row>
    <row r="20" spans="1:22" ht="23.1" customHeight="1">
      <c r="A20" s="4" t="s">
        <v>320</v>
      </c>
      <c r="B20" s="5" t="s">
        <v>294</v>
      </c>
      <c r="C20" s="5" t="s">
        <v>294</v>
      </c>
      <c r="D20" s="5" t="s">
        <v>321</v>
      </c>
      <c r="E20" s="5" t="s">
        <v>322</v>
      </c>
      <c r="F20" s="14">
        <v>1000000</v>
      </c>
      <c r="G20" s="15">
        <v>0</v>
      </c>
      <c r="H20" s="15"/>
      <c r="I20" s="5">
        <v>6330</v>
      </c>
      <c r="J20" s="5">
        <v>4559412005</v>
      </c>
      <c r="K20" s="5">
        <v>4554770148</v>
      </c>
      <c r="L20" s="5"/>
      <c r="M20" s="5">
        <v>0</v>
      </c>
      <c r="N20" s="5">
        <v>0</v>
      </c>
      <c r="O20" s="5">
        <v>0</v>
      </c>
      <c r="P20" s="5">
        <v>0</v>
      </c>
      <c r="Q20" s="5"/>
      <c r="R20" s="5">
        <v>6330</v>
      </c>
      <c r="S20" s="4">
        <v>761368</v>
      </c>
      <c r="T20" s="5">
        <v>4559412005</v>
      </c>
      <c r="U20" s="5">
        <v>4815965335</v>
      </c>
      <c r="V20" s="6">
        <v>0.01</v>
      </c>
    </row>
    <row r="21" spans="1:22" ht="23.1" customHeight="1">
      <c r="A21" s="4" t="s">
        <v>323</v>
      </c>
      <c r="B21" s="5" t="s">
        <v>294</v>
      </c>
      <c r="C21" s="5" t="s">
        <v>294</v>
      </c>
      <c r="D21" s="5" t="s">
        <v>324</v>
      </c>
      <c r="E21" s="5" t="s">
        <v>325</v>
      </c>
      <c r="F21" s="14">
        <v>1000000</v>
      </c>
      <c r="G21" s="15">
        <v>0</v>
      </c>
      <c r="H21" s="15"/>
      <c r="I21" s="5">
        <v>42047</v>
      </c>
      <c r="J21" s="5">
        <v>29879584654</v>
      </c>
      <c r="K21" s="5">
        <v>29770676311</v>
      </c>
      <c r="L21" s="5"/>
      <c r="M21" s="5">
        <v>0</v>
      </c>
      <c r="N21" s="5">
        <v>0</v>
      </c>
      <c r="O21" s="5">
        <v>0</v>
      </c>
      <c r="P21" s="5">
        <v>0</v>
      </c>
      <c r="Q21" s="5"/>
      <c r="R21" s="5">
        <v>42047</v>
      </c>
      <c r="S21" s="4">
        <v>732383</v>
      </c>
      <c r="T21" s="5">
        <v>29879584654</v>
      </c>
      <c r="U21" s="5">
        <v>30772181986</v>
      </c>
      <c r="V21" s="6">
        <v>0.08</v>
      </c>
    </row>
    <row r="22" spans="1:22" ht="23.1" customHeight="1" thickBot="1">
      <c r="A22" s="11" t="s">
        <v>172</v>
      </c>
      <c r="B22" s="12"/>
      <c r="C22" s="12"/>
      <c r="D22" s="13"/>
      <c r="E22" s="13"/>
      <c r="F22" s="13"/>
      <c r="G22" s="13"/>
      <c r="H22" s="13"/>
      <c r="I22" s="13"/>
      <c r="J22" s="16">
        <v>237386754651</v>
      </c>
      <c r="K22" s="16">
        <v>253623459520</v>
      </c>
      <c r="L22" s="13"/>
      <c r="M22" s="13">
        <v>0</v>
      </c>
      <c r="N22" s="16">
        <v>0</v>
      </c>
      <c r="O22" s="13">
        <v>0</v>
      </c>
      <c r="P22" s="16">
        <v>0</v>
      </c>
      <c r="Q22" s="13"/>
      <c r="R22" s="13"/>
      <c r="S22" s="12"/>
      <c r="T22" s="16">
        <v>237386754651</v>
      </c>
      <c r="U22" s="16">
        <v>259217300809</v>
      </c>
      <c r="V22" s="17">
        <v>0.66</v>
      </c>
    </row>
    <row r="23" spans="1:22" ht="21" thickTop="1">
      <c r="T23" s="10">
        <f>J22-T22</f>
        <v>0</v>
      </c>
      <c r="V23" s="18"/>
    </row>
  </sheetData>
  <mergeCells count="25">
    <mergeCell ref="U7:U8"/>
    <mergeCell ref="V7:V8"/>
    <mergeCell ref="R7:R8"/>
    <mergeCell ref="T7:T8"/>
    <mergeCell ref="S7:S8"/>
    <mergeCell ref="M7:N7"/>
    <mergeCell ref="O7:P7"/>
    <mergeCell ref="I6:K6"/>
    <mergeCell ref="A6:G6"/>
    <mergeCell ref="K7:K8"/>
    <mergeCell ref="B7:B8"/>
    <mergeCell ref="C7:C8"/>
    <mergeCell ref="F7:F8"/>
    <mergeCell ref="G7:G8"/>
    <mergeCell ref="E7:E8"/>
    <mergeCell ref="D7:D8"/>
    <mergeCell ref="A7:A8"/>
    <mergeCell ref="I7:I8"/>
    <mergeCell ref="J7:J8"/>
    <mergeCell ref="A1:V1"/>
    <mergeCell ref="A2:V2"/>
    <mergeCell ref="A3:V3"/>
    <mergeCell ref="A4:V4"/>
    <mergeCell ref="M6:P6"/>
    <mergeCell ref="R6:V6"/>
  </mergeCells>
  <pageMargins left="0.7" right="0.7" top="0.75" bottom="0.75" header="0.3" footer="0.3"/>
  <pageSetup paperSize="9" scale="76" orientation="landscape" horizontalDpi="4294967295" verticalDpi="4294967295"/>
  <headerFooter differentOddEven="1" differentFirst="1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7"/>
  <sheetViews>
    <sheetView rightToLeft="1" zoomScaleNormal="100" zoomScaleSheetLayoutView="106" workbookViewId="0">
      <selection activeCell="O22" sqref="O22"/>
    </sheetView>
  </sheetViews>
  <sheetFormatPr defaultRowHeight="20.25"/>
  <cols>
    <col min="1" max="1" width="16.42578125" style="7" customWidth="1"/>
    <col min="2" max="2" width="11.5703125" style="7" customWidth="1"/>
    <col min="3" max="3" width="14.7109375" style="7" bestFit="1" customWidth="1"/>
    <col min="4" max="4" width="16.42578125" style="7" customWidth="1"/>
    <col min="5" max="5" width="4.28515625" style="7" customWidth="1"/>
    <col min="6" max="6" width="16.85546875" style="7" bestFit="1" customWidth="1"/>
    <col min="7" max="7" width="17.28515625" style="7" customWidth="1"/>
    <col min="8" max="8" width="4.140625" style="7" customWidth="1"/>
    <col min="9" max="9" width="16.42578125" style="7" customWidth="1"/>
    <col min="10" max="10" width="15.85546875" style="7" bestFit="1" customWidth="1"/>
    <col min="11" max="11" width="9.140625" style="1" customWidth="1"/>
    <col min="12" max="16384" width="9.140625" style="1"/>
  </cols>
  <sheetData>
    <row r="1" spans="1:10" ht="25.5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</row>
    <row r="2" spans="1:10" ht="25.5">
      <c r="A2" s="85" t="s">
        <v>1</v>
      </c>
      <c r="B2" s="85"/>
      <c r="C2" s="85"/>
      <c r="D2" s="85"/>
      <c r="E2" s="85"/>
      <c r="F2" s="85"/>
      <c r="G2" s="85"/>
      <c r="H2" s="85"/>
      <c r="I2" s="85"/>
      <c r="J2" s="85"/>
    </row>
    <row r="3" spans="1:10" ht="25.5">
      <c r="A3" s="85" t="s">
        <v>2</v>
      </c>
      <c r="B3" s="85"/>
      <c r="C3" s="85"/>
      <c r="D3" s="85"/>
      <c r="E3" s="85"/>
      <c r="F3" s="85"/>
      <c r="G3" s="85"/>
      <c r="H3" s="85"/>
      <c r="I3" s="85"/>
      <c r="J3" s="85"/>
    </row>
    <row r="4" spans="1:10" ht="25.5">
      <c r="A4" s="86" t="s">
        <v>3</v>
      </c>
      <c r="B4" s="86"/>
      <c r="C4" s="86"/>
      <c r="D4" s="86"/>
      <c r="E4" s="86"/>
      <c r="F4" s="86"/>
      <c r="G4" s="86"/>
      <c r="H4" s="86"/>
      <c r="I4" s="86"/>
      <c r="J4" s="86"/>
    </row>
    <row r="5" spans="1:10" ht="21" thickBot="1">
      <c r="B5" s="19"/>
      <c r="C5" s="19"/>
      <c r="D5" s="19"/>
      <c r="F5" s="19"/>
      <c r="G5" s="19"/>
      <c r="I5" s="19"/>
      <c r="J5" s="19"/>
    </row>
    <row r="6" spans="1:10" ht="18.75" customHeight="1" thickBot="1">
      <c r="A6" s="2"/>
      <c r="B6" s="78" t="s">
        <v>4</v>
      </c>
      <c r="C6" s="78"/>
      <c r="D6" s="20" t="s">
        <v>5</v>
      </c>
      <c r="E6" s="21"/>
      <c r="F6" s="84" t="s">
        <v>6</v>
      </c>
      <c r="G6" s="84"/>
      <c r="H6" s="10"/>
      <c r="I6" s="78" t="s">
        <v>7</v>
      </c>
      <c r="J6" s="78"/>
    </row>
    <row r="7" spans="1:10" ht="24" customHeight="1">
      <c r="A7" s="81" t="s">
        <v>8</v>
      </c>
      <c r="B7" s="80" t="s">
        <v>9</v>
      </c>
      <c r="C7" s="80" t="s">
        <v>10</v>
      </c>
      <c r="D7" s="81" t="s">
        <v>11</v>
      </c>
      <c r="E7" s="2"/>
      <c r="F7" s="82" t="s">
        <v>12</v>
      </c>
      <c r="G7" s="82" t="s">
        <v>13</v>
      </c>
      <c r="H7" s="10"/>
      <c r="I7" s="79" t="s">
        <v>11</v>
      </c>
      <c r="J7" s="79" t="s">
        <v>14</v>
      </c>
    </row>
    <row r="8" spans="1:10" ht="24.75" customHeight="1" thickBot="1">
      <c r="A8" s="78"/>
      <c r="B8" s="84"/>
      <c r="C8" s="84"/>
      <c r="D8" s="78"/>
      <c r="E8" s="2"/>
      <c r="F8" s="84"/>
      <c r="G8" s="84"/>
      <c r="H8" s="10"/>
      <c r="I8" s="78"/>
      <c r="J8" s="78"/>
    </row>
    <row r="9" spans="1:10" ht="22.5" hidden="1" customHeight="1">
      <c r="A9" s="4" t="s">
        <v>15</v>
      </c>
      <c r="B9" s="4" t="s">
        <v>16</v>
      </c>
      <c r="C9" s="4" t="s">
        <v>17</v>
      </c>
      <c r="D9" s="5" t="s">
        <v>19</v>
      </c>
      <c r="E9" s="5"/>
      <c r="F9" s="5" t="s">
        <v>20</v>
      </c>
      <c r="G9" s="5" t="s">
        <v>21</v>
      </c>
      <c r="H9" s="5"/>
      <c r="I9" s="5" t="s">
        <v>22</v>
      </c>
      <c r="J9" s="5" t="s">
        <v>23</v>
      </c>
    </row>
    <row r="10" spans="1:10" ht="23.1" customHeight="1">
      <c r="A10" s="4" t="s">
        <v>24</v>
      </c>
      <c r="B10" s="4" t="s">
        <v>25</v>
      </c>
      <c r="C10" s="4" t="s">
        <v>26</v>
      </c>
      <c r="D10" s="5">
        <v>8395591913</v>
      </c>
      <c r="E10" s="5"/>
      <c r="F10" s="5">
        <v>44758559281</v>
      </c>
      <c r="G10" s="5">
        <v>7034901006</v>
      </c>
      <c r="H10" s="5"/>
      <c r="I10" s="5">
        <f>D10+F10-G10</f>
        <v>46119250188</v>
      </c>
      <c r="J10" s="6">
        <v>0.12</v>
      </c>
    </row>
    <row r="11" spans="1:10" ht="23.1" customHeight="1">
      <c r="A11" s="4" t="s">
        <v>27</v>
      </c>
      <c r="B11" s="4" t="s">
        <v>28</v>
      </c>
      <c r="C11" s="4" t="s">
        <v>26</v>
      </c>
      <c r="D11" s="5">
        <v>22514824838</v>
      </c>
      <c r="E11" s="5"/>
      <c r="F11" s="5">
        <v>46354423586</v>
      </c>
      <c r="G11" s="5">
        <v>56428155557</v>
      </c>
      <c r="H11" s="5"/>
      <c r="I11" s="5">
        <f t="shared" ref="I11:I74" si="0">D11+F11-G11</f>
        <v>12441092867</v>
      </c>
      <c r="J11" s="6">
        <v>0.03</v>
      </c>
    </row>
    <row r="12" spans="1:10" ht="23.1" customHeight="1">
      <c r="A12" s="4" t="s">
        <v>29</v>
      </c>
      <c r="B12" s="4" t="s">
        <v>30</v>
      </c>
      <c r="C12" s="4" t="s">
        <v>26</v>
      </c>
      <c r="D12" s="5">
        <v>24629078592</v>
      </c>
      <c r="E12" s="5"/>
      <c r="F12" s="5">
        <v>50604054062</v>
      </c>
      <c r="G12" s="5">
        <v>43728439501</v>
      </c>
      <c r="H12" s="5"/>
      <c r="I12" s="5">
        <f t="shared" si="0"/>
        <v>31504693153</v>
      </c>
      <c r="J12" s="6">
        <v>0.08</v>
      </c>
    </row>
    <row r="13" spans="1:10" ht="23.1" customHeight="1">
      <c r="A13" s="4" t="s">
        <v>31</v>
      </c>
      <c r="B13" s="4" t="s">
        <v>32</v>
      </c>
      <c r="C13" s="4" t="s">
        <v>26</v>
      </c>
      <c r="D13" s="5">
        <v>1462702036</v>
      </c>
      <c r="E13" s="5"/>
      <c r="F13" s="5">
        <v>52846166083</v>
      </c>
      <c r="G13" s="5">
        <v>8053451629</v>
      </c>
      <c r="H13" s="5"/>
      <c r="I13" s="5">
        <f t="shared" si="0"/>
        <v>46255416490</v>
      </c>
      <c r="J13" s="6">
        <v>0.12</v>
      </c>
    </row>
    <row r="14" spans="1:10" ht="23.1" customHeight="1">
      <c r="A14" s="4" t="s">
        <v>33</v>
      </c>
      <c r="B14" s="4" t="s">
        <v>34</v>
      </c>
      <c r="C14" s="4" t="s">
        <v>26</v>
      </c>
      <c r="D14" s="5">
        <v>4067431283</v>
      </c>
      <c r="E14" s="5"/>
      <c r="F14" s="5">
        <v>184901350396</v>
      </c>
      <c r="G14" s="5">
        <v>75803036876</v>
      </c>
      <c r="H14" s="5"/>
      <c r="I14" s="5">
        <f t="shared" si="0"/>
        <v>113165744803</v>
      </c>
      <c r="J14" s="6">
        <v>0.28999999999999998</v>
      </c>
    </row>
    <row r="15" spans="1:10" ht="23.1" customHeight="1">
      <c r="A15" s="4" t="s">
        <v>35</v>
      </c>
      <c r="B15" s="4" t="s">
        <v>36</v>
      </c>
      <c r="C15" s="4" t="s">
        <v>26</v>
      </c>
      <c r="D15" s="5">
        <v>76476197276</v>
      </c>
      <c r="E15" s="5"/>
      <c r="F15" s="5">
        <v>36446930412</v>
      </c>
      <c r="G15" s="5">
        <v>67334309172</v>
      </c>
      <c r="H15" s="5"/>
      <c r="I15" s="5">
        <f t="shared" si="0"/>
        <v>45588818516</v>
      </c>
      <c r="J15" s="6">
        <v>0.12</v>
      </c>
    </row>
    <row r="16" spans="1:10" ht="23.1" customHeight="1">
      <c r="A16" s="4" t="s">
        <v>37</v>
      </c>
      <c r="B16" s="4" t="s">
        <v>38</v>
      </c>
      <c r="C16" s="4" t="s">
        <v>26</v>
      </c>
      <c r="D16" s="5">
        <v>7209127191</v>
      </c>
      <c r="E16" s="5"/>
      <c r="F16" s="5">
        <v>36326114481</v>
      </c>
      <c r="G16" s="5">
        <v>35372389632</v>
      </c>
      <c r="H16" s="5"/>
      <c r="I16" s="5">
        <f t="shared" si="0"/>
        <v>8162852040</v>
      </c>
      <c r="J16" s="6">
        <v>0.02</v>
      </c>
    </row>
    <row r="17" spans="1:10" ht="23.1" customHeight="1">
      <c r="A17" s="4" t="s">
        <v>39</v>
      </c>
      <c r="B17" s="4" t="s">
        <v>40</v>
      </c>
      <c r="C17" s="4" t="s">
        <v>26</v>
      </c>
      <c r="D17" s="5">
        <v>42069103170</v>
      </c>
      <c r="E17" s="5"/>
      <c r="F17" s="5">
        <v>426277407326</v>
      </c>
      <c r="G17" s="5">
        <v>64581885383</v>
      </c>
      <c r="H17" s="5"/>
      <c r="I17" s="5">
        <f t="shared" si="0"/>
        <v>403764625113</v>
      </c>
      <c r="J17" s="6">
        <v>1.03</v>
      </c>
    </row>
    <row r="18" spans="1:10" ht="23.1" customHeight="1">
      <c r="A18" s="4" t="s">
        <v>41</v>
      </c>
      <c r="B18" s="4" t="s">
        <v>42</v>
      </c>
      <c r="C18" s="4" t="s">
        <v>26</v>
      </c>
      <c r="D18" s="5">
        <v>53883551541</v>
      </c>
      <c r="E18" s="5"/>
      <c r="F18" s="5">
        <v>4699937424309</v>
      </c>
      <c r="G18" s="5">
        <v>4176886917805</v>
      </c>
      <c r="H18" s="5"/>
      <c r="I18" s="5">
        <f t="shared" si="0"/>
        <v>576934058045</v>
      </c>
      <c r="J18" s="6">
        <v>1.47</v>
      </c>
    </row>
    <row r="19" spans="1:10" ht="23.1" customHeight="1">
      <c r="A19" s="4" t="s">
        <v>43</v>
      </c>
      <c r="B19" s="4" t="s">
        <v>44</v>
      </c>
      <c r="C19" s="4" t="s">
        <v>26</v>
      </c>
      <c r="D19" s="5">
        <v>6211168480</v>
      </c>
      <c r="E19" s="5"/>
      <c r="F19" s="5">
        <v>87630706778</v>
      </c>
      <c r="G19" s="5">
        <v>73001012031</v>
      </c>
      <c r="H19" s="5"/>
      <c r="I19" s="5">
        <f t="shared" si="0"/>
        <v>20840863227</v>
      </c>
      <c r="J19" s="6">
        <v>0.05</v>
      </c>
    </row>
    <row r="20" spans="1:10" ht="23.1" customHeight="1">
      <c r="A20" s="4" t="s">
        <v>45</v>
      </c>
      <c r="B20" s="4" t="s">
        <v>46</v>
      </c>
      <c r="C20" s="4" t="s">
        <v>26</v>
      </c>
      <c r="D20" s="5">
        <v>6209424060</v>
      </c>
      <c r="E20" s="5"/>
      <c r="F20" s="5">
        <v>78522005295</v>
      </c>
      <c r="G20" s="5">
        <v>55480986148</v>
      </c>
      <c r="H20" s="5"/>
      <c r="I20" s="5">
        <f t="shared" si="0"/>
        <v>29250443207</v>
      </c>
      <c r="J20" s="6">
        <v>7.0000000000000007E-2</v>
      </c>
    </row>
    <row r="21" spans="1:10" ht="23.1" customHeight="1">
      <c r="A21" s="4" t="s">
        <v>47</v>
      </c>
      <c r="B21" s="4" t="s">
        <v>48</v>
      </c>
      <c r="C21" s="4" t="s">
        <v>26</v>
      </c>
      <c r="D21" s="5">
        <v>2260953922</v>
      </c>
      <c r="E21" s="5"/>
      <c r="F21" s="5">
        <v>55603268860</v>
      </c>
      <c r="G21" s="5">
        <v>10854867855</v>
      </c>
      <c r="H21" s="5"/>
      <c r="I21" s="5">
        <f t="shared" si="0"/>
        <v>47009354927</v>
      </c>
      <c r="J21" s="6">
        <v>0.12</v>
      </c>
    </row>
    <row r="22" spans="1:10" ht="23.1" customHeight="1">
      <c r="A22" s="4" t="s">
        <v>49</v>
      </c>
      <c r="B22" s="4" t="s">
        <v>50</v>
      </c>
      <c r="C22" s="4" t="s">
        <v>26</v>
      </c>
      <c r="D22" s="5">
        <v>4520126462</v>
      </c>
      <c r="E22" s="5"/>
      <c r="F22" s="5">
        <v>28425428053</v>
      </c>
      <c r="G22" s="5">
        <v>17195452016</v>
      </c>
      <c r="H22" s="5"/>
      <c r="I22" s="5">
        <f t="shared" si="0"/>
        <v>15750102499</v>
      </c>
      <c r="J22" s="6">
        <v>0.04</v>
      </c>
    </row>
    <row r="23" spans="1:10" ht="23.1" customHeight="1">
      <c r="A23" s="4" t="s">
        <v>51</v>
      </c>
      <c r="B23" s="4" t="s">
        <v>52</v>
      </c>
      <c r="C23" s="4" t="s">
        <v>26</v>
      </c>
      <c r="D23" s="5">
        <v>7436957284</v>
      </c>
      <c r="E23" s="5"/>
      <c r="F23" s="5">
        <v>48880227479</v>
      </c>
      <c r="G23" s="5">
        <v>1995797118</v>
      </c>
      <c r="H23" s="5"/>
      <c r="I23" s="5">
        <f t="shared" si="0"/>
        <v>54321387645</v>
      </c>
      <c r="J23" s="6">
        <v>0.14000000000000001</v>
      </c>
    </row>
    <row r="24" spans="1:10" ht="23.1" customHeight="1">
      <c r="A24" s="4" t="s">
        <v>53</v>
      </c>
      <c r="B24" s="4" t="s">
        <v>54</v>
      </c>
      <c r="C24" s="4" t="s">
        <v>26</v>
      </c>
      <c r="D24" s="5">
        <v>644600669</v>
      </c>
      <c r="E24" s="5"/>
      <c r="F24" s="5">
        <v>55190605499</v>
      </c>
      <c r="G24" s="5">
        <v>7489236385</v>
      </c>
      <c r="H24" s="5"/>
      <c r="I24" s="5">
        <f t="shared" si="0"/>
        <v>48345969783</v>
      </c>
      <c r="J24" s="6">
        <v>0.12</v>
      </c>
    </row>
    <row r="25" spans="1:10" ht="23.1" customHeight="1">
      <c r="A25" s="4" t="s">
        <v>55</v>
      </c>
      <c r="B25" s="4" t="s">
        <v>56</v>
      </c>
      <c r="C25" s="4" t="s">
        <v>26</v>
      </c>
      <c r="D25" s="5">
        <v>252089168</v>
      </c>
      <c r="E25" s="5"/>
      <c r="F25" s="5">
        <v>327129338891</v>
      </c>
      <c r="G25" s="5">
        <v>260974231160</v>
      </c>
      <c r="H25" s="5"/>
      <c r="I25" s="5">
        <f t="shared" si="0"/>
        <v>66407196899</v>
      </c>
      <c r="J25" s="6">
        <v>0.17</v>
      </c>
    </row>
    <row r="26" spans="1:10" ht="23.1" customHeight="1">
      <c r="A26" s="4" t="s">
        <v>57</v>
      </c>
      <c r="B26" s="4" t="s">
        <v>58</v>
      </c>
      <c r="C26" s="4" t="s">
        <v>26</v>
      </c>
      <c r="D26" s="5">
        <v>51923926928</v>
      </c>
      <c r="E26" s="5"/>
      <c r="F26" s="5">
        <v>46543448773</v>
      </c>
      <c r="G26" s="5">
        <v>88500661778</v>
      </c>
      <c r="H26" s="5"/>
      <c r="I26" s="5">
        <f t="shared" si="0"/>
        <v>9966713923</v>
      </c>
      <c r="J26" s="6">
        <v>0.03</v>
      </c>
    </row>
    <row r="27" spans="1:10" ht="23.1" customHeight="1">
      <c r="A27" s="4" t="s">
        <v>59</v>
      </c>
      <c r="B27" s="4" t="s">
        <v>60</v>
      </c>
      <c r="C27" s="4" t="s">
        <v>26</v>
      </c>
      <c r="D27" s="5">
        <v>112450509280</v>
      </c>
      <c r="E27" s="5"/>
      <c r="F27" s="5">
        <v>455071964415</v>
      </c>
      <c r="G27" s="5">
        <v>477297723784</v>
      </c>
      <c r="H27" s="5"/>
      <c r="I27" s="5">
        <f t="shared" si="0"/>
        <v>90224749911</v>
      </c>
      <c r="J27" s="6">
        <v>0.23</v>
      </c>
    </row>
    <row r="28" spans="1:10" ht="23.1" customHeight="1">
      <c r="A28" s="4" t="s">
        <v>61</v>
      </c>
      <c r="B28" s="4" t="s">
        <v>62</v>
      </c>
      <c r="C28" s="4" t="s">
        <v>26</v>
      </c>
      <c r="D28" s="5">
        <v>93703797336</v>
      </c>
      <c r="E28" s="5"/>
      <c r="F28" s="5">
        <v>38975222375</v>
      </c>
      <c r="G28" s="5">
        <v>81774720239</v>
      </c>
      <c r="H28" s="5"/>
      <c r="I28" s="5">
        <f t="shared" si="0"/>
        <v>50904299472</v>
      </c>
      <c r="J28" s="6">
        <v>0.13</v>
      </c>
    </row>
    <row r="29" spans="1:10" ht="23.1" customHeight="1">
      <c r="A29" s="4" t="s">
        <v>63</v>
      </c>
      <c r="B29" s="4" t="s">
        <v>64</v>
      </c>
      <c r="C29" s="4" t="s">
        <v>26</v>
      </c>
      <c r="D29" s="5">
        <v>526701581</v>
      </c>
      <c r="E29" s="5"/>
      <c r="F29" s="5">
        <v>33656315016</v>
      </c>
      <c r="G29" s="5">
        <v>7801680545</v>
      </c>
      <c r="H29" s="5"/>
      <c r="I29" s="5">
        <f t="shared" si="0"/>
        <v>26381336052</v>
      </c>
      <c r="J29" s="6">
        <v>7.0000000000000007E-2</v>
      </c>
    </row>
    <row r="30" spans="1:10" ht="23.1" customHeight="1">
      <c r="A30" s="4" t="s">
        <v>65</v>
      </c>
      <c r="B30" s="4" t="s">
        <v>66</v>
      </c>
      <c r="C30" s="4" t="s">
        <v>26</v>
      </c>
      <c r="D30" s="5">
        <v>35065306426</v>
      </c>
      <c r="E30" s="5"/>
      <c r="F30" s="5">
        <v>30515518702</v>
      </c>
      <c r="G30" s="5">
        <v>21794248730</v>
      </c>
      <c r="H30" s="5"/>
      <c r="I30" s="5">
        <f t="shared" si="0"/>
        <v>43786576398</v>
      </c>
      <c r="J30" s="6">
        <v>0.11</v>
      </c>
    </row>
    <row r="31" spans="1:10" ht="23.1" customHeight="1">
      <c r="A31" s="4" t="s">
        <v>67</v>
      </c>
      <c r="B31" s="4" t="s">
        <v>68</v>
      </c>
      <c r="C31" s="4" t="s">
        <v>26</v>
      </c>
      <c r="D31" s="5">
        <v>15260998141</v>
      </c>
      <c r="E31" s="5"/>
      <c r="F31" s="5">
        <v>88837425617</v>
      </c>
      <c r="G31" s="5">
        <v>91937954108</v>
      </c>
      <c r="H31" s="5"/>
      <c r="I31" s="5">
        <f t="shared" si="0"/>
        <v>12160469650</v>
      </c>
      <c r="J31" s="6">
        <v>0.03</v>
      </c>
    </row>
    <row r="32" spans="1:10" ht="23.1" customHeight="1">
      <c r="A32" s="4" t="s">
        <v>69</v>
      </c>
      <c r="B32" s="4" t="s">
        <v>70</v>
      </c>
      <c r="C32" s="4" t="s">
        <v>26</v>
      </c>
      <c r="D32" s="5">
        <v>7352645713</v>
      </c>
      <c r="E32" s="5"/>
      <c r="F32" s="5">
        <v>138289339801</v>
      </c>
      <c r="G32" s="5">
        <v>46206573897</v>
      </c>
      <c r="H32" s="5"/>
      <c r="I32" s="5">
        <f t="shared" si="0"/>
        <v>99435411617</v>
      </c>
      <c r="J32" s="6">
        <v>0.25</v>
      </c>
    </row>
    <row r="33" spans="1:10" ht="23.1" customHeight="1">
      <c r="A33" s="4" t="s">
        <v>71</v>
      </c>
      <c r="B33" s="4" t="s">
        <v>72</v>
      </c>
      <c r="C33" s="4" t="s">
        <v>26</v>
      </c>
      <c r="D33" s="5">
        <v>1692485733</v>
      </c>
      <c r="E33" s="5"/>
      <c r="F33" s="5">
        <v>141765527947</v>
      </c>
      <c r="G33" s="5">
        <v>68729857210</v>
      </c>
      <c r="H33" s="5"/>
      <c r="I33" s="5">
        <f t="shared" si="0"/>
        <v>74728156470</v>
      </c>
      <c r="J33" s="6">
        <v>0.19</v>
      </c>
    </row>
    <row r="34" spans="1:10" ht="23.1" customHeight="1">
      <c r="A34" s="4" t="s">
        <v>73</v>
      </c>
      <c r="B34" s="4" t="s">
        <v>74</v>
      </c>
      <c r="C34" s="4" t="s">
        <v>26</v>
      </c>
      <c r="D34" s="5">
        <v>31513636699</v>
      </c>
      <c r="E34" s="5"/>
      <c r="F34" s="5">
        <v>115932953616</v>
      </c>
      <c r="G34" s="5">
        <v>129678947014</v>
      </c>
      <c r="H34" s="5"/>
      <c r="I34" s="5">
        <f t="shared" si="0"/>
        <v>17767643301</v>
      </c>
      <c r="J34" s="6">
        <v>0.05</v>
      </c>
    </row>
    <row r="35" spans="1:10" ht="23.1" customHeight="1">
      <c r="A35" s="4" t="s">
        <v>75</v>
      </c>
      <c r="B35" s="4" t="s">
        <v>76</v>
      </c>
      <c r="C35" s="4" t="s">
        <v>26</v>
      </c>
      <c r="D35" s="5">
        <v>20789265782</v>
      </c>
      <c r="E35" s="5"/>
      <c r="F35" s="5">
        <v>126635198826</v>
      </c>
      <c r="G35" s="5">
        <v>115684389430</v>
      </c>
      <c r="H35" s="5"/>
      <c r="I35" s="5">
        <f t="shared" si="0"/>
        <v>31740075178</v>
      </c>
      <c r="J35" s="6">
        <v>0.08</v>
      </c>
    </row>
    <row r="36" spans="1:10" ht="23.1" customHeight="1">
      <c r="A36" s="4" t="s">
        <v>77</v>
      </c>
      <c r="B36" s="4" t="s">
        <v>78</v>
      </c>
      <c r="C36" s="4" t="s">
        <v>79</v>
      </c>
      <c r="D36" s="5">
        <v>1689149814774</v>
      </c>
      <c r="E36" s="5"/>
      <c r="F36" s="5">
        <v>9280913446685</v>
      </c>
      <c r="G36" s="5">
        <v>10534582205363</v>
      </c>
      <c r="H36" s="5"/>
      <c r="I36" s="5">
        <f t="shared" si="0"/>
        <v>435481056096</v>
      </c>
      <c r="J36" s="6">
        <v>1.1100000000000001</v>
      </c>
    </row>
    <row r="37" spans="1:10" ht="23.1" customHeight="1">
      <c r="A37" s="4" t="s">
        <v>80</v>
      </c>
      <c r="B37" s="4" t="s">
        <v>81</v>
      </c>
      <c r="C37" s="4" t="s">
        <v>26</v>
      </c>
      <c r="D37" s="5">
        <v>959613146</v>
      </c>
      <c r="E37" s="5"/>
      <c r="F37" s="5">
        <v>60707542693</v>
      </c>
      <c r="G37" s="5">
        <v>30783967646</v>
      </c>
      <c r="H37" s="5"/>
      <c r="I37" s="5">
        <f t="shared" si="0"/>
        <v>30883188193</v>
      </c>
      <c r="J37" s="6">
        <v>0.08</v>
      </c>
    </row>
    <row r="38" spans="1:10" ht="23.1" customHeight="1">
      <c r="A38" s="4" t="s">
        <v>82</v>
      </c>
      <c r="B38" s="4" t="s">
        <v>83</v>
      </c>
      <c r="C38" s="4" t="s">
        <v>26</v>
      </c>
      <c r="D38" s="5">
        <v>21404436367</v>
      </c>
      <c r="E38" s="5"/>
      <c r="F38" s="5">
        <v>46884502007</v>
      </c>
      <c r="G38" s="5">
        <v>55990646599</v>
      </c>
      <c r="H38" s="5"/>
      <c r="I38" s="5">
        <f t="shared" si="0"/>
        <v>12298291775</v>
      </c>
      <c r="J38" s="6">
        <v>0.03</v>
      </c>
    </row>
    <row r="39" spans="1:10" ht="23.1" customHeight="1">
      <c r="A39" s="4" t="s">
        <v>84</v>
      </c>
      <c r="B39" s="4" t="s">
        <v>85</v>
      </c>
      <c r="C39" s="4" t="s">
        <v>26</v>
      </c>
      <c r="D39" s="5">
        <v>2448246845</v>
      </c>
      <c r="E39" s="5"/>
      <c r="F39" s="5">
        <v>70686167705</v>
      </c>
      <c r="G39" s="5">
        <v>24103635394</v>
      </c>
      <c r="H39" s="5"/>
      <c r="I39" s="5">
        <f t="shared" si="0"/>
        <v>49030779156</v>
      </c>
      <c r="J39" s="6">
        <v>0.13</v>
      </c>
    </row>
    <row r="40" spans="1:10" ht="23.1" customHeight="1">
      <c r="A40" s="4" t="s">
        <v>86</v>
      </c>
      <c r="B40" s="4" t="s">
        <v>87</v>
      </c>
      <c r="C40" s="4" t="s">
        <v>26</v>
      </c>
      <c r="D40" s="5">
        <v>17729815692</v>
      </c>
      <c r="E40" s="5"/>
      <c r="F40" s="5">
        <v>63155098599</v>
      </c>
      <c r="G40" s="5">
        <v>47828858112</v>
      </c>
      <c r="H40" s="5"/>
      <c r="I40" s="5">
        <f t="shared" si="0"/>
        <v>33056056179</v>
      </c>
      <c r="J40" s="6">
        <v>0.08</v>
      </c>
    </row>
    <row r="41" spans="1:10" ht="23.1" customHeight="1">
      <c r="A41" s="4" t="s">
        <v>88</v>
      </c>
      <c r="B41" s="4" t="s">
        <v>89</v>
      </c>
      <c r="C41" s="4" t="s">
        <v>26</v>
      </c>
      <c r="D41" s="5">
        <v>2806436935</v>
      </c>
      <c r="E41" s="5"/>
      <c r="F41" s="5">
        <v>32927947092</v>
      </c>
      <c r="G41" s="5">
        <v>23652275000</v>
      </c>
      <c r="H41" s="5"/>
      <c r="I41" s="5">
        <f t="shared" si="0"/>
        <v>12082109027</v>
      </c>
      <c r="J41" s="6">
        <v>0.03</v>
      </c>
    </row>
    <row r="42" spans="1:10" ht="23.1" customHeight="1">
      <c r="A42" s="4" t="s">
        <v>90</v>
      </c>
      <c r="B42" s="4" t="s">
        <v>91</v>
      </c>
      <c r="C42" s="4" t="s">
        <v>26</v>
      </c>
      <c r="D42" s="5">
        <v>2473162942</v>
      </c>
      <c r="E42" s="5"/>
      <c r="F42" s="5">
        <v>58302270533</v>
      </c>
      <c r="G42" s="5">
        <v>53027176493</v>
      </c>
      <c r="H42" s="5"/>
      <c r="I42" s="5">
        <f t="shared" si="0"/>
        <v>7748256982</v>
      </c>
      <c r="J42" s="6">
        <v>0.02</v>
      </c>
    </row>
    <row r="43" spans="1:10" ht="23.1" customHeight="1">
      <c r="A43" s="4" t="s">
        <v>92</v>
      </c>
      <c r="B43" s="4" t="s">
        <v>93</v>
      </c>
      <c r="C43" s="4" t="s">
        <v>26</v>
      </c>
      <c r="D43" s="5">
        <v>2432913056</v>
      </c>
      <c r="E43" s="5"/>
      <c r="F43" s="5">
        <v>124080759326</v>
      </c>
      <c r="G43" s="5">
        <v>45613490583</v>
      </c>
      <c r="H43" s="5"/>
      <c r="I43" s="5">
        <f t="shared" si="0"/>
        <v>80900181799</v>
      </c>
      <c r="J43" s="6">
        <v>0.21</v>
      </c>
    </row>
    <row r="44" spans="1:10" ht="23.1" customHeight="1">
      <c r="A44" s="4" t="s">
        <v>94</v>
      </c>
      <c r="B44" s="4" t="s">
        <v>95</v>
      </c>
      <c r="C44" s="4" t="s">
        <v>26</v>
      </c>
      <c r="D44" s="5">
        <v>64545675360</v>
      </c>
      <c r="E44" s="5"/>
      <c r="F44" s="5">
        <v>60182567023</v>
      </c>
      <c r="G44" s="5">
        <v>17712786816</v>
      </c>
      <c r="H44" s="5"/>
      <c r="I44" s="5">
        <f t="shared" si="0"/>
        <v>107015455567</v>
      </c>
      <c r="J44" s="6">
        <v>0.27</v>
      </c>
    </row>
    <row r="45" spans="1:10" ht="23.1" customHeight="1">
      <c r="A45" s="4" t="s">
        <v>96</v>
      </c>
      <c r="B45" s="4" t="s">
        <v>97</v>
      </c>
      <c r="C45" s="4" t="s">
        <v>26</v>
      </c>
      <c r="D45" s="5">
        <v>1232363317</v>
      </c>
      <c r="E45" s="5"/>
      <c r="F45" s="5">
        <v>95512924646</v>
      </c>
      <c r="G45" s="5">
        <v>83067721085</v>
      </c>
      <c r="H45" s="5"/>
      <c r="I45" s="5">
        <f t="shared" si="0"/>
        <v>13677566878</v>
      </c>
      <c r="J45" s="6">
        <v>0.03</v>
      </c>
    </row>
    <row r="46" spans="1:10" ht="23.1" customHeight="1">
      <c r="A46" s="4" t="s">
        <v>98</v>
      </c>
      <c r="B46" s="4" t="s">
        <v>99</v>
      </c>
      <c r="C46" s="4" t="s">
        <v>26</v>
      </c>
      <c r="D46" s="5">
        <v>12115390670</v>
      </c>
      <c r="E46" s="5"/>
      <c r="F46" s="5">
        <v>37923855583</v>
      </c>
      <c r="G46" s="5">
        <v>36270339993</v>
      </c>
      <c r="H46" s="5"/>
      <c r="I46" s="5">
        <f t="shared" si="0"/>
        <v>13768906260</v>
      </c>
      <c r="J46" s="6">
        <v>0.04</v>
      </c>
    </row>
    <row r="47" spans="1:10" ht="23.1" customHeight="1">
      <c r="A47" s="4" t="s">
        <v>100</v>
      </c>
      <c r="B47" s="4" t="s">
        <v>101</v>
      </c>
      <c r="C47" s="4" t="s">
        <v>26</v>
      </c>
      <c r="D47" s="5">
        <v>128078747</v>
      </c>
      <c r="E47" s="5"/>
      <c r="F47" s="5">
        <v>80097677012</v>
      </c>
      <c r="G47" s="5">
        <v>66732239846</v>
      </c>
      <c r="H47" s="5"/>
      <c r="I47" s="5">
        <f t="shared" si="0"/>
        <v>13493515913</v>
      </c>
      <c r="J47" s="6">
        <v>0.03</v>
      </c>
    </row>
    <row r="48" spans="1:10" ht="23.1" customHeight="1">
      <c r="A48" s="4" t="s">
        <v>102</v>
      </c>
      <c r="B48" s="4" t="s">
        <v>103</v>
      </c>
      <c r="C48" s="4" t="s">
        <v>26</v>
      </c>
      <c r="D48" s="5">
        <v>34462761558</v>
      </c>
      <c r="E48" s="5"/>
      <c r="F48" s="5">
        <v>35793200850</v>
      </c>
      <c r="G48" s="5">
        <v>22802593396</v>
      </c>
      <c r="H48" s="5"/>
      <c r="I48" s="5">
        <f t="shared" si="0"/>
        <v>47453369012</v>
      </c>
      <c r="J48" s="6">
        <v>0.12</v>
      </c>
    </row>
    <row r="49" spans="1:10" ht="23.1" customHeight="1">
      <c r="A49" s="4" t="s">
        <v>104</v>
      </c>
      <c r="B49" s="4" t="s">
        <v>105</v>
      </c>
      <c r="C49" s="4" t="s">
        <v>26</v>
      </c>
      <c r="D49" s="5">
        <v>5668059879</v>
      </c>
      <c r="E49" s="5"/>
      <c r="F49" s="5">
        <v>74086943782</v>
      </c>
      <c r="G49" s="5">
        <v>9184247097</v>
      </c>
      <c r="H49" s="5"/>
      <c r="I49" s="5">
        <f t="shared" si="0"/>
        <v>70570756564</v>
      </c>
      <c r="J49" s="6">
        <v>0.18</v>
      </c>
    </row>
    <row r="50" spans="1:10" ht="23.1" customHeight="1">
      <c r="A50" s="4" t="s">
        <v>106</v>
      </c>
      <c r="B50" s="4" t="s">
        <v>107</v>
      </c>
      <c r="C50" s="4" t="s">
        <v>26</v>
      </c>
      <c r="D50" s="5">
        <v>38445307009</v>
      </c>
      <c r="E50" s="5"/>
      <c r="F50" s="5">
        <v>71627636357</v>
      </c>
      <c r="G50" s="5">
        <v>28709782735</v>
      </c>
      <c r="H50" s="5"/>
      <c r="I50" s="5">
        <f t="shared" si="0"/>
        <v>81363160631</v>
      </c>
      <c r="J50" s="6">
        <v>0.21</v>
      </c>
    </row>
    <row r="51" spans="1:10" ht="23.1" customHeight="1">
      <c r="A51" s="4" t="s">
        <v>108</v>
      </c>
      <c r="B51" s="4" t="s">
        <v>109</v>
      </c>
      <c r="C51" s="4" t="s">
        <v>26</v>
      </c>
      <c r="D51" s="5">
        <v>22309571341</v>
      </c>
      <c r="E51" s="5"/>
      <c r="F51" s="5">
        <v>352519049841</v>
      </c>
      <c r="G51" s="5">
        <v>372853090120</v>
      </c>
      <c r="H51" s="5"/>
      <c r="I51" s="5">
        <f t="shared" si="0"/>
        <v>1975531062</v>
      </c>
      <c r="J51" s="6">
        <v>0.01</v>
      </c>
    </row>
    <row r="52" spans="1:10" ht="23.1" customHeight="1">
      <c r="A52" s="4" t="s">
        <v>110</v>
      </c>
      <c r="B52" s="4" t="s">
        <v>111</v>
      </c>
      <c r="C52" s="4" t="s">
        <v>26</v>
      </c>
      <c r="D52" s="5">
        <v>52314238826</v>
      </c>
      <c r="E52" s="5"/>
      <c r="F52" s="5">
        <v>3439361233538</v>
      </c>
      <c r="G52" s="5">
        <v>3342526222951</v>
      </c>
      <c r="H52" s="5"/>
      <c r="I52" s="5">
        <f t="shared" si="0"/>
        <v>149149249413</v>
      </c>
      <c r="J52" s="6">
        <v>0.38</v>
      </c>
    </row>
    <row r="53" spans="1:10" ht="23.1" customHeight="1">
      <c r="A53" s="4" t="s">
        <v>112</v>
      </c>
      <c r="B53" s="4" t="s">
        <v>113</v>
      </c>
      <c r="C53" s="4" t="s">
        <v>26</v>
      </c>
      <c r="D53" s="5">
        <v>32217993091</v>
      </c>
      <c r="E53" s="5"/>
      <c r="F53" s="5">
        <v>118453859554</v>
      </c>
      <c r="G53" s="5">
        <v>68694057475</v>
      </c>
      <c r="H53" s="5"/>
      <c r="I53" s="5">
        <f t="shared" si="0"/>
        <v>81977795170</v>
      </c>
      <c r="J53" s="6">
        <v>0.21</v>
      </c>
    </row>
    <row r="54" spans="1:10" ht="23.1" customHeight="1">
      <c r="A54" s="4" t="s">
        <v>114</v>
      </c>
      <c r="B54" s="4" t="s">
        <v>115</v>
      </c>
      <c r="C54" s="4" t="s">
        <v>26</v>
      </c>
      <c r="D54" s="5">
        <v>1019874777</v>
      </c>
      <c r="E54" s="5"/>
      <c r="F54" s="5">
        <v>58057564072</v>
      </c>
      <c r="G54" s="5">
        <v>32973162845</v>
      </c>
      <c r="H54" s="5"/>
      <c r="I54" s="5">
        <f t="shared" si="0"/>
        <v>26104276004</v>
      </c>
      <c r="J54" s="6">
        <v>7.0000000000000007E-2</v>
      </c>
    </row>
    <row r="55" spans="1:10" ht="23.1" customHeight="1">
      <c r="A55" s="4" t="s">
        <v>116</v>
      </c>
      <c r="B55" s="4" t="s">
        <v>117</v>
      </c>
      <c r="C55" s="4" t="s">
        <v>26</v>
      </c>
      <c r="D55" s="5">
        <v>20152621591</v>
      </c>
      <c r="E55" s="5"/>
      <c r="F55" s="5">
        <v>31605790993</v>
      </c>
      <c r="G55" s="5">
        <v>41974418017</v>
      </c>
      <c r="H55" s="5"/>
      <c r="I55" s="5">
        <f t="shared" si="0"/>
        <v>9783994567</v>
      </c>
      <c r="J55" s="6">
        <v>0.02</v>
      </c>
    </row>
    <row r="56" spans="1:10" ht="23.1" customHeight="1">
      <c r="A56" s="4" t="s">
        <v>118</v>
      </c>
      <c r="B56" s="4" t="s">
        <v>119</v>
      </c>
      <c r="C56" s="4" t="s">
        <v>26</v>
      </c>
      <c r="D56" s="5">
        <v>226696097</v>
      </c>
      <c r="E56" s="5"/>
      <c r="F56" s="5">
        <v>68231936006</v>
      </c>
      <c r="G56" s="5">
        <v>53610986763</v>
      </c>
      <c r="H56" s="5"/>
      <c r="I56" s="5">
        <f t="shared" si="0"/>
        <v>14847645340</v>
      </c>
      <c r="J56" s="6">
        <v>0.04</v>
      </c>
    </row>
    <row r="57" spans="1:10" ht="23.1" customHeight="1">
      <c r="A57" s="4" t="s">
        <v>120</v>
      </c>
      <c r="B57" s="4" t="s">
        <v>121</v>
      </c>
      <c r="C57" s="4" t="s">
        <v>26</v>
      </c>
      <c r="D57" s="5">
        <v>0</v>
      </c>
      <c r="E57" s="5"/>
      <c r="F57" s="5">
        <v>75473590549</v>
      </c>
      <c r="G57" s="5">
        <v>41304566853</v>
      </c>
      <c r="H57" s="5"/>
      <c r="I57" s="5">
        <f t="shared" si="0"/>
        <v>34169023696</v>
      </c>
      <c r="J57" s="6">
        <v>0.09</v>
      </c>
    </row>
    <row r="58" spans="1:10" ht="23.1" customHeight="1">
      <c r="A58" s="4" t="s">
        <v>122</v>
      </c>
      <c r="B58" s="4" t="s">
        <v>123</v>
      </c>
      <c r="C58" s="4" t="s">
        <v>26</v>
      </c>
      <c r="D58" s="5">
        <v>1258568076</v>
      </c>
      <c r="E58" s="5"/>
      <c r="F58" s="5">
        <v>54364933343</v>
      </c>
      <c r="G58" s="5">
        <v>48151137984</v>
      </c>
      <c r="H58" s="5"/>
      <c r="I58" s="5">
        <f t="shared" si="0"/>
        <v>7472363435</v>
      </c>
      <c r="J58" s="6">
        <v>0.02</v>
      </c>
    </row>
    <row r="59" spans="1:10" ht="23.1" customHeight="1">
      <c r="A59" s="4" t="s">
        <v>124</v>
      </c>
      <c r="B59" s="4" t="s">
        <v>125</v>
      </c>
      <c r="C59" s="4" t="s">
        <v>26</v>
      </c>
      <c r="D59" s="5">
        <v>13717552696</v>
      </c>
      <c r="E59" s="5"/>
      <c r="F59" s="5">
        <v>60160802927</v>
      </c>
      <c r="G59" s="5">
        <v>61515919352</v>
      </c>
      <c r="H59" s="5"/>
      <c r="I59" s="5">
        <f t="shared" si="0"/>
        <v>12362436271</v>
      </c>
      <c r="J59" s="6">
        <v>0.03</v>
      </c>
    </row>
    <row r="60" spans="1:10" ht="23.1" customHeight="1">
      <c r="A60" s="4" t="s">
        <v>126</v>
      </c>
      <c r="B60" s="4" t="s">
        <v>127</v>
      </c>
      <c r="C60" s="4" t="s">
        <v>26</v>
      </c>
      <c r="D60" s="5">
        <v>159725732524</v>
      </c>
      <c r="E60" s="5"/>
      <c r="F60" s="5">
        <v>109707709820</v>
      </c>
      <c r="G60" s="5">
        <v>84889200418</v>
      </c>
      <c r="H60" s="5"/>
      <c r="I60" s="5">
        <f t="shared" si="0"/>
        <v>184544241926</v>
      </c>
      <c r="J60" s="6">
        <v>0.47</v>
      </c>
    </row>
    <row r="61" spans="1:10" ht="23.1" customHeight="1">
      <c r="A61" s="4" t="s">
        <v>128</v>
      </c>
      <c r="B61" s="4" t="s">
        <v>129</v>
      </c>
      <c r="C61" s="4" t="s">
        <v>26</v>
      </c>
      <c r="D61" s="5">
        <v>4266185684</v>
      </c>
      <c r="E61" s="5"/>
      <c r="F61" s="5">
        <v>50489284932</v>
      </c>
      <c r="G61" s="5">
        <v>35445474249</v>
      </c>
      <c r="H61" s="5"/>
      <c r="I61" s="5">
        <f t="shared" si="0"/>
        <v>19309996367</v>
      </c>
      <c r="J61" s="6">
        <v>0.05</v>
      </c>
    </row>
    <row r="62" spans="1:10" ht="23.1" customHeight="1">
      <c r="A62" s="4" t="s">
        <v>130</v>
      </c>
      <c r="B62" s="4" t="s">
        <v>131</v>
      </c>
      <c r="C62" s="4" t="s">
        <v>26</v>
      </c>
      <c r="D62" s="5">
        <v>11276361522</v>
      </c>
      <c r="E62" s="5"/>
      <c r="F62" s="5">
        <v>36504134086</v>
      </c>
      <c r="G62" s="5">
        <v>29088238819</v>
      </c>
      <c r="H62" s="5"/>
      <c r="I62" s="5">
        <f t="shared" si="0"/>
        <v>18692256789</v>
      </c>
      <c r="J62" s="6">
        <v>0.05</v>
      </c>
    </row>
    <row r="63" spans="1:10" ht="23.1" customHeight="1">
      <c r="A63" s="4" t="s">
        <v>132</v>
      </c>
      <c r="B63" s="4" t="s">
        <v>133</v>
      </c>
      <c r="C63" s="4" t="s">
        <v>26</v>
      </c>
      <c r="D63" s="5">
        <v>16449927507</v>
      </c>
      <c r="E63" s="5"/>
      <c r="F63" s="5">
        <v>73584808091</v>
      </c>
      <c r="G63" s="5">
        <v>81390179643</v>
      </c>
      <c r="H63" s="5"/>
      <c r="I63" s="5">
        <f t="shared" si="0"/>
        <v>8644555955</v>
      </c>
      <c r="J63" s="6">
        <v>0.02</v>
      </c>
    </row>
    <row r="64" spans="1:10" ht="23.1" customHeight="1">
      <c r="A64" s="4" t="s">
        <v>134</v>
      </c>
      <c r="B64" s="4" t="s">
        <v>135</v>
      </c>
      <c r="C64" s="4" t="s">
        <v>26</v>
      </c>
      <c r="D64" s="5">
        <v>26696782710</v>
      </c>
      <c r="E64" s="5"/>
      <c r="F64" s="5">
        <v>59160915697</v>
      </c>
      <c r="G64" s="5">
        <v>59861496569</v>
      </c>
      <c r="H64" s="5"/>
      <c r="I64" s="5">
        <f t="shared" si="0"/>
        <v>25996201838</v>
      </c>
      <c r="J64" s="6">
        <v>7.0000000000000007E-2</v>
      </c>
    </row>
    <row r="65" spans="1:10" ht="23.1" customHeight="1">
      <c r="A65" s="4" t="s">
        <v>136</v>
      </c>
      <c r="B65" s="4" t="s">
        <v>137</v>
      </c>
      <c r="C65" s="4" t="s">
        <v>26</v>
      </c>
      <c r="D65" s="5">
        <v>18656734026</v>
      </c>
      <c r="E65" s="5"/>
      <c r="F65" s="5">
        <v>85494531259</v>
      </c>
      <c r="G65" s="5">
        <v>59252207495</v>
      </c>
      <c r="H65" s="5"/>
      <c r="I65" s="5">
        <f t="shared" si="0"/>
        <v>44899057790</v>
      </c>
      <c r="J65" s="6">
        <v>0.11</v>
      </c>
    </row>
    <row r="66" spans="1:10" ht="23.1" customHeight="1">
      <c r="A66" s="4" t="s">
        <v>138</v>
      </c>
      <c r="B66" s="4" t="s">
        <v>139</v>
      </c>
      <c r="C66" s="4" t="s">
        <v>26</v>
      </c>
      <c r="D66" s="5">
        <v>68002259472</v>
      </c>
      <c r="E66" s="5"/>
      <c r="F66" s="5">
        <v>308152183910</v>
      </c>
      <c r="G66" s="5">
        <v>66071091414</v>
      </c>
      <c r="H66" s="5"/>
      <c r="I66" s="5">
        <f t="shared" si="0"/>
        <v>310083351968</v>
      </c>
      <c r="J66" s="6">
        <v>0.79</v>
      </c>
    </row>
    <row r="67" spans="1:10" ht="23.1" customHeight="1">
      <c r="A67" s="4" t="s">
        <v>140</v>
      </c>
      <c r="B67" s="4" t="s">
        <v>141</v>
      </c>
      <c r="C67" s="4" t="s">
        <v>26</v>
      </c>
      <c r="D67" s="5">
        <v>7165930132</v>
      </c>
      <c r="E67" s="5"/>
      <c r="F67" s="5">
        <v>126248082228</v>
      </c>
      <c r="G67" s="5">
        <v>90909725472</v>
      </c>
      <c r="H67" s="5"/>
      <c r="I67" s="5">
        <f t="shared" si="0"/>
        <v>42504286888</v>
      </c>
      <c r="J67" s="6">
        <v>0.11</v>
      </c>
    </row>
    <row r="68" spans="1:10" ht="23.1" customHeight="1">
      <c r="A68" s="4" t="s">
        <v>142</v>
      </c>
      <c r="B68" s="4" t="s">
        <v>143</v>
      </c>
      <c r="C68" s="4" t="s">
        <v>26</v>
      </c>
      <c r="D68" s="5">
        <v>408724836</v>
      </c>
      <c r="E68" s="5"/>
      <c r="F68" s="5">
        <v>86661257964</v>
      </c>
      <c r="G68" s="5">
        <v>57933641570</v>
      </c>
      <c r="H68" s="5"/>
      <c r="I68" s="5">
        <f t="shared" si="0"/>
        <v>29136341230</v>
      </c>
      <c r="J68" s="6">
        <v>7.0000000000000007E-2</v>
      </c>
    </row>
    <row r="69" spans="1:10" ht="23.1" customHeight="1">
      <c r="A69" s="4" t="s">
        <v>144</v>
      </c>
      <c r="B69" s="4" t="s">
        <v>145</v>
      </c>
      <c r="C69" s="4" t="s">
        <v>26</v>
      </c>
      <c r="D69" s="5">
        <v>34397845520</v>
      </c>
      <c r="E69" s="5"/>
      <c r="F69" s="5">
        <v>60856056142</v>
      </c>
      <c r="G69" s="5">
        <v>47488419504</v>
      </c>
      <c r="H69" s="5"/>
      <c r="I69" s="5">
        <f t="shared" si="0"/>
        <v>47765482158</v>
      </c>
      <c r="J69" s="6">
        <v>0.12</v>
      </c>
    </row>
    <row r="70" spans="1:10" ht="23.1" customHeight="1">
      <c r="A70" s="4" t="s">
        <v>146</v>
      </c>
      <c r="B70" s="4" t="s">
        <v>147</v>
      </c>
      <c r="C70" s="4" t="s">
        <v>26</v>
      </c>
      <c r="D70" s="5">
        <v>13482844113</v>
      </c>
      <c r="E70" s="5"/>
      <c r="F70" s="5">
        <v>65577520250</v>
      </c>
      <c r="G70" s="5">
        <v>55635875633</v>
      </c>
      <c r="H70" s="5"/>
      <c r="I70" s="5">
        <f t="shared" si="0"/>
        <v>23424488730</v>
      </c>
      <c r="J70" s="6">
        <v>0.06</v>
      </c>
    </row>
    <row r="71" spans="1:10" ht="23.1" customHeight="1">
      <c r="A71" s="4" t="s">
        <v>148</v>
      </c>
      <c r="B71" s="4" t="s">
        <v>149</v>
      </c>
      <c r="C71" s="4" t="s">
        <v>26</v>
      </c>
      <c r="D71" s="5">
        <v>57738741201</v>
      </c>
      <c r="E71" s="5"/>
      <c r="F71" s="5">
        <v>514816975746</v>
      </c>
      <c r="G71" s="5">
        <v>179110331413</v>
      </c>
      <c r="H71" s="5"/>
      <c r="I71" s="5">
        <f t="shared" si="0"/>
        <v>393445385534</v>
      </c>
      <c r="J71" s="6">
        <v>1</v>
      </c>
    </row>
    <row r="72" spans="1:10" ht="23.1" customHeight="1">
      <c r="A72" s="4" t="s">
        <v>150</v>
      </c>
      <c r="B72" s="4" t="s">
        <v>151</v>
      </c>
      <c r="C72" s="4" t="s">
        <v>26</v>
      </c>
      <c r="D72" s="5">
        <v>15256095401</v>
      </c>
      <c r="E72" s="5"/>
      <c r="F72" s="5">
        <v>90877701842</v>
      </c>
      <c r="G72" s="5">
        <v>94468157281</v>
      </c>
      <c r="H72" s="5"/>
      <c r="I72" s="5">
        <f t="shared" si="0"/>
        <v>11665639962</v>
      </c>
      <c r="J72" s="6">
        <v>0.03</v>
      </c>
    </row>
    <row r="73" spans="1:10" ht="23.1" customHeight="1">
      <c r="A73" s="4" t="s">
        <v>152</v>
      </c>
      <c r="B73" s="4" t="s">
        <v>153</v>
      </c>
      <c r="C73" s="4" t="s">
        <v>26</v>
      </c>
      <c r="D73" s="5">
        <v>5632310417</v>
      </c>
      <c r="E73" s="5"/>
      <c r="F73" s="5">
        <v>88060570484</v>
      </c>
      <c r="G73" s="5">
        <v>76832309173</v>
      </c>
      <c r="H73" s="5"/>
      <c r="I73" s="5">
        <f t="shared" si="0"/>
        <v>16860571728</v>
      </c>
      <c r="J73" s="6">
        <v>0.04</v>
      </c>
    </row>
    <row r="74" spans="1:10" ht="23.1" customHeight="1">
      <c r="A74" s="4" t="s">
        <v>154</v>
      </c>
      <c r="B74" s="4" t="s">
        <v>155</v>
      </c>
      <c r="C74" s="4" t="s">
        <v>26</v>
      </c>
      <c r="D74" s="5">
        <v>51937913319</v>
      </c>
      <c r="E74" s="5"/>
      <c r="F74" s="5">
        <v>102907749913</v>
      </c>
      <c r="G74" s="5">
        <v>20240211256</v>
      </c>
      <c r="H74" s="5"/>
      <c r="I74" s="5">
        <f t="shared" si="0"/>
        <v>134605451976</v>
      </c>
      <c r="J74" s="6">
        <v>0.34</v>
      </c>
    </row>
    <row r="75" spans="1:10" ht="23.1" customHeight="1">
      <c r="A75" s="4" t="s">
        <v>156</v>
      </c>
      <c r="B75" s="4" t="s">
        <v>157</v>
      </c>
      <c r="C75" s="4" t="s">
        <v>26</v>
      </c>
      <c r="D75" s="5">
        <v>0</v>
      </c>
      <c r="E75" s="5"/>
      <c r="F75" s="5">
        <v>37600407647</v>
      </c>
      <c r="G75" s="5">
        <v>29675502120</v>
      </c>
      <c r="H75" s="5"/>
      <c r="I75" s="5">
        <f t="shared" ref="I75:I82" si="1">D75+F75-G75</f>
        <v>7924905527</v>
      </c>
      <c r="J75" s="6">
        <v>0.02</v>
      </c>
    </row>
    <row r="76" spans="1:10" ht="23.1" customHeight="1">
      <c r="A76" s="4" t="s">
        <v>158</v>
      </c>
      <c r="B76" s="4" t="s">
        <v>159</v>
      </c>
      <c r="C76" s="4" t="s">
        <v>26</v>
      </c>
      <c r="D76" s="5">
        <v>0</v>
      </c>
      <c r="E76" s="5"/>
      <c r="F76" s="5">
        <v>208442650645</v>
      </c>
      <c r="G76" s="5">
        <v>19218815546</v>
      </c>
      <c r="H76" s="5"/>
      <c r="I76" s="5">
        <f t="shared" si="1"/>
        <v>189223835099</v>
      </c>
      <c r="J76" s="6">
        <v>0.48</v>
      </c>
    </row>
    <row r="77" spans="1:10" ht="23.1" customHeight="1">
      <c r="A77" s="4" t="s">
        <v>160</v>
      </c>
      <c r="B77" s="4" t="s">
        <v>161</v>
      </c>
      <c r="C77" s="4" t="s">
        <v>26</v>
      </c>
      <c r="D77" s="5">
        <v>0</v>
      </c>
      <c r="E77" s="5"/>
      <c r="F77" s="5">
        <v>58519763872</v>
      </c>
      <c r="G77" s="5">
        <v>46846325567</v>
      </c>
      <c r="H77" s="5"/>
      <c r="I77" s="5">
        <f t="shared" si="1"/>
        <v>11673438305</v>
      </c>
      <c r="J77" s="6">
        <v>0.03</v>
      </c>
    </row>
    <row r="78" spans="1:10" ht="23.1" customHeight="1">
      <c r="A78" s="4" t="s">
        <v>162</v>
      </c>
      <c r="B78" s="4" t="s">
        <v>163</v>
      </c>
      <c r="C78" s="4" t="s">
        <v>26</v>
      </c>
      <c r="D78" s="5">
        <v>0</v>
      </c>
      <c r="E78" s="5"/>
      <c r="F78" s="5">
        <v>279157290600</v>
      </c>
      <c r="G78" s="5">
        <v>177720706580</v>
      </c>
      <c r="H78" s="5"/>
      <c r="I78" s="5">
        <f t="shared" si="1"/>
        <v>101436584020</v>
      </c>
      <c r="J78" s="6">
        <v>0.26</v>
      </c>
    </row>
    <row r="79" spans="1:10" ht="23.1" customHeight="1">
      <c r="A79" s="4" t="s">
        <v>164</v>
      </c>
      <c r="B79" s="4" t="s">
        <v>165</v>
      </c>
      <c r="C79" s="4" t="s">
        <v>26</v>
      </c>
      <c r="D79" s="5">
        <v>0</v>
      </c>
      <c r="E79" s="5"/>
      <c r="F79" s="5">
        <v>212348078190</v>
      </c>
      <c r="G79" s="5">
        <v>140181125026</v>
      </c>
      <c r="H79" s="5"/>
      <c r="I79" s="5">
        <f t="shared" si="1"/>
        <v>72166953164</v>
      </c>
      <c r="J79" s="6">
        <v>0.18</v>
      </c>
    </row>
    <row r="80" spans="1:10" ht="23.1" customHeight="1">
      <c r="A80" s="4" t="s">
        <v>166</v>
      </c>
      <c r="B80" s="4" t="s">
        <v>167</v>
      </c>
      <c r="C80" s="4" t="s">
        <v>26</v>
      </c>
      <c r="D80" s="5">
        <v>0</v>
      </c>
      <c r="E80" s="5"/>
      <c r="F80" s="5">
        <v>164358665911</v>
      </c>
      <c r="G80" s="5">
        <v>95114933888</v>
      </c>
      <c r="H80" s="5"/>
      <c r="I80" s="5">
        <f t="shared" si="1"/>
        <v>69243732023</v>
      </c>
      <c r="J80" s="6">
        <v>0.18</v>
      </c>
    </row>
    <row r="81" spans="1:10" ht="23.1" customHeight="1">
      <c r="A81" s="4" t="s">
        <v>168</v>
      </c>
      <c r="B81" s="4" t="s">
        <v>169</v>
      </c>
      <c r="C81" s="4" t="s">
        <v>26</v>
      </c>
      <c r="D81" s="5">
        <v>0</v>
      </c>
      <c r="E81" s="5"/>
      <c r="F81" s="5">
        <v>4605123784062</v>
      </c>
      <c r="G81" s="5">
        <v>4332356343532</v>
      </c>
      <c r="H81" s="5"/>
      <c r="I81" s="5">
        <f t="shared" si="1"/>
        <v>272767440530</v>
      </c>
      <c r="J81" s="6">
        <v>0.7</v>
      </c>
    </row>
    <row r="82" spans="1:10" ht="23.1" customHeight="1">
      <c r="A82" s="4" t="s">
        <v>170</v>
      </c>
      <c r="B82" s="4" t="s">
        <v>171</v>
      </c>
      <c r="C82" s="4" t="s">
        <v>79</v>
      </c>
      <c r="D82" s="5">
        <v>0</v>
      </c>
      <c r="E82" s="5"/>
      <c r="F82" s="5">
        <v>3687858226154</v>
      </c>
      <c r="G82" s="5">
        <v>3687858226154</v>
      </c>
      <c r="H82" s="5"/>
      <c r="I82" s="5">
        <f t="shared" si="1"/>
        <v>0</v>
      </c>
      <c r="J82" s="6">
        <v>0</v>
      </c>
    </row>
    <row r="83" spans="1:10" ht="23.1" customHeight="1" thickBot="1">
      <c r="A83" s="12" t="s">
        <v>172</v>
      </c>
      <c r="B83" s="12"/>
      <c r="C83" s="12"/>
      <c r="D83" s="16">
        <f>SUM(D10:D82)</f>
        <v>3168835782680</v>
      </c>
      <c r="E83" s="13"/>
      <c r="F83" s="23">
        <f>SUM(F10:F82)</f>
        <v>33039676576040</v>
      </c>
      <c r="G83" s="23">
        <f>SUM(G10:G82)</f>
        <v>30802875892849</v>
      </c>
      <c r="H83" s="22"/>
      <c r="I83" s="16">
        <f>SUM(I10:I82)</f>
        <v>5405636465871</v>
      </c>
      <c r="J83" s="17">
        <v>13.78</v>
      </c>
    </row>
    <row r="84" spans="1:10" ht="21" thickTop="1"/>
    <row r="87" spans="1:10">
      <c r="C87" s="7" t="s">
        <v>173</v>
      </c>
    </row>
  </sheetData>
  <mergeCells count="15">
    <mergeCell ref="A1:J1"/>
    <mergeCell ref="A2:J2"/>
    <mergeCell ref="A3:J3"/>
    <mergeCell ref="J7:J8"/>
    <mergeCell ref="A4:J4"/>
    <mergeCell ref="I6:J6"/>
    <mergeCell ref="I7:I8"/>
    <mergeCell ref="A7:A8"/>
    <mergeCell ref="D7:D8"/>
    <mergeCell ref="B7:B8"/>
    <mergeCell ref="C7:C8"/>
    <mergeCell ref="F7:F8"/>
    <mergeCell ref="G7:G8"/>
    <mergeCell ref="B6:C6"/>
    <mergeCell ref="F6:G6"/>
  </mergeCells>
  <pageMargins left="0.7" right="0.7" top="0.75" bottom="0.75" header="0.3" footer="0.3"/>
  <pageSetup paperSize="9" scale="81" orientation="landscape" horizontalDpi="4294967295" verticalDpi="4294967295"/>
  <headerFooter differentOddEven="1" differentFirst="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rightToLeft="1" zoomScale="106" zoomScaleNormal="106" workbookViewId="0">
      <selection activeCell="E22" sqref="E22"/>
    </sheetView>
  </sheetViews>
  <sheetFormatPr defaultColWidth="0" defaultRowHeight="22.5"/>
  <cols>
    <col min="1" max="1" width="55.85546875" style="30" customWidth="1"/>
    <col min="2" max="2" width="9.42578125" style="25" customWidth="1"/>
    <col min="3" max="3" width="19.7109375" style="25" customWidth="1"/>
    <col min="4" max="4" width="3.42578125" style="25" customWidth="1"/>
    <col min="5" max="5" width="18.85546875" style="25" customWidth="1"/>
    <col min="6" max="6" width="3.85546875" style="25" customWidth="1"/>
    <col min="7" max="7" width="19.85546875" style="25" customWidth="1"/>
    <col min="8" max="21" width="0.7109375" style="26" customWidth="1"/>
    <col min="22" max="22" width="0" style="26" hidden="1" customWidth="1"/>
    <col min="23" max="16384" width="0" style="26" hidden="1"/>
  </cols>
  <sheetData>
    <row r="1" spans="1:21" ht="25.5">
      <c r="A1" s="85" t="s">
        <v>0</v>
      </c>
      <c r="B1" s="85"/>
      <c r="C1" s="85"/>
      <c r="D1" s="85"/>
      <c r="E1" s="85"/>
      <c r="F1" s="31"/>
    </row>
    <row r="2" spans="1:21" ht="25.5">
      <c r="A2" s="85" t="s">
        <v>330</v>
      </c>
      <c r="B2" s="85"/>
      <c r="C2" s="85"/>
      <c r="D2" s="85"/>
      <c r="E2" s="85"/>
      <c r="F2" s="31"/>
    </row>
    <row r="3" spans="1:21" ht="25.5">
      <c r="A3" s="85" t="s">
        <v>331</v>
      </c>
      <c r="B3" s="85"/>
      <c r="C3" s="85"/>
      <c r="D3" s="85"/>
      <c r="E3" s="85"/>
      <c r="F3" s="31"/>
    </row>
    <row r="4" spans="1:21" ht="25.5">
      <c r="A4" s="86" t="s">
        <v>393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</row>
    <row r="5" spans="1:21" ht="21" customHeight="1" thickBot="1">
      <c r="A5" s="27" t="s">
        <v>381</v>
      </c>
      <c r="B5" s="27" t="s">
        <v>394</v>
      </c>
      <c r="C5" s="27" t="s">
        <v>11</v>
      </c>
      <c r="D5" s="32"/>
      <c r="E5" s="27" t="s">
        <v>395</v>
      </c>
      <c r="F5" s="32"/>
      <c r="G5" s="27" t="s">
        <v>396</v>
      </c>
    </row>
    <row r="6" spans="1:21" ht="22.5" hidden="1" customHeight="1">
      <c r="A6" s="4" t="s">
        <v>397</v>
      </c>
      <c r="B6" s="4" t="s">
        <v>398</v>
      </c>
      <c r="C6" s="5" t="s">
        <v>369</v>
      </c>
      <c r="D6" s="5" t="s">
        <v>453</v>
      </c>
      <c r="E6" s="5" t="s">
        <v>399</v>
      </c>
      <c r="F6" s="5" t="s">
        <v>452</v>
      </c>
      <c r="G6" s="5" t="s">
        <v>400</v>
      </c>
    </row>
    <row r="7" spans="1:21" ht="23.1" customHeight="1">
      <c r="A7" s="4" t="s">
        <v>401</v>
      </c>
      <c r="B7" s="4" t="s">
        <v>402</v>
      </c>
      <c r="C7" s="10">
        <f>'درآمد سرمایه گذاری در سهام و ص '!J94</f>
        <v>909777761504</v>
      </c>
      <c r="D7" s="10"/>
      <c r="E7" s="18">
        <f>Table11[[#This Row],[Amount]]/C11*100</f>
        <v>90.662300201243269</v>
      </c>
      <c r="F7" s="18"/>
      <c r="G7" s="18">
        <v>2.12</v>
      </c>
    </row>
    <row r="8" spans="1:21" ht="23.1" customHeight="1">
      <c r="A8" s="4" t="s">
        <v>403</v>
      </c>
      <c r="B8" s="4" t="s">
        <v>404</v>
      </c>
      <c r="C8" s="10">
        <v>6174155239</v>
      </c>
      <c r="D8" s="10"/>
      <c r="E8" s="18">
        <f>Table11[[#This Row],[Amount]]/C11*100</f>
        <v>0.61527456424294646</v>
      </c>
      <c r="F8" s="18"/>
      <c r="G8" s="18">
        <v>0.02</v>
      </c>
    </row>
    <row r="9" spans="1:21" ht="23.1" customHeight="1">
      <c r="A9" s="4" t="s">
        <v>405</v>
      </c>
      <c r="B9" s="4" t="s">
        <v>406</v>
      </c>
      <c r="C9" s="10">
        <v>2816315714</v>
      </c>
      <c r="D9" s="10"/>
      <c r="E9" s="18">
        <f>Table11[[#This Row],[Amount]]/C11*100</f>
        <v>0.28065498139022621</v>
      </c>
      <c r="F9" s="18"/>
      <c r="G9" s="18">
        <v>0.01</v>
      </c>
    </row>
    <row r="10" spans="1:21" ht="23.1" customHeight="1">
      <c r="A10" s="4" t="s">
        <v>368</v>
      </c>
      <c r="B10" s="4" t="s">
        <v>407</v>
      </c>
      <c r="C10" s="10">
        <v>84711449268</v>
      </c>
      <c r="D10" s="10"/>
      <c r="E10" s="18">
        <f>Table11[[#This Row],[Amount]]/C11*100</f>
        <v>8.4417702531235559</v>
      </c>
      <c r="F10" s="18"/>
      <c r="G10" s="18">
        <v>0.26</v>
      </c>
    </row>
    <row r="11" spans="1:21" ht="23.1" customHeight="1" thickBot="1">
      <c r="A11" s="28" t="s">
        <v>172</v>
      </c>
      <c r="B11" s="12"/>
      <c r="C11" s="33">
        <f>SUM(C7:C10)</f>
        <v>1003479681725</v>
      </c>
      <c r="D11" s="2"/>
      <c r="E11" s="34">
        <v>100</v>
      </c>
      <c r="F11" s="35"/>
      <c r="G11" s="34">
        <v>2.41</v>
      </c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</row>
    <row r="12" spans="1:21" ht="23.25" thickTop="1"/>
  </sheetData>
  <mergeCells count="4">
    <mergeCell ref="A4:U4"/>
    <mergeCell ref="A1:E1"/>
    <mergeCell ref="A2:E2"/>
    <mergeCell ref="A3:E3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rightToLeft="1" zoomScale="106" zoomScaleNormal="106" workbookViewId="0">
      <selection activeCell="B8" sqref="B8:D19"/>
    </sheetView>
  </sheetViews>
  <sheetFormatPr defaultColWidth="0" defaultRowHeight="20.25"/>
  <cols>
    <col min="1" max="1" width="20.5703125" style="7" customWidth="1"/>
    <col min="2" max="2" width="17" style="7" customWidth="1"/>
    <col min="3" max="3" width="28.28515625" style="7" customWidth="1"/>
    <col min="4" max="4" width="19.28515625" style="7" customWidth="1"/>
    <col min="5" max="5" width="22.85546875" style="7" customWidth="1"/>
    <col min="6" max="6" width="2" style="7" customWidth="1"/>
    <col min="7" max="7" width="25.85546875" style="7" customWidth="1"/>
    <col min="8" max="8" width="2.28515625" style="7" customWidth="1"/>
    <col min="9" max="9" width="23" style="7" customWidth="1"/>
    <col min="10" max="10" width="2" style="7" customWidth="1"/>
    <col min="11" max="11" width="18.7109375" style="7" customWidth="1"/>
    <col min="12" max="12" width="2" style="7" customWidth="1"/>
    <col min="13" max="13" width="21.28515625" style="7" customWidth="1"/>
    <col min="14" max="14" width="2.140625" style="7" customWidth="1"/>
    <col min="15" max="15" width="20" style="7" customWidth="1"/>
    <col min="16" max="18" width="0.7109375" style="1" customWidth="1"/>
    <col min="19" max="19" width="0" style="1" hidden="1" customWidth="1"/>
    <col min="20" max="16384" width="0" style="1" hidden="1"/>
  </cols>
  <sheetData>
    <row r="1" spans="1:18" ht="25.5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</row>
    <row r="2" spans="1:18" ht="25.5">
      <c r="A2" s="85" t="s">
        <v>330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</row>
    <row r="3" spans="1:18" ht="25.5">
      <c r="A3" s="85" t="s">
        <v>2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</row>
    <row r="4" spans="1:18" ht="25.5">
      <c r="A4" s="86" t="s">
        <v>408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</row>
    <row r="5" spans="1:18" ht="16.5" customHeight="1" thickBot="1">
      <c r="B5" s="84" t="s">
        <v>409</v>
      </c>
      <c r="C5" s="84"/>
      <c r="D5" s="84"/>
      <c r="E5" s="96" t="s">
        <v>333</v>
      </c>
      <c r="F5" s="96"/>
      <c r="G5" s="96"/>
      <c r="H5" s="96"/>
      <c r="I5" s="96"/>
      <c r="J5" s="39"/>
      <c r="K5" s="96" t="s">
        <v>334</v>
      </c>
      <c r="L5" s="96"/>
      <c r="M5" s="96"/>
      <c r="N5" s="96"/>
      <c r="O5" s="96"/>
      <c r="P5" s="36"/>
      <c r="Q5" s="36"/>
      <c r="R5" s="36"/>
    </row>
    <row r="6" spans="1:18" ht="44.25" customHeight="1" thickBot="1">
      <c r="A6" s="19" t="s">
        <v>410</v>
      </c>
      <c r="B6" s="3" t="s">
        <v>411</v>
      </c>
      <c r="C6" s="19" t="s">
        <v>412</v>
      </c>
      <c r="D6" s="19" t="s">
        <v>413</v>
      </c>
      <c r="E6" s="19" t="s">
        <v>414</v>
      </c>
      <c r="G6" s="3" t="s">
        <v>415</v>
      </c>
      <c r="H6" s="10"/>
      <c r="I6" s="19" t="s">
        <v>416</v>
      </c>
      <c r="K6" s="19" t="s">
        <v>414</v>
      </c>
      <c r="M6" s="19" t="s">
        <v>415</v>
      </c>
      <c r="O6" s="19" t="s">
        <v>416</v>
      </c>
    </row>
    <row r="7" spans="1:18" ht="22.5" hidden="1" customHeight="1">
      <c r="A7" s="4" t="s">
        <v>417</v>
      </c>
      <c r="B7" s="5" t="s">
        <v>18</v>
      </c>
      <c r="C7" s="5" t="s">
        <v>188</v>
      </c>
      <c r="D7" s="5" t="s">
        <v>418</v>
      </c>
      <c r="E7" s="5" t="s">
        <v>419</v>
      </c>
      <c r="F7" s="5" t="s">
        <v>456</v>
      </c>
      <c r="G7" s="5" t="s">
        <v>420</v>
      </c>
      <c r="H7" s="5" t="s">
        <v>455</v>
      </c>
      <c r="I7" s="5" t="s">
        <v>421</v>
      </c>
      <c r="J7" s="5" t="s">
        <v>454</v>
      </c>
      <c r="K7" s="5" t="s">
        <v>422</v>
      </c>
      <c r="L7" s="5" t="s">
        <v>453</v>
      </c>
      <c r="M7" s="5" t="s">
        <v>423</v>
      </c>
      <c r="N7" s="5" t="s">
        <v>452</v>
      </c>
      <c r="O7" s="5" t="s">
        <v>424</v>
      </c>
    </row>
    <row r="8" spans="1:18" ht="23.1" customHeight="1">
      <c r="A8" s="4" t="s">
        <v>258</v>
      </c>
      <c r="B8" s="10" t="s">
        <v>425</v>
      </c>
      <c r="C8" s="10">
        <v>229331</v>
      </c>
      <c r="D8" s="10">
        <v>1250</v>
      </c>
      <c r="E8" s="10">
        <v>0</v>
      </c>
      <c r="F8" s="10"/>
      <c r="G8" s="41">
        <v>-5656116</v>
      </c>
      <c r="H8" s="10"/>
      <c r="I8" s="10">
        <f>Table4[[#This Row],[periodDividendPaymentSum]]-G8</f>
        <v>5656116</v>
      </c>
      <c r="J8" s="10"/>
      <c r="K8" s="10">
        <v>286663750</v>
      </c>
      <c r="L8" s="10"/>
      <c r="M8" s="10">
        <v>2915225</v>
      </c>
      <c r="N8" s="10"/>
      <c r="O8" s="10">
        <f>Table4[[#This Row],[currentDividend]]-Table4[[#This Row],[dividendPaymentDiscount]]</f>
        <v>283748525</v>
      </c>
    </row>
    <row r="9" spans="1:18" ht="23.1" customHeight="1">
      <c r="A9" s="4" t="s">
        <v>200</v>
      </c>
      <c r="B9" s="10" t="s">
        <v>426</v>
      </c>
      <c r="C9" s="10">
        <v>296013</v>
      </c>
      <c r="D9" s="10">
        <v>2428</v>
      </c>
      <c r="E9" s="10">
        <v>0</v>
      </c>
      <c r="F9" s="10"/>
      <c r="G9" s="41">
        <v>-14180941</v>
      </c>
      <c r="H9" s="10"/>
      <c r="I9" s="10">
        <f>Table4[[#This Row],[periodDividendPaymentSum]]-G9</f>
        <v>14180941</v>
      </c>
      <c r="J9" s="10"/>
      <c r="K9" s="10">
        <v>718719564</v>
      </c>
      <c r="L9" s="10"/>
      <c r="M9" s="10">
        <v>7309013</v>
      </c>
      <c r="N9" s="10"/>
      <c r="O9" s="10">
        <f>Table4[[#This Row],[currentDividend]]-Table4[[#This Row],[dividendPaymentDiscount]]</f>
        <v>711410551</v>
      </c>
    </row>
    <row r="10" spans="1:18" ht="23.1" customHeight="1">
      <c r="A10" s="4" t="s">
        <v>254</v>
      </c>
      <c r="B10" s="10" t="s">
        <v>427</v>
      </c>
      <c r="C10" s="10">
        <v>9204</v>
      </c>
      <c r="D10" s="10">
        <v>710</v>
      </c>
      <c r="E10" s="10">
        <v>0</v>
      </c>
      <c r="F10" s="10"/>
      <c r="G10" s="41">
        <v>0</v>
      </c>
      <c r="H10" s="10"/>
      <c r="I10" s="10">
        <f>Table4[[#This Row],[periodDividendPaymentSum]]-G10</f>
        <v>0</v>
      </c>
      <c r="J10" s="10"/>
      <c r="K10" s="10">
        <v>6534840</v>
      </c>
      <c r="L10" s="10"/>
      <c r="M10" s="10">
        <v>0</v>
      </c>
      <c r="N10" s="10"/>
      <c r="O10" s="10">
        <f>Table4[[#This Row],[currentDividend]]-Table4[[#This Row],[dividendPaymentDiscount]]</f>
        <v>6534840</v>
      </c>
    </row>
    <row r="11" spans="1:18" ht="23.1" customHeight="1">
      <c r="A11" s="4" t="s">
        <v>252</v>
      </c>
      <c r="B11" s="10" t="s">
        <v>428</v>
      </c>
      <c r="C11" s="10">
        <v>39929</v>
      </c>
      <c r="D11" s="10">
        <v>4200</v>
      </c>
      <c r="E11" s="10">
        <v>0</v>
      </c>
      <c r="F11" s="10"/>
      <c r="G11" s="41">
        <v>0</v>
      </c>
      <c r="H11" s="10"/>
      <c r="I11" s="10">
        <f>Table4[[#This Row],[periodDividendPaymentSum]]-G11</f>
        <v>0</v>
      </c>
      <c r="J11" s="10"/>
      <c r="K11" s="10">
        <v>167701800</v>
      </c>
      <c r="L11" s="10"/>
      <c r="M11" s="10">
        <v>0</v>
      </c>
      <c r="N11" s="10"/>
      <c r="O11" s="10">
        <f>Table4[[#This Row],[currentDividend]]-Table4[[#This Row],[dividendPaymentDiscount]]</f>
        <v>167701800</v>
      </c>
    </row>
    <row r="12" spans="1:18" ht="23.1" customHeight="1">
      <c r="A12" s="4" t="s">
        <v>201</v>
      </c>
      <c r="B12" s="10" t="s">
        <v>429</v>
      </c>
      <c r="C12" s="10">
        <v>28973</v>
      </c>
      <c r="D12" s="10">
        <v>3000</v>
      </c>
      <c r="E12" s="10">
        <v>0</v>
      </c>
      <c r="F12" s="10"/>
      <c r="G12" s="41">
        <v>-1639310</v>
      </c>
      <c r="H12" s="10"/>
      <c r="I12" s="10">
        <f>Table4[[#This Row],[periodDividendPaymentSum]]-G12</f>
        <v>1639310</v>
      </c>
      <c r="J12" s="10"/>
      <c r="K12" s="10">
        <v>86919000</v>
      </c>
      <c r="L12" s="10"/>
      <c r="M12" s="10">
        <v>2822419</v>
      </c>
      <c r="N12" s="10"/>
      <c r="O12" s="10">
        <f>Table4[[#This Row],[currentDividend]]-Table4[[#This Row],[dividendPaymentDiscount]]</f>
        <v>84096581</v>
      </c>
    </row>
    <row r="13" spans="1:18" ht="23.1" customHeight="1">
      <c r="A13" s="4" t="s">
        <v>229</v>
      </c>
      <c r="B13" s="10" t="s">
        <v>430</v>
      </c>
      <c r="C13" s="10">
        <v>165000</v>
      </c>
      <c r="D13" s="10">
        <v>1500</v>
      </c>
      <c r="E13" s="10">
        <v>0</v>
      </c>
      <c r="F13" s="10"/>
      <c r="G13" s="41">
        <v>0</v>
      </c>
      <c r="H13" s="10"/>
      <c r="I13" s="10">
        <f>Table4[[#This Row],[periodDividendPaymentSum]]-G13</f>
        <v>0</v>
      </c>
      <c r="J13" s="10"/>
      <c r="K13" s="10">
        <v>247500000</v>
      </c>
      <c r="L13" s="10"/>
      <c r="M13" s="10">
        <v>0</v>
      </c>
      <c r="N13" s="10"/>
      <c r="O13" s="10">
        <f>Table4[[#This Row],[currentDividend]]-Table4[[#This Row],[dividendPaymentDiscount]]</f>
        <v>247500000</v>
      </c>
    </row>
    <row r="14" spans="1:18" ht="23.1" customHeight="1">
      <c r="A14" s="4" t="s">
        <v>220</v>
      </c>
      <c r="B14" s="10" t="s">
        <v>431</v>
      </c>
      <c r="C14" s="10">
        <v>1023931</v>
      </c>
      <c r="D14" s="10">
        <v>870</v>
      </c>
      <c r="E14" s="10">
        <v>0</v>
      </c>
      <c r="F14" s="10"/>
      <c r="G14" s="41">
        <v>-17935973</v>
      </c>
      <c r="H14" s="10"/>
      <c r="I14" s="10">
        <f>Table4[[#This Row],[periodDividendPaymentSum]]-G14</f>
        <v>17935973</v>
      </c>
      <c r="J14" s="10"/>
      <c r="K14" s="10">
        <v>890819970</v>
      </c>
      <c r="L14" s="10"/>
      <c r="M14" s="10">
        <v>0</v>
      </c>
      <c r="N14" s="10"/>
      <c r="O14" s="10">
        <f>Table4[[#This Row],[currentDividend]]-Table4[[#This Row],[dividendPaymentDiscount]]</f>
        <v>890819970</v>
      </c>
    </row>
    <row r="15" spans="1:18" ht="23.1" customHeight="1">
      <c r="A15" s="4" t="s">
        <v>266</v>
      </c>
      <c r="B15" s="10" t="s">
        <v>432</v>
      </c>
      <c r="C15" s="10">
        <v>190744</v>
      </c>
      <c r="D15" s="10">
        <v>16500</v>
      </c>
      <c r="E15" s="10">
        <v>0</v>
      </c>
      <c r="F15" s="10"/>
      <c r="G15" s="41">
        <v>0</v>
      </c>
      <c r="H15" s="10"/>
      <c r="I15" s="10">
        <f>Table4[[#This Row],[periodDividendPaymentSum]]-G15</f>
        <v>0</v>
      </c>
      <c r="J15" s="10"/>
      <c r="K15" s="10">
        <v>3147276000</v>
      </c>
      <c r="L15" s="10"/>
      <c r="M15" s="10">
        <v>0</v>
      </c>
      <c r="N15" s="10"/>
      <c r="O15" s="10">
        <f>Table4[[#This Row],[currentDividend]]-Table4[[#This Row],[dividendPaymentDiscount]]</f>
        <v>3147276000</v>
      </c>
    </row>
    <row r="16" spans="1:18" ht="23.1" customHeight="1">
      <c r="A16" s="4" t="s">
        <v>253</v>
      </c>
      <c r="B16" s="10" t="s">
        <v>433</v>
      </c>
      <c r="C16" s="10">
        <v>800055</v>
      </c>
      <c r="D16" s="10">
        <v>400</v>
      </c>
      <c r="E16" s="10">
        <v>0</v>
      </c>
      <c r="F16" s="10"/>
      <c r="G16" s="41">
        <v>0</v>
      </c>
      <c r="H16" s="10"/>
      <c r="I16" s="10">
        <f>Table4[[#This Row],[periodDividendPaymentSum]]-G16</f>
        <v>0</v>
      </c>
      <c r="J16" s="10"/>
      <c r="K16" s="10">
        <v>320022000</v>
      </c>
      <c r="L16" s="10"/>
      <c r="M16" s="10">
        <v>0</v>
      </c>
      <c r="N16" s="10"/>
      <c r="O16" s="10">
        <f>Table4[[#This Row],[currentDividend]]-Table4[[#This Row],[dividendPaymentDiscount]]</f>
        <v>320022000</v>
      </c>
    </row>
    <row r="17" spans="1:15" ht="23.1" customHeight="1">
      <c r="A17" s="4" t="s">
        <v>239</v>
      </c>
      <c r="B17" s="10" t="s">
        <v>434</v>
      </c>
      <c r="C17" s="10">
        <v>2218970</v>
      </c>
      <c r="D17" s="10">
        <v>3700</v>
      </c>
      <c r="E17" s="10">
        <v>0</v>
      </c>
      <c r="F17" s="10"/>
      <c r="G17" s="41">
        <v>-144245475</v>
      </c>
      <c r="H17" s="10"/>
      <c r="I17" s="10">
        <f>Table4[[#This Row],[periodDividendPaymentSum]]-G17</f>
        <v>144245475</v>
      </c>
      <c r="J17" s="10"/>
      <c r="K17" s="10">
        <v>8210189000</v>
      </c>
      <c r="L17" s="10"/>
      <c r="M17" s="10">
        <v>545946072</v>
      </c>
      <c r="N17" s="10"/>
      <c r="O17" s="10">
        <f>Table4[[#This Row],[currentDividend]]-Table4[[#This Row],[dividendPaymentDiscount]]</f>
        <v>7664242928</v>
      </c>
    </row>
    <row r="18" spans="1:15" ht="23.1" customHeight="1">
      <c r="A18" s="4" t="s">
        <v>221</v>
      </c>
      <c r="B18" s="10" t="s">
        <v>435</v>
      </c>
      <c r="C18" s="10">
        <v>4409205</v>
      </c>
      <c r="D18" s="10">
        <v>690</v>
      </c>
      <c r="E18" s="10">
        <v>0</v>
      </c>
      <c r="F18" s="10"/>
      <c r="G18" s="41">
        <v>0</v>
      </c>
      <c r="H18" s="10"/>
      <c r="I18" s="10">
        <f>Table4[[#This Row],[periodDividendPaymentSum]]-G18</f>
        <v>0</v>
      </c>
      <c r="J18" s="10"/>
      <c r="K18" s="10">
        <v>3042351450</v>
      </c>
      <c r="L18" s="10"/>
      <c r="M18" s="10">
        <v>0</v>
      </c>
      <c r="N18" s="10"/>
      <c r="O18" s="10">
        <f>Table4[[#This Row],[currentDividend]]-Table4[[#This Row],[dividendPaymentDiscount]]</f>
        <v>3042351450</v>
      </c>
    </row>
    <row r="19" spans="1:15" ht="23.1" customHeight="1">
      <c r="A19" s="4" t="s">
        <v>219</v>
      </c>
      <c r="B19" s="10" t="s">
        <v>436</v>
      </c>
      <c r="C19" s="10">
        <v>34328655</v>
      </c>
      <c r="D19" s="10">
        <v>630</v>
      </c>
      <c r="E19" s="10">
        <v>0</v>
      </c>
      <c r="F19" s="10"/>
      <c r="G19" s="41">
        <v>0</v>
      </c>
      <c r="H19" s="10"/>
      <c r="I19" s="10">
        <f>Table4[[#This Row],[periodDividendPaymentSum]]-G19</f>
        <v>0</v>
      </c>
      <c r="J19" s="10"/>
      <c r="K19" s="10">
        <v>21627052650</v>
      </c>
      <c r="L19" s="10"/>
      <c r="M19" s="10">
        <v>0</v>
      </c>
      <c r="N19" s="10"/>
      <c r="O19" s="10">
        <f>Table4[[#This Row],[currentDividend]]-Table4[[#This Row],[dividendPaymentDiscount]]</f>
        <v>21627052650</v>
      </c>
    </row>
    <row r="20" spans="1:15" ht="23.1" customHeight="1" thickBot="1">
      <c r="A20" s="4" t="s">
        <v>172</v>
      </c>
      <c r="B20" s="37"/>
      <c r="C20" s="37"/>
      <c r="D20" s="37"/>
      <c r="E20" s="40">
        <v>0</v>
      </c>
      <c r="F20" s="39"/>
      <c r="G20" s="42">
        <f>SUM(G8:G19)</f>
        <v>-183657815</v>
      </c>
      <c r="H20" s="39"/>
      <c r="I20" s="40">
        <f>Table4[[#This Row],[periodDividendPaymentSum]]-G20</f>
        <v>183657815</v>
      </c>
      <c r="J20" s="39"/>
      <c r="K20" s="40">
        <v>38751750024</v>
      </c>
      <c r="L20" s="39"/>
      <c r="M20" s="40">
        <f>SUM(M8:M19)</f>
        <v>558992729</v>
      </c>
      <c r="N20" s="39"/>
      <c r="O20" s="40">
        <f>SUM(O8:O19)</f>
        <v>38192757295</v>
      </c>
    </row>
    <row r="21" spans="1:15" ht="21" thickTop="1"/>
  </sheetData>
  <mergeCells count="7">
    <mergeCell ref="B5:D5"/>
    <mergeCell ref="E5:I5"/>
    <mergeCell ref="K5:O5"/>
    <mergeCell ref="A4:R4"/>
    <mergeCell ref="A1:O1"/>
    <mergeCell ref="A2:O2"/>
    <mergeCell ref="A3:O3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rightToLeft="1" topLeftCell="A11" zoomScale="106" zoomScaleNormal="106" workbookViewId="0">
      <selection activeCell="Q18" sqref="Q18"/>
    </sheetView>
  </sheetViews>
  <sheetFormatPr defaultRowHeight="22.5"/>
  <cols>
    <col min="1" max="1" width="33.28515625" style="25" customWidth="1"/>
    <col min="2" max="2" width="18.5703125" style="25" customWidth="1"/>
    <col min="3" max="3" width="2.28515625" style="25" customWidth="1"/>
    <col min="4" max="4" width="19.140625" style="25" customWidth="1"/>
    <col min="5" max="5" width="2.140625" style="25" customWidth="1"/>
    <col min="6" max="6" width="16.42578125" style="25" customWidth="1"/>
    <col min="7" max="7" width="2.7109375" style="25" customWidth="1"/>
    <col min="8" max="8" width="14.28515625" style="25" customWidth="1"/>
    <col min="9" max="9" width="3.140625" style="25" customWidth="1"/>
    <col min="10" max="10" width="20" style="25" customWidth="1"/>
    <col min="11" max="11" width="2.7109375" style="25" customWidth="1"/>
    <col min="12" max="12" width="17.140625" style="25" customWidth="1"/>
    <col min="13" max="13" width="9.140625" style="26" customWidth="1"/>
    <col min="14" max="16384" width="9.140625" style="26"/>
  </cols>
  <sheetData>
    <row r="1" spans="1:12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12">
      <c r="A2" s="97" t="s">
        <v>330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</row>
    <row r="3" spans="1:12">
      <c r="A3" s="97" t="s">
        <v>2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</row>
    <row r="4" spans="1:12" ht="25.5">
      <c r="A4" s="86" t="s">
        <v>437</v>
      </c>
      <c r="B4" s="86"/>
      <c r="C4" s="44"/>
    </row>
    <row r="5" spans="1:12" ht="16.5" customHeight="1" thickBot="1">
      <c r="A5" s="32"/>
      <c r="B5" s="96" t="s">
        <v>333</v>
      </c>
      <c r="C5" s="96"/>
      <c r="D5" s="96"/>
      <c r="E5" s="96"/>
      <c r="F5" s="96"/>
      <c r="G5" s="39"/>
      <c r="H5" s="96" t="s">
        <v>334</v>
      </c>
      <c r="I5" s="96"/>
      <c r="J5" s="96"/>
      <c r="K5" s="96"/>
      <c r="L5" s="96"/>
    </row>
    <row r="6" spans="1:12" ht="35.25" customHeight="1" thickBot="1">
      <c r="A6" s="25" t="s">
        <v>381</v>
      </c>
      <c r="B6" s="43" t="s">
        <v>438</v>
      </c>
      <c r="C6" s="32"/>
      <c r="D6" s="43" t="s">
        <v>415</v>
      </c>
      <c r="E6" s="32"/>
      <c r="F6" s="43" t="s">
        <v>439</v>
      </c>
      <c r="G6" s="32"/>
      <c r="H6" s="43" t="s">
        <v>438</v>
      </c>
      <c r="I6" s="32"/>
      <c r="J6" s="43" t="s">
        <v>415</v>
      </c>
      <c r="K6" s="32"/>
      <c r="L6" s="43" t="s">
        <v>439</v>
      </c>
    </row>
    <row r="7" spans="1:12" ht="22.5" hidden="1" customHeight="1">
      <c r="A7" s="4" t="s">
        <v>365</v>
      </c>
      <c r="B7" s="5" t="s">
        <v>366</v>
      </c>
      <c r="C7" s="5" t="s">
        <v>456</v>
      </c>
      <c r="D7" s="5" t="s">
        <v>440</v>
      </c>
      <c r="E7" s="5" t="s">
        <v>455</v>
      </c>
      <c r="F7" s="5" t="s">
        <v>441</v>
      </c>
      <c r="G7" s="5" t="s">
        <v>454</v>
      </c>
      <c r="H7" s="5" t="s">
        <v>442</v>
      </c>
      <c r="I7" s="5" t="s">
        <v>453</v>
      </c>
      <c r="J7" s="5" t="s">
        <v>443</v>
      </c>
      <c r="K7" s="5" t="s">
        <v>452</v>
      </c>
      <c r="L7" s="5" t="s">
        <v>367</v>
      </c>
    </row>
    <row r="8" spans="1:12" ht="23.1" customHeight="1">
      <c r="A8" s="4" t="s">
        <v>300</v>
      </c>
      <c r="B8" s="5">
        <v>16157406</v>
      </c>
      <c r="C8" s="5"/>
      <c r="D8" s="5">
        <v>0</v>
      </c>
      <c r="E8" s="5"/>
      <c r="F8" s="5">
        <v>16157406</v>
      </c>
      <c r="G8" s="5"/>
      <c r="H8" s="5">
        <v>143750571</v>
      </c>
      <c r="I8" s="5"/>
      <c r="J8" s="5">
        <v>0</v>
      </c>
      <c r="K8" s="5"/>
      <c r="L8" s="5">
        <v>143750571</v>
      </c>
    </row>
    <row r="9" spans="1:12" ht="23.1" customHeight="1">
      <c r="A9" s="4" t="s">
        <v>319</v>
      </c>
      <c r="B9" s="5">
        <v>156601017</v>
      </c>
      <c r="C9" s="5"/>
      <c r="D9" s="5">
        <v>0</v>
      </c>
      <c r="E9" s="5"/>
      <c r="F9" s="5">
        <v>156601017</v>
      </c>
      <c r="G9" s="5"/>
      <c r="H9" s="5">
        <v>388291496</v>
      </c>
      <c r="I9" s="5"/>
      <c r="J9" s="5">
        <v>0</v>
      </c>
      <c r="K9" s="5"/>
      <c r="L9" s="5">
        <v>388291496</v>
      </c>
    </row>
    <row r="10" spans="1:12" ht="23.1" customHeight="1">
      <c r="A10" s="4" t="s">
        <v>293</v>
      </c>
      <c r="B10" s="5">
        <v>172654000</v>
      </c>
      <c r="C10" s="5"/>
      <c r="D10" s="5">
        <v>0</v>
      </c>
      <c r="E10" s="5"/>
      <c r="F10" s="5">
        <v>172654000</v>
      </c>
      <c r="G10" s="5"/>
      <c r="H10" s="5">
        <v>1525737559</v>
      </c>
      <c r="I10" s="5"/>
      <c r="J10" s="5">
        <v>0</v>
      </c>
      <c r="K10" s="5"/>
      <c r="L10" s="5">
        <v>1525737559</v>
      </c>
    </row>
    <row r="11" spans="1:12" ht="23.1" customHeight="1">
      <c r="A11" s="4" t="s">
        <v>356</v>
      </c>
      <c r="B11" s="5">
        <v>0</v>
      </c>
      <c r="C11" s="5"/>
      <c r="D11" s="5">
        <v>0</v>
      </c>
      <c r="E11" s="5"/>
      <c r="F11" s="5">
        <v>0</v>
      </c>
      <c r="G11" s="5"/>
      <c r="H11" s="5">
        <v>691232880</v>
      </c>
      <c r="I11" s="5"/>
      <c r="J11" s="5">
        <v>0</v>
      </c>
      <c r="K11" s="5"/>
      <c r="L11" s="5">
        <v>691232880</v>
      </c>
    </row>
    <row r="12" spans="1:12" ht="23.1" customHeight="1">
      <c r="A12" s="4" t="s">
        <v>316</v>
      </c>
      <c r="B12" s="5">
        <v>234901527</v>
      </c>
      <c r="C12" s="5"/>
      <c r="D12" s="5">
        <v>0</v>
      </c>
      <c r="E12" s="5"/>
      <c r="F12" s="5">
        <v>234901527</v>
      </c>
      <c r="G12" s="5"/>
      <c r="H12" s="5">
        <v>470792498</v>
      </c>
      <c r="I12" s="5"/>
      <c r="J12" s="5">
        <v>0</v>
      </c>
      <c r="K12" s="5"/>
      <c r="L12" s="5">
        <v>470792498</v>
      </c>
    </row>
    <row r="13" spans="1:12" ht="23.1" customHeight="1">
      <c r="A13" s="4" t="s">
        <v>154</v>
      </c>
      <c r="B13" s="5">
        <v>638584999</v>
      </c>
      <c r="C13" s="5"/>
      <c r="D13" s="5">
        <v>0</v>
      </c>
      <c r="E13" s="5"/>
      <c r="F13" s="5">
        <v>638584999</v>
      </c>
      <c r="G13" s="5"/>
      <c r="H13" s="5">
        <v>984910087</v>
      </c>
      <c r="I13" s="5"/>
      <c r="J13" s="5">
        <v>0</v>
      </c>
      <c r="K13" s="5"/>
      <c r="L13" s="5">
        <v>984910087</v>
      </c>
    </row>
    <row r="14" spans="1:12" ht="23.1" customHeight="1">
      <c r="A14" s="4" t="s">
        <v>152</v>
      </c>
      <c r="B14" s="5">
        <v>69253816</v>
      </c>
      <c r="C14" s="5"/>
      <c r="D14" s="5">
        <v>0</v>
      </c>
      <c r="E14" s="5"/>
      <c r="F14" s="5">
        <v>69253816</v>
      </c>
      <c r="G14" s="5"/>
      <c r="H14" s="5">
        <v>104520600</v>
      </c>
      <c r="I14" s="5"/>
      <c r="J14" s="5">
        <v>0</v>
      </c>
      <c r="K14" s="5"/>
      <c r="L14" s="5">
        <v>104520600</v>
      </c>
    </row>
    <row r="15" spans="1:12" ht="23.1" customHeight="1">
      <c r="A15" s="4" t="s">
        <v>150</v>
      </c>
      <c r="B15" s="5">
        <v>49104618</v>
      </c>
      <c r="C15" s="5"/>
      <c r="D15" s="5">
        <v>0</v>
      </c>
      <c r="E15" s="5"/>
      <c r="F15" s="5">
        <v>49104618</v>
      </c>
      <c r="G15" s="5"/>
      <c r="H15" s="5">
        <v>119690149</v>
      </c>
      <c r="I15" s="5"/>
      <c r="J15" s="5">
        <v>0</v>
      </c>
      <c r="K15" s="5"/>
      <c r="L15" s="5">
        <v>119690149</v>
      </c>
    </row>
    <row r="16" spans="1:12" ht="23.1" customHeight="1">
      <c r="A16" s="4" t="s">
        <v>140</v>
      </c>
      <c r="B16" s="5">
        <v>70863532</v>
      </c>
      <c r="C16" s="5"/>
      <c r="D16" s="5">
        <v>0</v>
      </c>
      <c r="E16" s="5"/>
      <c r="F16" s="5">
        <v>70863532</v>
      </c>
      <c r="G16" s="5"/>
      <c r="H16" s="5">
        <v>70863532</v>
      </c>
      <c r="I16" s="5"/>
      <c r="J16" s="5">
        <v>0</v>
      </c>
      <c r="K16" s="5"/>
      <c r="L16" s="5">
        <v>70863532</v>
      </c>
    </row>
    <row r="17" spans="1:12" ht="23.1" customHeight="1">
      <c r="A17" s="4" t="s">
        <v>126</v>
      </c>
      <c r="B17" s="5">
        <v>813955704</v>
      </c>
      <c r="C17" s="5"/>
      <c r="D17" s="5">
        <v>0</v>
      </c>
      <c r="E17" s="5"/>
      <c r="F17" s="5">
        <v>813955704</v>
      </c>
      <c r="G17" s="5"/>
      <c r="H17" s="5">
        <v>2469518767</v>
      </c>
      <c r="I17" s="5"/>
      <c r="J17" s="5">
        <v>0</v>
      </c>
      <c r="K17" s="5"/>
      <c r="L17" s="5">
        <v>2469518767</v>
      </c>
    </row>
    <row r="18" spans="1:12" ht="23.1" customHeight="1">
      <c r="A18" s="4" t="s">
        <v>112</v>
      </c>
      <c r="B18" s="5">
        <v>328935359</v>
      </c>
      <c r="C18" s="5"/>
      <c r="D18" s="5">
        <v>0</v>
      </c>
      <c r="E18" s="5"/>
      <c r="F18" s="5">
        <v>328935359</v>
      </c>
      <c r="G18" s="5"/>
      <c r="H18" s="5">
        <v>328935359</v>
      </c>
      <c r="I18" s="5"/>
      <c r="J18" s="5">
        <v>0</v>
      </c>
      <c r="K18" s="5"/>
      <c r="L18" s="5">
        <v>328935359</v>
      </c>
    </row>
    <row r="19" spans="1:12" ht="23.1" customHeight="1">
      <c r="A19" s="4" t="s">
        <v>110</v>
      </c>
      <c r="B19" s="5">
        <v>0</v>
      </c>
      <c r="C19" s="5"/>
      <c r="D19" s="5">
        <v>0</v>
      </c>
      <c r="E19" s="5"/>
      <c r="F19" s="5">
        <v>0</v>
      </c>
      <c r="G19" s="5"/>
      <c r="H19" s="5">
        <v>746705778</v>
      </c>
      <c r="I19" s="5"/>
      <c r="J19" s="5">
        <v>0</v>
      </c>
      <c r="K19" s="5"/>
      <c r="L19" s="5">
        <v>746705778</v>
      </c>
    </row>
    <row r="20" spans="1:12" ht="23.1" customHeight="1">
      <c r="A20" s="4" t="s">
        <v>94</v>
      </c>
      <c r="B20" s="5">
        <v>104243635</v>
      </c>
      <c r="C20" s="5"/>
      <c r="D20" s="5">
        <v>0</v>
      </c>
      <c r="E20" s="5"/>
      <c r="F20" s="5">
        <v>104243635</v>
      </c>
      <c r="G20" s="5"/>
      <c r="H20" s="5">
        <v>897346900</v>
      </c>
      <c r="I20" s="5"/>
      <c r="J20" s="5">
        <v>0</v>
      </c>
      <c r="K20" s="5"/>
      <c r="L20" s="5">
        <v>897346900</v>
      </c>
    </row>
    <row r="21" spans="1:12" ht="23.1" customHeight="1">
      <c r="A21" s="4" t="s">
        <v>75</v>
      </c>
      <c r="B21" s="5">
        <v>155273062</v>
      </c>
      <c r="C21" s="5"/>
      <c r="D21" s="5">
        <v>0</v>
      </c>
      <c r="E21" s="5"/>
      <c r="F21" s="5">
        <v>155273062</v>
      </c>
      <c r="G21" s="5"/>
      <c r="H21" s="5">
        <v>189613915</v>
      </c>
      <c r="I21" s="5"/>
      <c r="J21" s="5">
        <v>0</v>
      </c>
      <c r="K21" s="5"/>
      <c r="L21" s="5">
        <v>189613915</v>
      </c>
    </row>
    <row r="22" spans="1:12" ht="23.1" customHeight="1">
      <c r="A22" s="4" t="s">
        <v>73</v>
      </c>
      <c r="B22" s="5">
        <v>166751924</v>
      </c>
      <c r="C22" s="5"/>
      <c r="D22" s="5">
        <v>0</v>
      </c>
      <c r="E22" s="5"/>
      <c r="F22" s="5">
        <v>166751924</v>
      </c>
      <c r="G22" s="5"/>
      <c r="H22" s="5">
        <v>166751924</v>
      </c>
      <c r="I22" s="5"/>
      <c r="J22" s="5">
        <v>0</v>
      </c>
      <c r="K22" s="5"/>
      <c r="L22" s="5">
        <v>166751924</v>
      </c>
    </row>
    <row r="23" spans="1:12" ht="23.1" customHeight="1">
      <c r="A23" s="4" t="s">
        <v>57</v>
      </c>
      <c r="B23" s="5">
        <v>123714554</v>
      </c>
      <c r="C23" s="5"/>
      <c r="D23" s="5">
        <v>0</v>
      </c>
      <c r="E23" s="5"/>
      <c r="F23" s="5">
        <v>123714554</v>
      </c>
      <c r="G23" s="5"/>
      <c r="H23" s="5">
        <v>474274482</v>
      </c>
      <c r="I23" s="5"/>
      <c r="J23" s="5">
        <v>0</v>
      </c>
      <c r="K23" s="5"/>
      <c r="L23" s="5">
        <v>474274482</v>
      </c>
    </row>
    <row r="24" spans="1:12" ht="23.1" customHeight="1">
      <c r="A24" s="4" t="s">
        <v>55</v>
      </c>
      <c r="B24" s="5">
        <v>0</v>
      </c>
      <c r="C24" s="5"/>
      <c r="D24" s="5">
        <v>0</v>
      </c>
      <c r="E24" s="5"/>
      <c r="F24" s="5">
        <v>0</v>
      </c>
      <c r="G24" s="5"/>
      <c r="H24" s="5">
        <v>184213306</v>
      </c>
      <c r="I24" s="5"/>
      <c r="J24" s="5">
        <v>0</v>
      </c>
      <c r="K24" s="5"/>
      <c r="L24" s="5">
        <v>184213306</v>
      </c>
    </row>
    <row r="25" spans="1:12" ht="23.1" customHeight="1">
      <c r="A25" s="4" t="s">
        <v>41</v>
      </c>
      <c r="B25" s="5">
        <v>0</v>
      </c>
      <c r="C25" s="5"/>
      <c r="D25" s="5">
        <v>0</v>
      </c>
      <c r="E25" s="5"/>
      <c r="F25" s="5">
        <v>0</v>
      </c>
      <c r="G25" s="5"/>
      <c r="H25" s="5">
        <v>1194779216</v>
      </c>
      <c r="I25" s="5"/>
      <c r="J25" s="5">
        <v>0</v>
      </c>
      <c r="K25" s="5"/>
      <c r="L25" s="5">
        <v>1194779216</v>
      </c>
    </row>
    <row r="26" spans="1:12" ht="23.1" customHeight="1">
      <c r="A26" s="4" t="s">
        <v>39</v>
      </c>
      <c r="B26" s="5">
        <v>295634511</v>
      </c>
      <c r="C26" s="5"/>
      <c r="D26" s="5">
        <v>0</v>
      </c>
      <c r="E26" s="5"/>
      <c r="F26" s="5">
        <v>295634511</v>
      </c>
      <c r="G26" s="5"/>
      <c r="H26" s="5">
        <v>350882649</v>
      </c>
      <c r="I26" s="5"/>
      <c r="J26" s="5">
        <v>0</v>
      </c>
      <c r="K26" s="5"/>
      <c r="L26" s="5">
        <v>350882649</v>
      </c>
    </row>
    <row r="27" spans="1:12" ht="23.1" customHeight="1" thickBot="1">
      <c r="A27" s="4" t="s">
        <v>172</v>
      </c>
      <c r="B27" s="8">
        <v>3396629664</v>
      </c>
      <c r="C27" s="5"/>
      <c r="D27" s="8">
        <v>0</v>
      </c>
      <c r="E27" s="5"/>
      <c r="F27" s="8">
        <v>3396629664</v>
      </c>
      <c r="G27" s="5"/>
      <c r="H27" s="8">
        <v>11502811668</v>
      </c>
      <c r="I27" s="5"/>
      <c r="J27" s="8">
        <v>0</v>
      </c>
      <c r="K27" s="5"/>
      <c r="L27" s="8">
        <v>11502811668</v>
      </c>
    </row>
    <row r="28" spans="1:12" ht="23.25" thickTop="1"/>
  </sheetData>
  <mergeCells count="6">
    <mergeCell ref="A4:B4"/>
    <mergeCell ref="B5:F5"/>
    <mergeCell ref="H5:L5"/>
    <mergeCell ref="A1:L1"/>
    <mergeCell ref="A2:L2"/>
    <mergeCell ref="A3:L3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"/>
  <sheetViews>
    <sheetView rightToLeft="1" topLeftCell="A87" zoomScaleNormal="100" workbookViewId="0">
      <selection activeCell="I8" sqref="I8:I79"/>
    </sheetView>
  </sheetViews>
  <sheetFormatPr defaultRowHeight="22.5"/>
  <cols>
    <col min="1" max="1" width="33.28515625" style="25" bestFit="1" customWidth="1"/>
    <col min="2" max="2" width="12.140625" style="25" bestFit="1" customWidth="1"/>
    <col min="3" max="3" width="17.28515625" style="25" bestFit="1" customWidth="1"/>
    <col min="4" max="4" width="18.5703125" style="25" bestFit="1" customWidth="1"/>
    <col min="5" max="5" width="23.85546875" style="25" bestFit="1" customWidth="1"/>
    <col min="6" max="6" width="9.85546875" style="25" bestFit="1" customWidth="1"/>
    <col min="7" max="7" width="17.7109375" style="25" bestFit="1" customWidth="1"/>
    <col min="8" max="8" width="18.5703125" style="25" bestFit="1" customWidth="1"/>
    <col min="9" max="9" width="23.85546875" style="25" bestFit="1" customWidth="1"/>
    <col min="10" max="10" width="9.140625" style="26" customWidth="1"/>
    <col min="11" max="16384" width="9.140625" style="26"/>
  </cols>
  <sheetData>
    <row r="1" spans="1:9" ht="25.5">
      <c r="A1" s="85" t="s">
        <v>0</v>
      </c>
      <c r="B1" s="85"/>
      <c r="C1" s="85"/>
      <c r="D1" s="85"/>
      <c r="E1" s="85"/>
      <c r="F1" s="85"/>
      <c r="G1" s="85"/>
      <c r="H1" s="85"/>
      <c r="I1" s="85"/>
    </row>
    <row r="2" spans="1:9" ht="25.5">
      <c r="A2" s="85" t="s">
        <v>330</v>
      </c>
      <c r="B2" s="85"/>
      <c r="C2" s="85"/>
      <c r="D2" s="85"/>
      <c r="E2" s="85"/>
      <c r="F2" s="85"/>
      <c r="G2" s="85"/>
      <c r="H2" s="85"/>
      <c r="I2" s="85"/>
    </row>
    <row r="3" spans="1:9" ht="25.5">
      <c r="A3" s="85" t="s">
        <v>331</v>
      </c>
      <c r="B3" s="85"/>
      <c r="C3" s="85"/>
      <c r="D3" s="85"/>
      <c r="E3" s="85"/>
      <c r="F3" s="85"/>
      <c r="G3" s="85"/>
      <c r="H3" s="85"/>
      <c r="I3" s="85"/>
    </row>
    <row r="4" spans="1:9" ht="25.5">
      <c r="A4" s="86" t="s">
        <v>380</v>
      </c>
      <c r="B4" s="86"/>
      <c r="C4" s="86"/>
      <c r="D4" s="86"/>
      <c r="E4" s="86"/>
      <c r="F4" s="86"/>
      <c r="G4" s="86"/>
      <c r="H4" s="86"/>
      <c r="I4" s="86"/>
    </row>
    <row r="5" spans="1:9" ht="16.5" customHeight="1" thickBot="1">
      <c r="B5" s="96" t="s">
        <v>333</v>
      </c>
      <c r="C5" s="96"/>
      <c r="D5" s="96"/>
      <c r="E5" s="96"/>
      <c r="F5" s="96" t="s">
        <v>334</v>
      </c>
      <c r="G5" s="96"/>
      <c r="H5" s="96"/>
      <c r="I5" s="96"/>
    </row>
    <row r="6" spans="1:9" ht="24.75" customHeight="1" thickBot="1">
      <c r="A6" s="32" t="s">
        <v>381</v>
      </c>
      <c r="B6" s="27" t="s">
        <v>178</v>
      </c>
      <c r="C6" s="27" t="s">
        <v>382</v>
      </c>
      <c r="D6" s="27" t="s">
        <v>383</v>
      </c>
      <c r="E6" s="45" t="s">
        <v>384</v>
      </c>
      <c r="F6" s="27" t="s">
        <v>178</v>
      </c>
      <c r="G6" s="27" t="s">
        <v>180</v>
      </c>
      <c r="H6" s="27" t="s">
        <v>383</v>
      </c>
      <c r="I6" s="45" t="s">
        <v>384</v>
      </c>
    </row>
    <row r="7" spans="1:9" ht="24" hidden="1" customHeight="1">
      <c r="A7" s="4" t="s">
        <v>187</v>
      </c>
      <c r="B7" s="5" t="s">
        <v>385</v>
      </c>
      <c r="C7" s="5" t="s">
        <v>386</v>
      </c>
      <c r="D7" s="5" t="s">
        <v>387</v>
      </c>
      <c r="E7" s="5" t="s">
        <v>341</v>
      </c>
      <c r="F7" s="5" t="s">
        <v>388</v>
      </c>
      <c r="G7" s="5" t="s">
        <v>389</v>
      </c>
      <c r="H7" s="5" t="s">
        <v>390</v>
      </c>
      <c r="I7" s="5" t="s">
        <v>391</v>
      </c>
    </row>
    <row r="8" spans="1:9" ht="23.1" customHeight="1">
      <c r="A8" s="4" t="s">
        <v>205</v>
      </c>
      <c r="B8" s="5">
        <v>774482</v>
      </c>
      <c r="C8" s="5">
        <v>113874901002</v>
      </c>
      <c r="D8" s="5">
        <v>120392835083</v>
      </c>
      <c r="E8" s="5">
        <f>Table6[[#This Row],[PeriodTotalAmount]]-Table6[[#This Row],[PeriodTotalCost]]</f>
        <v>-6517934081</v>
      </c>
      <c r="F8" s="5">
        <v>774482</v>
      </c>
      <c r="G8" s="5">
        <v>113874901002</v>
      </c>
      <c r="H8" s="5">
        <f>Table6[[#This Row],[AllTotalAmount]]-Table6[[#This Row],[AllTotalCostProfitLoss]]</f>
        <v>120392835083</v>
      </c>
      <c r="I8" s="5">
        <v>-6517934081</v>
      </c>
    </row>
    <row r="9" spans="1:9" ht="23.1" customHeight="1">
      <c r="A9" s="4" t="s">
        <v>210</v>
      </c>
      <c r="B9" s="5">
        <v>188931</v>
      </c>
      <c r="C9" s="5">
        <v>19304876091</v>
      </c>
      <c r="D9" s="5">
        <v>19708905153</v>
      </c>
      <c r="E9" s="5">
        <f>Table6[[#This Row],[PeriodTotalAmount]]-Table6[[#This Row],[PeriodTotalCost]]</f>
        <v>-404029062</v>
      </c>
      <c r="F9" s="5">
        <v>398211</v>
      </c>
      <c r="G9" s="5">
        <v>41693963098</v>
      </c>
      <c r="H9" s="5">
        <f>Table6[[#This Row],[AllTotalAmount]]-Table6[[#This Row],[AllTotalCostProfitLoss]]</f>
        <v>41087781731</v>
      </c>
      <c r="I9" s="5">
        <v>606181367</v>
      </c>
    </row>
    <row r="10" spans="1:9" ht="23.1" customHeight="1">
      <c r="A10" s="4" t="s">
        <v>250</v>
      </c>
      <c r="B10" s="5">
        <v>1097985</v>
      </c>
      <c r="C10" s="5">
        <v>124266740311</v>
      </c>
      <c r="D10" s="5">
        <v>121828630426</v>
      </c>
      <c r="E10" s="5">
        <f>Table6[[#This Row],[PeriodTotalAmount]]-Table6[[#This Row],[PeriodTotalCost]]</f>
        <v>2438109885</v>
      </c>
      <c r="F10" s="5">
        <v>1125972</v>
      </c>
      <c r="G10" s="5">
        <v>126868128384</v>
      </c>
      <c r="H10" s="5">
        <f>Table6[[#This Row],[AllTotalAmount]]-Table6[[#This Row],[AllTotalCostProfitLoss]]</f>
        <v>124433056996</v>
      </c>
      <c r="I10" s="5">
        <v>2435071388</v>
      </c>
    </row>
    <row r="11" spans="1:9" ht="23.1" customHeight="1">
      <c r="A11" s="4" t="s">
        <v>238</v>
      </c>
      <c r="B11" s="5">
        <v>18793444</v>
      </c>
      <c r="C11" s="5">
        <v>106359807340</v>
      </c>
      <c r="D11" s="5">
        <v>98628818705</v>
      </c>
      <c r="E11" s="5">
        <f>Table6[[#This Row],[PeriodTotalAmount]]-Table6[[#This Row],[PeriodTotalCost]]</f>
        <v>7730988635</v>
      </c>
      <c r="F11" s="5">
        <v>18807328</v>
      </c>
      <c r="G11" s="5">
        <v>106419144079</v>
      </c>
      <c r="H11" s="5">
        <f>Table6[[#This Row],[AllTotalAmount]]-Table6[[#This Row],[AllTotalCostProfitLoss]]</f>
        <v>98688060501</v>
      </c>
      <c r="I11" s="5">
        <v>7731083578</v>
      </c>
    </row>
    <row r="12" spans="1:9" ht="23.1" customHeight="1">
      <c r="A12" s="4" t="s">
        <v>217</v>
      </c>
      <c r="B12" s="5">
        <v>1360516</v>
      </c>
      <c r="C12" s="5">
        <v>77095711321</v>
      </c>
      <c r="D12" s="5">
        <v>74911243405</v>
      </c>
      <c r="E12" s="5">
        <f>Table6[[#This Row],[PeriodTotalAmount]]-Table6[[#This Row],[PeriodTotalCost]]</f>
        <v>2184467916</v>
      </c>
      <c r="F12" s="5">
        <v>1360712</v>
      </c>
      <c r="G12" s="5">
        <v>77106823915</v>
      </c>
      <c r="H12" s="5">
        <f>Table6[[#This Row],[AllTotalAmount]]-Table6[[#This Row],[AllTotalCostProfitLoss]]</f>
        <v>74922195532</v>
      </c>
      <c r="I12" s="5">
        <v>2184628383</v>
      </c>
    </row>
    <row r="13" spans="1:9" ht="23.1" customHeight="1">
      <c r="A13" s="4" t="s">
        <v>252</v>
      </c>
      <c r="B13" s="5">
        <v>637143</v>
      </c>
      <c r="C13" s="5">
        <v>46738776135</v>
      </c>
      <c r="D13" s="5">
        <v>48541965254</v>
      </c>
      <c r="E13" s="5">
        <f>Table6[[#This Row],[PeriodTotalAmount]]-Table6[[#This Row],[PeriodTotalCost]]</f>
        <v>-1803189119</v>
      </c>
      <c r="F13" s="5">
        <v>7958085</v>
      </c>
      <c r="G13" s="5">
        <v>574036135548</v>
      </c>
      <c r="H13" s="5">
        <f>Table6[[#This Row],[AllTotalAmount]]-Table6[[#This Row],[AllTotalCostProfitLoss]]</f>
        <v>570962409370</v>
      </c>
      <c r="I13" s="5">
        <f>2689792821+383933357</f>
        <v>3073726178</v>
      </c>
    </row>
    <row r="14" spans="1:9" ht="23.1" customHeight="1">
      <c r="A14" s="4" t="s">
        <v>268</v>
      </c>
      <c r="B14" s="5">
        <v>1419489</v>
      </c>
      <c r="C14" s="5">
        <v>89581280651</v>
      </c>
      <c r="D14" s="5">
        <v>87079419677</v>
      </c>
      <c r="E14" s="5">
        <f>Table6[[#This Row],[PeriodTotalAmount]]-Table6[[#This Row],[PeriodTotalCost]]</f>
        <v>2501860974</v>
      </c>
      <c r="F14" s="5">
        <v>2707132</v>
      </c>
      <c r="G14" s="5">
        <v>151111781912</v>
      </c>
      <c r="H14" s="5">
        <f>Table6[[#This Row],[AllTotalAmount]]-Table6[[#This Row],[AllTotalCostProfitLoss]]</f>
        <v>145911922032</v>
      </c>
      <c r="I14" s="5">
        <v>5199859880</v>
      </c>
    </row>
    <row r="15" spans="1:9" ht="23.1" customHeight="1">
      <c r="A15" s="4" t="s">
        <v>271</v>
      </c>
      <c r="B15" s="5">
        <v>5706261</v>
      </c>
      <c r="C15" s="5">
        <v>28775223909</v>
      </c>
      <c r="D15" s="5">
        <v>28349680614</v>
      </c>
      <c r="E15" s="5">
        <f>Table6[[#This Row],[PeriodTotalAmount]]-Table6[[#This Row],[PeriodTotalCost]]</f>
        <v>425543295</v>
      </c>
      <c r="F15" s="5">
        <v>5706261</v>
      </c>
      <c r="G15" s="5">
        <v>28775223909</v>
      </c>
      <c r="H15" s="5">
        <f>Table6[[#This Row],[AllTotalAmount]]-Table6[[#This Row],[AllTotalCostProfitLoss]]</f>
        <v>28349680614</v>
      </c>
      <c r="I15" s="5">
        <v>425543295</v>
      </c>
    </row>
    <row r="16" spans="1:9" ht="23.1" customHeight="1">
      <c r="A16" s="4" t="s">
        <v>266</v>
      </c>
      <c r="B16" s="5">
        <v>405495</v>
      </c>
      <c r="C16" s="5">
        <v>127168117340</v>
      </c>
      <c r="D16" s="5">
        <v>117176089529</v>
      </c>
      <c r="E16" s="5">
        <f>Table6[[#This Row],[PeriodTotalAmount]]-Table6[[#This Row],[PeriodTotalCost]]</f>
        <v>9992027811</v>
      </c>
      <c r="F16" s="5">
        <v>4076420</v>
      </c>
      <c r="G16" s="5">
        <v>1070278962735</v>
      </c>
      <c r="H16" s="5">
        <f>Table6[[#This Row],[AllTotalAmount]]-Table6[[#This Row],[AllTotalCostProfitLoss]]</f>
        <v>1075226309832</v>
      </c>
      <c r="I16" s="5">
        <f>-5569485744+622138647</f>
        <v>-4947347097</v>
      </c>
    </row>
    <row r="17" spans="1:9" ht="23.1" customHeight="1">
      <c r="A17" s="4" t="s">
        <v>267</v>
      </c>
      <c r="B17" s="5">
        <v>322315</v>
      </c>
      <c r="C17" s="5">
        <v>19211420173</v>
      </c>
      <c r="D17" s="5">
        <v>7357715116</v>
      </c>
      <c r="E17" s="5">
        <f>Table6[[#This Row],[PeriodTotalAmount]]-Table6[[#This Row],[PeriodTotalCost]]</f>
        <v>11853705057</v>
      </c>
      <c r="F17" s="5">
        <v>706103</v>
      </c>
      <c r="G17" s="5">
        <v>40197267425</v>
      </c>
      <c r="H17" s="5">
        <f>Table6[[#This Row],[AllTotalAmount]]-Table6[[#This Row],[AllTotalCostProfitLoss]]</f>
        <v>38126037110</v>
      </c>
      <c r="I17" s="5">
        <v>2071230315</v>
      </c>
    </row>
    <row r="18" spans="1:9" ht="23.1" customHeight="1">
      <c r="A18" s="4" t="s">
        <v>245</v>
      </c>
      <c r="B18" s="5">
        <v>2409488</v>
      </c>
      <c r="C18" s="5">
        <v>49220945333</v>
      </c>
      <c r="D18" s="5">
        <v>46687767993</v>
      </c>
      <c r="E18" s="5">
        <f>Table6[[#This Row],[PeriodTotalAmount]]-Table6[[#This Row],[PeriodTotalCost]]</f>
        <v>2533177340</v>
      </c>
      <c r="F18" s="5">
        <v>2428350</v>
      </c>
      <c r="G18" s="5">
        <v>49540329600</v>
      </c>
      <c r="H18" s="5">
        <f>Table6[[#This Row],[AllTotalAmount]]-Table6[[#This Row],[AllTotalCostProfitLoss]]</f>
        <v>47007460767</v>
      </c>
      <c r="I18" s="5">
        <v>2532868833</v>
      </c>
    </row>
    <row r="19" spans="1:9" ht="23.1" customHeight="1">
      <c r="A19" s="4" t="s">
        <v>230</v>
      </c>
      <c r="B19" s="5">
        <v>8088736</v>
      </c>
      <c r="C19" s="5">
        <v>155427438093</v>
      </c>
      <c r="D19" s="5">
        <v>142453632053</v>
      </c>
      <c r="E19" s="5">
        <f>Table6[[#This Row],[PeriodTotalAmount]]-Table6[[#This Row],[PeriodTotalCost]]</f>
        <v>12973806040</v>
      </c>
      <c r="F19" s="5">
        <v>12053988</v>
      </c>
      <c r="G19" s="5">
        <v>259589562200</v>
      </c>
      <c r="H19" s="5">
        <f>Table6[[#This Row],[AllTotalAmount]]-Table6[[#This Row],[AllTotalCostProfitLoss]]</f>
        <v>249076180835</v>
      </c>
      <c r="I19" s="5">
        <f>10492753831+20627534</f>
        <v>10513381365</v>
      </c>
    </row>
    <row r="20" spans="1:9" ht="23.1" customHeight="1">
      <c r="A20" s="4" t="s">
        <v>235</v>
      </c>
      <c r="B20" s="5">
        <v>862481</v>
      </c>
      <c r="C20" s="5">
        <v>31714785098</v>
      </c>
      <c r="D20" s="5">
        <v>29675922733</v>
      </c>
      <c r="E20" s="5">
        <f>Table6[[#This Row],[PeriodTotalAmount]]-Table6[[#This Row],[PeriodTotalCost]]</f>
        <v>2038862365</v>
      </c>
      <c r="F20" s="5">
        <v>1501026</v>
      </c>
      <c r="G20" s="5">
        <v>59679029095</v>
      </c>
      <c r="H20" s="5">
        <f>Table6[[#This Row],[AllTotalAmount]]-Table6[[#This Row],[AllTotalCostProfitLoss]]</f>
        <v>54854629823</v>
      </c>
      <c r="I20" s="5">
        <v>4824399272</v>
      </c>
    </row>
    <row r="21" spans="1:9" ht="23.1" customHeight="1">
      <c r="A21" s="4" t="s">
        <v>246</v>
      </c>
      <c r="B21" s="5">
        <v>462981</v>
      </c>
      <c r="C21" s="5">
        <v>18007336616</v>
      </c>
      <c r="D21" s="5">
        <v>17505930672</v>
      </c>
      <c r="E21" s="5">
        <f>Table6[[#This Row],[PeriodTotalAmount]]-Table6[[#This Row],[PeriodTotalCost]]</f>
        <v>501405944</v>
      </c>
      <c r="F21" s="5">
        <v>476981</v>
      </c>
      <c r="G21" s="5">
        <v>18534646375</v>
      </c>
      <c r="H21" s="5">
        <f>Table6[[#This Row],[AllTotalAmount]]-Table6[[#This Row],[AllTotalCostProfitLoss]]</f>
        <v>17987041926</v>
      </c>
      <c r="I21" s="5">
        <v>547604449</v>
      </c>
    </row>
    <row r="22" spans="1:9" ht="23.1" customHeight="1">
      <c r="A22" s="4" t="s">
        <v>227</v>
      </c>
      <c r="B22" s="5">
        <v>2733262</v>
      </c>
      <c r="C22" s="5">
        <v>131707414918</v>
      </c>
      <c r="D22" s="5">
        <v>125714933737</v>
      </c>
      <c r="E22" s="5">
        <f>Table6[[#This Row],[PeriodTotalAmount]]-Table6[[#This Row],[PeriodTotalCost]]</f>
        <v>5992481181</v>
      </c>
      <c r="F22" s="5">
        <v>3009151</v>
      </c>
      <c r="G22" s="5">
        <v>143611566728</v>
      </c>
      <c r="H22" s="5">
        <f>Table6[[#This Row],[AllTotalAmount]]-Table6[[#This Row],[AllTotalCostProfitLoss]]</f>
        <v>138130295982</v>
      </c>
      <c r="I22" s="5">
        <v>5481270746</v>
      </c>
    </row>
    <row r="23" spans="1:9" ht="23.1" customHeight="1">
      <c r="A23" s="4" t="s">
        <v>228</v>
      </c>
      <c r="B23" s="5">
        <v>999928</v>
      </c>
      <c r="C23" s="5">
        <v>23041038134</v>
      </c>
      <c r="D23" s="5">
        <v>21928486274</v>
      </c>
      <c r="E23" s="5">
        <f>Table6[[#This Row],[PeriodTotalAmount]]-Table6[[#This Row],[PeriodTotalCost]]</f>
        <v>1112551860</v>
      </c>
      <c r="F23" s="5">
        <v>1059928</v>
      </c>
      <c r="G23" s="5">
        <v>24342048641</v>
      </c>
      <c r="H23" s="5">
        <f>Table6[[#This Row],[AllTotalAmount]]-Table6[[#This Row],[AllTotalCostProfitLoss]]</f>
        <v>23159999856</v>
      </c>
      <c r="I23" s="5">
        <v>1182048785</v>
      </c>
    </row>
    <row r="24" spans="1:9" ht="23.1" customHeight="1">
      <c r="A24" s="4" t="s">
        <v>233</v>
      </c>
      <c r="B24" s="5">
        <v>1023818</v>
      </c>
      <c r="C24" s="5">
        <v>48525428843</v>
      </c>
      <c r="D24" s="5">
        <v>49942344795</v>
      </c>
      <c r="E24" s="5">
        <f>Table6[[#This Row],[PeriodTotalAmount]]-Table6[[#This Row],[PeriodTotalCost]]</f>
        <v>-1416915952</v>
      </c>
      <c r="F24" s="5">
        <v>1838867</v>
      </c>
      <c r="G24" s="5">
        <v>85442348791</v>
      </c>
      <c r="H24" s="5">
        <f>Table6[[#This Row],[AllTotalAmount]]-Table6[[#This Row],[AllTotalCostProfitLoss]]</f>
        <v>86217545845</v>
      </c>
      <c r="I24" s="5">
        <v>-775197054</v>
      </c>
    </row>
    <row r="25" spans="1:9" ht="23.1" customHeight="1">
      <c r="A25" s="4" t="s">
        <v>255</v>
      </c>
      <c r="B25" s="5">
        <v>610068</v>
      </c>
      <c r="C25" s="5">
        <v>70597129711</v>
      </c>
      <c r="D25" s="5">
        <v>68504504313</v>
      </c>
      <c r="E25" s="5">
        <f>Table6[[#This Row],[PeriodTotalAmount]]-Table6[[#This Row],[PeriodTotalCost]]</f>
        <v>2092625398</v>
      </c>
      <c r="F25" s="5">
        <v>1046194</v>
      </c>
      <c r="G25" s="5">
        <v>113391666941</v>
      </c>
      <c r="H25" s="5">
        <f>Table6[[#This Row],[AllTotalAmount]]-Table6[[#This Row],[AllTotalCostProfitLoss]]</f>
        <v>110574190205</v>
      </c>
      <c r="I25" s="5">
        <v>2817476736</v>
      </c>
    </row>
    <row r="26" spans="1:9" ht="23.1" customHeight="1">
      <c r="A26" s="4" t="s">
        <v>203</v>
      </c>
      <c r="B26" s="5">
        <v>1201505</v>
      </c>
      <c r="C26" s="5">
        <v>52355389228</v>
      </c>
      <c r="D26" s="5">
        <v>52603544326</v>
      </c>
      <c r="E26" s="5">
        <f>Table6[[#This Row],[PeriodTotalAmount]]-Table6[[#This Row],[PeriodTotalCost]]</f>
        <v>-248155098</v>
      </c>
      <c r="F26" s="5">
        <v>2253298</v>
      </c>
      <c r="G26" s="5">
        <v>87862183098</v>
      </c>
      <c r="H26" s="5">
        <f>Table6[[#This Row],[AllTotalAmount]]-Table6[[#This Row],[AllTotalCostProfitLoss]]</f>
        <v>87119252312</v>
      </c>
      <c r="I26" s="5">
        <v>742930786</v>
      </c>
    </row>
    <row r="27" spans="1:9" ht="23.1" customHeight="1">
      <c r="A27" s="4" t="s">
        <v>211</v>
      </c>
      <c r="B27" s="5">
        <v>6099261</v>
      </c>
      <c r="C27" s="5">
        <v>75025721193</v>
      </c>
      <c r="D27" s="5">
        <v>73621164683</v>
      </c>
      <c r="E27" s="5">
        <f>Table6[[#This Row],[PeriodTotalAmount]]-Table6[[#This Row],[PeriodTotalCost]]</f>
        <v>1404556510</v>
      </c>
      <c r="F27" s="5">
        <v>10199261</v>
      </c>
      <c r="G27" s="5">
        <v>118377749324</v>
      </c>
      <c r="H27" s="5">
        <f>Table6[[#This Row],[AllTotalAmount]]-Table6[[#This Row],[AllTotalCostProfitLoss]]</f>
        <v>114022757825</v>
      </c>
      <c r="I27" s="5">
        <v>4354991499</v>
      </c>
    </row>
    <row r="28" spans="1:9" ht="23.1" customHeight="1">
      <c r="A28" s="4" t="s">
        <v>232</v>
      </c>
      <c r="B28" s="5">
        <v>1406728</v>
      </c>
      <c r="C28" s="5">
        <v>90170225477</v>
      </c>
      <c r="D28" s="5">
        <v>91287768344</v>
      </c>
      <c r="E28" s="5">
        <f>Table6[[#This Row],[PeriodTotalAmount]]-Table6[[#This Row],[PeriodTotalCost]]</f>
        <v>-1117542867</v>
      </c>
      <c r="F28" s="5">
        <v>1695007</v>
      </c>
      <c r="G28" s="5">
        <v>106802698328</v>
      </c>
      <c r="H28" s="5">
        <f>Table6[[#This Row],[AllTotalAmount]]-Table6[[#This Row],[AllTotalCostProfitLoss]]</f>
        <v>109311546554</v>
      </c>
      <c r="I28" s="5">
        <v>-2508848226</v>
      </c>
    </row>
    <row r="29" spans="1:9" ht="23.1" customHeight="1">
      <c r="A29" s="4" t="s">
        <v>242</v>
      </c>
      <c r="B29" s="5">
        <v>452742</v>
      </c>
      <c r="C29" s="5">
        <v>59836794179</v>
      </c>
      <c r="D29" s="5">
        <v>58341385493</v>
      </c>
      <c r="E29" s="5">
        <f>Table6[[#This Row],[PeriodTotalAmount]]-Table6[[#This Row],[PeriodTotalCost]]</f>
        <v>1495408686</v>
      </c>
      <c r="F29" s="5">
        <v>848510</v>
      </c>
      <c r="G29" s="5">
        <v>105074990342</v>
      </c>
      <c r="H29" s="5">
        <f>Table6[[#This Row],[AllTotalAmount]]-Table6[[#This Row],[AllTotalCostProfitLoss]]</f>
        <v>101499243909</v>
      </c>
      <c r="I29" s="5">
        <v>3575746433</v>
      </c>
    </row>
    <row r="30" spans="1:9" ht="23.1" customHeight="1">
      <c r="A30" s="4" t="s">
        <v>225</v>
      </c>
      <c r="B30" s="5">
        <v>304327</v>
      </c>
      <c r="C30" s="5">
        <v>27746139724</v>
      </c>
      <c r="D30" s="5">
        <v>26705779627</v>
      </c>
      <c r="E30" s="5">
        <f>Table6[[#This Row],[PeriodTotalAmount]]-Table6[[#This Row],[PeriodTotalCost]]</f>
        <v>1040360097</v>
      </c>
      <c r="F30" s="5">
        <v>322818</v>
      </c>
      <c r="G30" s="5">
        <v>29424636908</v>
      </c>
      <c r="H30" s="5">
        <f>Table6[[#This Row],[AllTotalAmount]]-Table6[[#This Row],[AllTotalCostProfitLoss]]</f>
        <v>28344314823</v>
      </c>
      <c r="I30" s="5">
        <v>1080322085</v>
      </c>
    </row>
    <row r="31" spans="1:9" ht="23.1" customHeight="1">
      <c r="A31" s="4" t="s">
        <v>224</v>
      </c>
      <c r="B31" s="5">
        <v>911171</v>
      </c>
      <c r="C31" s="5">
        <v>39097408245</v>
      </c>
      <c r="D31" s="5">
        <v>36523050507</v>
      </c>
      <c r="E31" s="5">
        <f>Table6[[#This Row],[PeriodTotalAmount]]-Table6[[#This Row],[PeriodTotalCost]]</f>
        <v>2574357738</v>
      </c>
      <c r="F31" s="5">
        <v>1035480</v>
      </c>
      <c r="G31" s="5">
        <v>43086300822</v>
      </c>
      <c r="H31" s="5">
        <f>Table6[[#This Row],[AllTotalAmount]]-Table6[[#This Row],[AllTotalCostProfitLoss]]</f>
        <v>40207806518</v>
      </c>
      <c r="I31" s="5">
        <v>2878494304</v>
      </c>
    </row>
    <row r="32" spans="1:9" ht="23.1" customHeight="1">
      <c r="A32" s="4" t="s">
        <v>254</v>
      </c>
      <c r="B32" s="5">
        <v>2448129</v>
      </c>
      <c r="C32" s="5">
        <v>57425516539</v>
      </c>
      <c r="D32" s="5">
        <v>55770438772</v>
      </c>
      <c r="E32" s="5">
        <f>Table6[[#This Row],[PeriodTotalAmount]]-Table6[[#This Row],[PeriodTotalCost]]</f>
        <v>1655077767</v>
      </c>
      <c r="F32" s="5">
        <v>6899944</v>
      </c>
      <c r="G32" s="5">
        <v>156681429482</v>
      </c>
      <c r="H32" s="5">
        <f>Table6[[#This Row],[AllTotalAmount]]-Table6[[#This Row],[AllTotalCostProfitLoss]]</f>
        <v>154409012776</v>
      </c>
      <c r="I32" s="5">
        <f>2193721849+78694857</f>
        <v>2272416706</v>
      </c>
    </row>
    <row r="33" spans="1:9" ht="23.1" customHeight="1">
      <c r="A33" s="4" t="s">
        <v>234</v>
      </c>
      <c r="B33" s="5">
        <v>3594326</v>
      </c>
      <c r="C33" s="5">
        <v>54321665973</v>
      </c>
      <c r="D33" s="5">
        <v>53279882216</v>
      </c>
      <c r="E33" s="5">
        <f>Table6[[#This Row],[PeriodTotalAmount]]-Table6[[#This Row],[PeriodTotalCost]]</f>
        <v>1041783757</v>
      </c>
      <c r="F33" s="5">
        <v>3752366</v>
      </c>
      <c r="G33" s="5">
        <v>56354871166</v>
      </c>
      <c r="H33" s="5">
        <f>Table6[[#This Row],[AllTotalAmount]]-Table6[[#This Row],[AllTotalCostProfitLoss]]</f>
        <v>55296831889</v>
      </c>
      <c r="I33" s="5">
        <v>1058039277</v>
      </c>
    </row>
    <row r="34" spans="1:9" ht="23.1" customHeight="1">
      <c r="A34" s="4" t="s">
        <v>257</v>
      </c>
      <c r="B34" s="5">
        <v>6019656</v>
      </c>
      <c r="C34" s="5">
        <v>106449179732</v>
      </c>
      <c r="D34" s="5">
        <v>100424259644</v>
      </c>
      <c r="E34" s="5">
        <f>Table6[[#This Row],[PeriodTotalAmount]]-Table6[[#This Row],[PeriodTotalCost]]</f>
        <v>6024920088</v>
      </c>
      <c r="F34" s="5">
        <v>39286658</v>
      </c>
      <c r="G34" s="5">
        <v>728278871521</v>
      </c>
      <c r="H34" s="5">
        <f>Table6[[#This Row],[AllTotalAmount]]-Table6[[#This Row],[AllTotalCostProfitLoss]]</f>
        <v>731228568422</v>
      </c>
      <c r="I34" s="5">
        <f>-3301911413+352214512</f>
        <v>-2949696901</v>
      </c>
    </row>
    <row r="35" spans="1:9" ht="23.1" customHeight="1">
      <c r="A35" s="4" t="s">
        <v>251</v>
      </c>
      <c r="B35" s="5">
        <v>110628576</v>
      </c>
      <c r="C35" s="5">
        <v>3197508516663</v>
      </c>
      <c r="D35" s="5">
        <v>3246360710378</v>
      </c>
      <c r="E35" s="5">
        <f>Table6[[#This Row],[PeriodTotalAmount]]-Table6[[#This Row],[PeriodTotalCost]]</f>
        <v>-48852193715</v>
      </c>
      <c r="F35" s="5">
        <v>110628576</v>
      </c>
      <c r="G35" s="5">
        <v>3197508516663</v>
      </c>
      <c r="H35" s="5">
        <f>Table6[[#This Row],[AllTotalAmount]]-Table6[[#This Row],[AllTotalCostProfitLoss]]</f>
        <v>3246360710378</v>
      </c>
      <c r="I35" s="5">
        <v>-48852193715</v>
      </c>
    </row>
    <row r="36" spans="1:9" ht="23.1" customHeight="1">
      <c r="A36" s="4" t="s">
        <v>239</v>
      </c>
      <c r="B36" s="5">
        <v>1411402</v>
      </c>
      <c r="C36" s="5">
        <v>84605876454</v>
      </c>
      <c r="D36" s="5">
        <v>76885412979</v>
      </c>
      <c r="E36" s="5">
        <f>Table6[[#This Row],[PeriodTotalAmount]]-Table6[[#This Row],[PeriodTotalCost]]</f>
        <v>7720463475</v>
      </c>
      <c r="F36" s="5">
        <v>15520656</v>
      </c>
      <c r="G36" s="5">
        <v>899668528150</v>
      </c>
      <c r="H36" s="5">
        <f>Table6[[#This Row],[AllTotalAmount]]-Table6[[#This Row],[AllTotalCostProfitLoss]]</f>
        <v>922626080773</v>
      </c>
      <c r="I36" s="5">
        <f>-23824538214+866985591</f>
        <v>-22957552623</v>
      </c>
    </row>
    <row r="37" spans="1:9" ht="23.1" customHeight="1">
      <c r="A37" s="4" t="s">
        <v>247</v>
      </c>
      <c r="B37" s="5">
        <v>22217753</v>
      </c>
      <c r="C37" s="5">
        <v>403905179726</v>
      </c>
      <c r="D37" s="5">
        <v>379653224113</v>
      </c>
      <c r="E37" s="5">
        <f>Table6[[#This Row],[PeriodTotalAmount]]-Table6[[#This Row],[PeriodTotalCost]]</f>
        <v>24251955613</v>
      </c>
      <c r="F37" s="5">
        <v>32415172</v>
      </c>
      <c r="G37" s="5">
        <v>588974447951</v>
      </c>
      <c r="H37" s="5">
        <f>Table6[[#This Row],[AllTotalAmount]]-Table6[[#This Row],[AllTotalCostProfitLoss]]</f>
        <v>551548932712</v>
      </c>
      <c r="I37" s="5">
        <v>37425515239</v>
      </c>
    </row>
    <row r="38" spans="1:9" ht="23.1" customHeight="1">
      <c r="A38" s="4" t="s">
        <v>222</v>
      </c>
      <c r="B38" s="5">
        <v>25806254</v>
      </c>
      <c r="C38" s="5">
        <v>230623104524</v>
      </c>
      <c r="D38" s="5">
        <v>213296620688</v>
      </c>
      <c r="E38" s="5">
        <f>Table6[[#This Row],[PeriodTotalAmount]]-Table6[[#This Row],[PeriodTotalCost]]</f>
        <v>17326483836</v>
      </c>
      <c r="F38" s="5">
        <v>51864667</v>
      </c>
      <c r="G38" s="5">
        <v>442359214714</v>
      </c>
      <c r="H38" s="5">
        <f>Table6[[#This Row],[AllTotalAmount]]-Table6[[#This Row],[AllTotalCostProfitLoss]]</f>
        <v>415288604263</v>
      </c>
      <c r="I38" s="5">
        <v>27070610451</v>
      </c>
    </row>
    <row r="39" spans="1:9" ht="23.1" customHeight="1">
      <c r="A39" s="4" t="s">
        <v>221</v>
      </c>
      <c r="B39" s="5">
        <v>44116241</v>
      </c>
      <c r="C39" s="5">
        <v>515161198555</v>
      </c>
      <c r="D39" s="5">
        <v>449990681885</v>
      </c>
      <c r="E39" s="5">
        <f>Table6[[#This Row],[PeriodTotalAmount]]-Table6[[#This Row],[PeriodTotalCost]]</f>
        <v>65170516670</v>
      </c>
      <c r="F39" s="5">
        <v>116007207</v>
      </c>
      <c r="G39" s="5">
        <v>1374957756130</v>
      </c>
      <c r="H39" s="5">
        <f>Table6[[#This Row],[AllTotalAmount]]-Table6[[#This Row],[AllTotalCostProfitLoss]]</f>
        <v>1280575456198</v>
      </c>
      <c r="I39" s="5">
        <f>93606169014+776130918</f>
        <v>94382299932</v>
      </c>
    </row>
    <row r="40" spans="1:9" ht="23.1" customHeight="1">
      <c r="A40" s="4" t="s">
        <v>219</v>
      </c>
      <c r="B40" s="5">
        <v>111676992</v>
      </c>
      <c r="C40" s="5">
        <v>1820985880757</v>
      </c>
      <c r="D40" s="5">
        <v>1661908155027</v>
      </c>
      <c r="E40" s="5">
        <f>Table6[[#This Row],[PeriodTotalAmount]]-Table6[[#This Row],[PeriodTotalCost]]</f>
        <v>159077725730</v>
      </c>
      <c r="F40" s="5">
        <v>230013898</v>
      </c>
      <c r="G40" s="5">
        <v>3734625666794</v>
      </c>
      <c r="H40" s="5">
        <f>Table6[[#This Row],[AllTotalAmount]]-Table6[[#This Row],[AllTotalCostProfitLoss]]</f>
        <v>3100564840849</v>
      </c>
      <c r="I40" s="5">
        <f>629959936171+4100889774</f>
        <v>634060825945</v>
      </c>
    </row>
    <row r="41" spans="1:9" ht="23.1" customHeight="1">
      <c r="A41" s="4" t="s">
        <v>214</v>
      </c>
      <c r="B41" s="5">
        <v>1847081</v>
      </c>
      <c r="C41" s="5">
        <v>49781319220</v>
      </c>
      <c r="D41" s="5">
        <v>47676252096</v>
      </c>
      <c r="E41" s="5">
        <f>Table6[[#This Row],[PeriodTotalAmount]]-Table6[[#This Row],[PeriodTotalCost]]</f>
        <v>2105067124</v>
      </c>
      <c r="F41" s="5">
        <v>2395349</v>
      </c>
      <c r="G41" s="5">
        <v>61864540017</v>
      </c>
      <c r="H41" s="5">
        <f>Table6[[#This Row],[AllTotalAmount]]-Table6[[#This Row],[AllTotalCostProfitLoss]]</f>
        <v>59244645491</v>
      </c>
      <c r="I41" s="5">
        <v>2619894526</v>
      </c>
    </row>
    <row r="42" spans="1:9" ht="23.1" customHeight="1">
      <c r="A42" s="4" t="s">
        <v>216</v>
      </c>
      <c r="B42" s="5">
        <v>507847</v>
      </c>
      <c r="C42" s="5">
        <v>17528491607</v>
      </c>
      <c r="D42" s="5">
        <v>16998636728</v>
      </c>
      <c r="E42" s="5">
        <f>Table6[[#This Row],[PeriodTotalAmount]]-Table6[[#This Row],[PeriodTotalCost]]</f>
        <v>529854879</v>
      </c>
      <c r="F42" s="5">
        <v>544574</v>
      </c>
      <c r="G42" s="5">
        <v>18653708206</v>
      </c>
      <c r="H42" s="5">
        <f>Table6[[#This Row],[AllTotalAmount]]-Table6[[#This Row],[AllTotalCostProfitLoss]]</f>
        <v>18115176135</v>
      </c>
      <c r="I42" s="5">
        <v>538532071</v>
      </c>
    </row>
    <row r="43" spans="1:9" ht="23.1" customHeight="1">
      <c r="A43" s="4" t="s">
        <v>264</v>
      </c>
      <c r="B43" s="5">
        <v>777839</v>
      </c>
      <c r="C43" s="5">
        <v>49592783816</v>
      </c>
      <c r="D43" s="5">
        <v>47434668630</v>
      </c>
      <c r="E43" s="5">
        <f>Table6[[#This Row],[PeriodTotalAmount]]-Table6[[#This Row],[PeriodTotalCost]]</f>
        <v>2158115186</v>
      </c>
      <c r="F43" s="5">
        <v>778787</v>
      </c>
      <c r="G43" s="5">
        <v>49643709565</v>
      </c>
      <c r="H43" s="5">
        <f>Table6[[#This Row],[AllTotalAmount]]-Table6[[#This Row],[AllTotalCostProfitLoss]]</f>
        <v>47485366888</v>
      </c>
      <c r="I43" s="5">
        <v>2158342677</v>
      </c>
    </row>
    <row r="44" spans="1:9" ht="23.1" customHeight="1">
      <c r="A44" s="4" t="s">
        <v>265</v>
      </c>
      <c r="B44" s="5">
        <v>285583</v>
      </c>
      <c r="C44" s="5">
        <v>30841258111</v>
      </c>
      <c r="D44" s="5">
        <v>29089616511</v>
      </c>
      <c r="E44" s="5">
        <f>Table6[[#This Row],[PeriodTotalAmount]]-Table6[[#This Row],[PeriodTotalCost]]</f>
        <v>1751641600</v>
      </c>
      <c r="F44" s="5">
        <v>330265</v>
      </c>
      <c r="G44" s="5">
        <v>34333953066</v>
      </c>
      <c r="H44" s="5">
        <f>Table6[[#This Row],[AllTotalAmount]]-Table6[[#This Row],[AllTotalCostProfitLoss]]</f>
        <v>32417402213</v>
      </c>
      <c r="I44" s="5">
        <v>1916550853</v>
      </c>
    </row>
    <row r="45" spans="1:9" ht="23.1" customHeight="1">
      <c r="A45" s="4" t="s">
        <v>237</v>
      </c>
      <c r="B45" s="5">
        <v>1794958</v>
      </c>
      <c r="C45" s="5">
        <v>48586210315</v>
      </c>
      <c r="D45" s="5">
        <v>47380310329</v>
      </c>
      <c r="E45" s="5">
        <f>Table6[[#This Row],[PeriodTotalAmount]]-Table6[[#This Row],[PeriodTotalCost]]</f>
        <v>1205899986</v>
      </c>
      <c r="F45" s="5">
        <v>2317270</v>
      </c>
      <c r="G45" s="5">
        <v>60727313788</v>
      </c>
      <c r="H45" s="5">
        <f>Table6[[#This Row],[AllTotalAmount]]-Table6[[#This Row],[AllTotalCostProfitLoss]]</f>
        <v>59456517558</v>
      </c>
      <c r="I45" s="5">
        <v>1270796230</v>
      </c>
    </row>
    <row r="46" spans="1:9" ht="23.1" customHeight="1">
      <c r="A46" s="4" t="s">
        <v>269</v>
      </c>
      <c r="B46" s="5">
        <v>1579066</v>
      </c>
      <c r="C46" s="5">
        <v>38039247929</v>
      </c>
      <c r="D46" s="5">
        <v>37281283056</v>
      </c>
      <c r="E46" s="5">
        <f>Table6[[#This Row],[PeriodTotalAmount]]-Table6[[#This Row],[PeriodTotalCost]]</f>
        <v>757964873</v>
      </c>
      <c r="F46" s="5">
        <v>2950313</v>
      </c>
      <c r="G46" s="5">
        <v>64730864611</v>
      </c>
      <c r="H46" s="5">
        <f>Table6[[#This Row],[AllTotalAmount]]-Table6[[#This Row],[AllTotalCostProfitLoss]]</f>
        <v>62954341937</v>
      </c>
      <c r="I46" s="5">
        <v>1776522674</v>
      </c>
    </row>
    <row r="47" spans="1:9" ht="23.1" customHeight="1">
      <c r="A47" s="4" t="s">
        <v>208</v>
      </c>
      <c r="B47" s="5">
        <v>8551216</v>
      </c>
      <c r="C47" s="5">
        <v>85486264051</v>
      </c>
      <c r="D47" s="5">
        <v>81981143067</v>
      </c>
      <c r="E47" s="5">
        <f>Table6[[#This Row],[PeriodTotalAmount]]-Table6[[#This Row],[PeriodTotalCost]]</f>
        <v>3505120984</v>
      </c>
      <c r="F47" s="5">
        <v>9187216</v>
      </c>
      <c r="G47" s="5">
        <v>90541126312</v>
      </c>
      <c r="H47" s="5">
        <f>Table6[[#This Row],[AllTotalAmount]]-Table6[[#This Row],[AllTotalCostProfitLoss]]</f>
        <v>86832743729</v>
      </c>
      <c r="I47" s="5">
        <v>3708382583</v>
      </c>
    </row>
    <row r="48" spans="1:9" ht="23.1" customHeight="1">
      <c r="A48" s="4" t="s">
        <v>236</v>
      </c>
      <c r="B48" s="5">
        <v>1022408</v>
      </c>
      <c r="C48" s="5">
        <v>56039522077</v>
      </c>
      <c r="D48" s="5">
        <v>53019157927</v>
      </c>
      <c r="E48" s="5">
        <f>Table6[[#This Row],[PeriodTotalAmount]]-Table6[[#This Row],[PeriodTotalCost]]</f>
        <v>3020364150</v>
      </c>
      <c r="F48" s="5">
        <v>1526260</v>
      </c>
      <c r="G48" s="5">
        <v>79592475297</v>
      </c>
      <c r="H48" s="5">
        <f>Table6[[#This Row],[AllTotalAmount]]-Table6[[#This Row],[AllTotalCostProfitLoss]]</f>
        <v>75634791396</v>
      </c>
      <c r="I48" s="5">
        <v>3957683901</v>
      </c>
    </row>
    <row r="49" spans="1:9" ht="23.1" customHeight="1">
      <c r="A49" s="4" t="s">
        <v>207</v>
      </c>
      <c r="B49" s="5">
        <v>1043125</v>
      </c>
      <c r="C49" s="5">
        <v>95136347814</v>
      </c>
      <c r="D49" s="5">
        <v>93113430621</v>
      </c>
      <c r="E49" s="5">
        <f>Table6[[#This Row],[PeriodTotalAmount]]-Table6[[#This Row],[PeriodTotalCost]]</f>
        <v>2022917193</v>
      </c>
      <c r="F49" s="5">
        <v>1043125</v>
      </c>
      <c r="G49" s="5">
        <v>95136347814</v>
      </c>
      <c r="H49" s="5">
        <f>Table6[[#This Row],[AllTotalAmount]]-Table6[[#This Row],[AllTotalCostProfitLoss]]</f>
        <v>93113430621</v>
      </c>
      <c r="I49" s="5">
        <v>2022917193</v>
      </c>
    </row>
    <row r="50" spans="1:9" ht="23.1" customHeight="1">
      <c r="A50" s="4" t="s">
        <v>263</v>
      </c>
      <c r="B50" s="5">
        <v>2939967</v>
      </c>
      <c r="C50" s="5">
        <v>46956632926</v>
      </c>
      <c r="D50" s="5">
        <v>45511775280</v>
      </c>
      <c r="E50" s="5">
        <f>Table6[[#This Row],[PeriodTotalAmount]]-Table6[[#This Row],[PeriodTotalCost]]</f>
        <v>1444857646</v>
      </c>
      <c r="F50" s="5">
        <v>2974192</v>
      </c>
      <c r="G50" s="5">
        <v>47425887154</v>
      </c>
      <c r="H50" s="5">
        <f>Table6[[#This Row],[AllTotalAmount]]-Table6[[#This Row],[AllTotalCostProfitLoss]]</f>
        <v>45976409872</v>
      </c>
      <c r="I50" s="5">
        <v>1449477282</v>
      </c>
    </row>
    <row r="51" spans="1:9" ht="23.1" customHeight="1">
      <c r="A51" s="4" t="s">
        <v>213</v>
      </c>
      <c r="B51" s="5">
        <v>2117534</v>
      </c>
      <c r="C51" s="5">
        <v>34921742930</v>
      </c>
      <c r="D51" s="5">
        <v>33627693839</v>
      </c>
      <c r="E51" s="5">
        <f>Table6[[#This Row],[PeriodTotalAmount]]-Table6[[#This Row],[PeriodTotalCost]]</f>
        <v>1294049091</v>
      </c>
      <c r="F51" s="5">
        <v>3438054</v>
      </c>
      <c r="G51" s="5">
        <v>49992032598</v>
      </c>
      <c r="H51" s="5">
        <f>Table6[[#This Row],[AllTotalAmount]]-Table6[[#This Row],[AllTotalCostProfitLoss]]</f>
        <v>48087086936</v>
      </c>
      <c r="I51" s="5">
        <v>1904945662</v>
      </c>
    </row>
    <row r="52" spans="1:9" ht="23.1" customHeight="1">
      <c r="A52" s="4" t="s">
        <v>206</v>
      </c>
      <c r="B52" s="5">
        <v>1357538</v>
      </c>
      <c r="C52" s="5">
        <v>24857210788</v>
      </c>
      <c r="D52" s="5">
        <v>24112663472</v>
      </c>
      <c r="E52" s="5">
        <f>Table6[[#This Row],[PeriodTotalAmount]]-Table6[[#This Row],[PeriodTotalCost]]</f>
        <v>744547316</v>
      </c>
      <c r="F52" s="5">
        <v>1357538</v>
      </c>
      <c r="G52" s="5">
        <v>24857210788</v>
      </c>
      <c r="H52" s="5">
        <f>Table6[[#This Row],[AllTotalAmount]]-Table6[[#This Row],[AllTotalCostProfitLoss]]</f>
        <v>24112663472</v>
      </c>
      <c r="I52" s="5">
        <v>744547316</v>
      </c>
    </row>
    <row r="53" spans="1:9" ht="23.1" customHeight="1">
      <c r="A53" s="4" t="s">
        <v>248</v>
      </c>
      <c r="B53" s="5">
        <v>1000404</v>
      </c>
      <c r="C53" s="5">
        <v>97005165648</v>
      </c>
      <c r="D53" s="5">
        <v>91297440472</v>
      </c>
      <c r="E53" s="5">
        <f>Table6[[#This Row],[PeriodTotalAmount]]-Table6[[#This Row],[PeriodTotalCost]]</f>
        <v>5707725176</v>
      </c>
      <c r="F53" s="5">
        <v>1032734</v>
      </c>
      <c r="G53" s="5">
        <v>99919913672</v>
      </c>
      <c r="H53" s="5">
        <f>Table6[[#This Row],[AllTotalAmount]]-Table6[[#This Row],[AllTotalCostProfitLoss]]</f>
        <v>94087683703</v>
      </c>
      <c r="I53" s="5">
        <v>5832229969</v>
      </c>
    </row>
    <row r="54" spans="1:9" ht="23.1" customHeight="1">
      <c r="A54" s="4" t="s">
        <v>249</v>
      </c>
      <c r="B54" s="5">
        <v>2106497</v>
      </c>
      <c r="C54" s="5">
        <v>66447021955</v>
      </c>
      <c r="D54" s="5">
        <v>64082635224</v>
      </c>
      <c r="E54" s="5">
        <f>Table6[[#This Row],[PeriodTotalAmount]]-Table6[[#This Row],[PeriodTotalCost]]</f>
        <v>2364386731</v>
      </c>
      <c r="F54" s="5">
        <v>2153795</v>
      </c>
      <c r="G54" s="5">
        <v>67822407382</v>
      </c>
      <c r="H54" s="5">
        <f>Table6[[#This Row],[AllTotalAmount]]-Table6[[#This Row],[AllTotalCostProfitLoss]]</f>
        <v>65451826217</v>
      </c>
      <c r="I54" s="5">
        <v>2370581165</v>
      </c>
    </row>
    <row r="55" spans="1:9" ht="23.1" customHeight="1">
      <c r="A55" s="4" t="s">
        <v>212</v>
      </c>
      <c r="B55" s="5">
        <v>4090046</v>
      </c>
      <c r="C55" s="5">
        <v>75833201279</v>
      </c>
      <c r="D55" s="5">
        <v>70951374281</v>
      </c>
      <c r="E55" s="5">
        <f>Table6[[#This Row],[PeriodTotalAmount]]-Table6[[#This Row],[PeriodTotalCost]]</f>
        <v>4881826998</v>
      </c>
      <c r="F55" s="5">
        <v>5360046</v>
      </c>
      <c r="G55" s="5">
        <v>93178157373</v>
      </c>
      <c r="H55" s="5">
        <f>Table6[[#This Row],[AllTotalAmount]]-Table6[[#This Row],[AllTotalCostProfitLoss]]</f>
        <v>87635664779</v>
      </c>
      <c r="I55" s="5">
        <v>5542492594</v>
      </c>
    </row>
    <row r="56" spans="1:9" ht="23.1" customHeight="1">
      <c r="A56" s="4" t="s">
        <v>215</v>
      </c>
      <c r="B56" s="5">
        <v>169624</v>
      </c>
      <c r="C56" s="5">
        <v>7462444593</v>
      </c>
      <c r="D56" s="5">
        <v>7105417800</v>
      </c>
      <c r="E56" s="5">
        <f>Table6[[#This Row],[PeriodTotalAmount]]-Table6[[#This Row],[PeriodTotalCost]]</f>
        <v>357026793</v>
      </c>
      <c r="F56" s="5">
        <v>201507</v>
      </c>
      <c r="G56" s="5">
        <v>8683755142</v>
      </c>
      <c r="H56" s="5">
        <f>Table6[[#This Row],[AllTotalAmount]]-Table6[[#This Row],[AllTotalCostProfitLoss]]</f>
        <v>8300627206</v>
      </c>
      <c r="I56" s="5">
        <v>383127936</v>
      </c>
    </row>
    <row r="57" spans="1:9" ht="23.1" customHeight="1">
      <c r="A57" s="4" t="s">
        <v>243</v>
      </c>
      <c r="B57" s="5">
        <v>283829</v>
      </c>
      <c r="C57" s="5">
        <v>45907993441</v>
      </c>
      <c r="D57" s="5">
        <v>46247576753</v>
      </c>
      <c r="E57" s="5">
        <f>Table6[[#This Row],[PeriodTotalAmount]]-Table6[[#This Row],[PeriodTotalCost]]</f>
        <v>-339583312</v>
      </c>
      <c r="F57" s="5">
        <v>291881</v>
      </c>
      <c r="G57" s="5">
        <v>47343251558</v>
      </c>
      <c r="H57" s="5">
        <f>Table6[[#This Row],[AllTotalAmount]]-Table6[[#This Row],[AllTotalCostProfitLoss]]</f>
        <v>47663550317</v>
      </c>
      <c r="I57" s="5">
        <v>-320298759</v>
      </c>
    </row>
    <row r="58" spans="1:9" ht="23.1" customHeight="1">
      <c r="A58" s="4" t="s">
        <v>260</v>
      </c>
      <c r="B58" s="5">
        <v>2464227</v>
      </c>
      <c r="C58" s="5">
        <v>168405186652</v>
      </c>
      <c r="D58" s="5">
        <v>147052376388</v>
      </c>
      <c r="E58" s="5">
        <f>Table6[[#This Row],[PeriodTotalAmount]]-Table6[[#This Row],[PeriodTotalCost]]</f>
        <v>21352810264</v>
      </c>
      <c r="F58" s="5">
        <v>2708018</v>
      </c>
      <c r="G58" s="5">
        <v>185250686680</v>
      </c>
      <c r="H58" s="5">
        <f>Table6[[#This Row],[AllTotalAmount]]-Table6[[#This Row],[AllTotalCostProfitLoss]]</f>
        <v>162692941089</v>
      </c>
      <c r="I58" s="5">
        <v>22557745591</v>
      </c>
    </row>
    <row r="59" spans="1:9" ht="23.1" customHeight="1">
      <c r="A59" s="4" t="s">
        <v>220</v>
      </c>
      <c r="B59" s="5">
        <v>4288211</v>
      </c>
      <c r="C59" s="5">
        <v>142858285111</v>
      </c>
      <c r="D59" s="5">
        <v>135496507458</v>
      </c>
      <c r="E59" s="5">
        <f>Table6[[#This Row],[PeriodTotalAmount]]-Table6[[#This Row],[PeriodTotalCost]]</f>
        <v>7361777653</v>
      </c>
      <c r="F59" s="5">
        <v>26212138</v>
      </c>
      <c r="G59" s="5">
        <v>737988218570</v>
      </c>
      <c r="H59" s="5">
        <f>Table6[[#This Row],[AllTotalAmount]]-Table6[[#This Row],[AllTotalCostProfitLoss]]</f>
        <v>752128810884</v>
      </c>
      <c r="I59" s="5">
        <f>-14752098948+611506634</f>
        <v>-14140592314</v>
      </c>
    </row>
    <row r="60" spans="1:9" ht="23.1" customHeight="1">
      <c r="A60" s="4" t="s">
        <v>204</v>
      </c>
      <c r="B60" s="5">
        <v>741176</v>
      </c>
      <c r="C60" s="5">
        <v>40302459744</v>
      </c>
      <c r="D60" s="5">
        <v>39033031952</v>
      </c>
      <c r="E60" s="5">
        <f>Table6[[#This Row],[PeriodTotalAmount]]-Table6[[#This Row],[PeriodTotalCost]]</f>
        <v>1269427792</v>
      </c>
      <c r="F60" s="5">
        <v>1041502</v>
      </c>
      <c r="G60" s="5">
        <v>55042795993</v>
      </c>
      <c r="H60" s="5">
        <f>Table6[[#This Row],[AllTotalAmount]]-Table6[[#This Row],[AllTotalCostProfitLoss]]</f>
        <v>53001220260</v>
      </c>
      <c r="I60" s="5">
        <v>2041575733</v>
      </c>
    </row>
    <row r="61" spans="1:9" ht="23.1" customHeight="1">
      <c r="A61" s="4" t="s">
        <v>223</v>
      </c>
      <c r="B61" s="5">
        <v>589583</v>
      </c>
      <c r="C61" s="5">
        <v>33007591505</v>
      </c>
      <c r="D61" s="5">
        <v>31256331069</v>
      </c>
      <c r="E61" s="5">
        <f>Table6[[#This Row],[PeriodTotalAmount]]-Table6[[#This Row],[PeriodTotalCost]]</f>
        <v>1751260436</v>
      </c>
      <c r="F61" s="5">
        <v>664530</v>
      </c>
      <c r="G61" s="5">
        <v>37017317335</v>
      </c>
      <c r="H61" s="5">
        <f>Table6[[#This Row],[AllTotalAmount]]-Table6[[#This Row],[AllTotalCostProfitLoss]]</f>
        <v>35259878790</v>
      </c>
      <c r="I61" s="5">
        <v>1757438545</v>
      </c>
    </row>
    <row r="62" spans="1:9" ht="23.1" customHeight="1">
      <c r="A62" s="4" t="s">
        <v>244</v>
      </c>
      <c r="B62" s="5">
        <v>760009</v>
      </c>
      <c r="C62" s="5">
        <v>20047735075</v>
      </c>
      <c r="D62" s="5">
        <v>18341412917</v>
      </c>
      <c r="E62" s="5">
        <f>Table6[[#This Row],[PeriodTotalAmount]]-Table6[[#This Row],[PeriodTotalCost]]</f>
        <v>1706322158</v>
      </c>
      <c r="F62" s="5">
        <v>891084</v>
      </c>
      <c r="G62" s="5">
        <v>23289383610</v>
      </c>
      <c r="H62" s="5">
        <f>Table6[[#This Row],[AllTotalAmount]]-Table6[[#This Row],[AllTotalCostProfitLoss]]</f>
        <v>21426562657</v>
      </c>
      <c r="I62" s="5">
        <v>1862820953</v>
      </c>
    </row>
    <row r="63" spans="1:9" ht="23.1" customHeight="1">
      <c r="A63" s="4" t="s">
        <v>240</v>
      </c>
      <c r="B63" s="5">
        <v>2094772</v>
      </c>
      <c r="C63" s="5">
        <v>54521591113</v>
      </c>
      <c r="D63" s="5">
        <v>53534478085</v>
      </c>
      <c r="E63" s="5">
        <f>Table6[[#This Row],[PeriodTotalAmount]]-Table6[[#This Row],[PeriodTotalCost]]</f>
        <v>987113028</v>
      </c>
      <c r="F63" s="5">
        <v>2801711</v>
      </c>
      <c r="G63" s="5">
        <v>69830810542</v>
      </c>
      <c r="H63" s="5">
        <f>Table6[[#This Row],[AllTotalAmount]]-Table6[[#This Row],[AllTotalCostProfitLoss]]</f>
        <v>68195363140</v>
      </c>
      <c r="I63" s="5">
        <v>1635447402</v>
      </c>
    </row>
    <row r="64" spans="1:9" ht="23.1" customHeight="1">
      <c r="A64" s="4" t="s">
        <v>270</v>
      </c>
      <c r="B64" s="5">
        <v>1234275</v>
      </c>
      <c r="C64" s="5">
        <v>46026860742</v>
      </c>
      <c r="D64" s="5">
        <v>44599958661</v>
      </c>
      <c r="E64" s="5">
        <f>Table6[[#This Row],[PeriodTotalAmount]]-Table6[[#This Row],[PeriodTotalCost]]</f>
        <v>1426902081</v>
      </c>
      <c r="F64" s="5">
        <v>1763275</v>
      </c>
      <c r="G64" s="5">
        <v>68106985227</v>
      </c>
      <c r="H64" s="5">
        <f>Table6[[#This Row],[AllTotalAmount]]-Table6[[#This Row],[AllTotalCostProfitLoss]]</f>
        <v>70235951361</v>
      </c>
      <c r="I64" s="5">
        <v>-2128966134</v>
      </c>
    </row>
    <row r="65" spans="1:9" ht="23.1" customHeight="1">
      <c r="A65" s="4" t="s">
        <v>262</v>
      </c>
      <c r="B65" s="5">
        <v>483575</v>
      </c>
      <c r="C65" s="5">
        <v>14163690732</v>
      </c>
      <c r="D65" s="5">
        <v>13767744239</v>
      </c>
      <c r="E65" s="5">
        <f>Table6[[#This Row],[PeriodTotalAmount]]-Table6[[#This Row],[PeriodTotalCost]]</f>
        <v>395946493</v>
      </c>
      <c r="F65" s="5">
        <v>743575</v>
      </c>
      <c r="G65" s="5">
        <v>22074674140</v>
      </c>
      <c r="H65" s="5">
        <f>Table6[[#This Row],[AllTotalAmount]]-Table6[[#This Row],[AllTotalCostProfitLoss]]</f>
        <v>22780272330</v>
      </c>
      <c r="I65" s="5">
        <v>-705598190</v>
      </c>
    </row>
    <row r="66" spans="1:9" ht="23.1" customHeight="1">
      <c r="A66" s="4" t="s">
        <v>201</v>
      </c>
      <c r="B66" s="5">
        <v>770089</v>
      </c>
      <c r="C66" s="5">
        <v>64867871396</v>
      </c>
      <c r="D66" s="5">
        <v>62391269481</v>
      </c>
      <c r="E66" s="5">
        <f>Table6[[#This Row],[PeriodTotalAmount]]-Table6[[#This Row],[PeriodTotalCost]]</f>
        <v>2476601915</v>
      </c>
      <c r="F66" s="5">
        <v>3151465</v>
      </c>
      <c r="G66" s="5">
        <v>253193043376</v>
      </c>
      <c r="H66" s="5">
        <f>Table6[[#This Row],[AllTotalAmount]]-Table6[[#This Row],[AllTotalCostProfitLoss]]</f>
        <v>254105015879</v>
      </c>
      <c r="I66" s="5">
        <f>-1000101100+88128597</f>
        <v>-911972503</v>
      </c>
    </row>
    <row r="67" spans="1:9" ht="23.1" customHeight="1">
      <c r="A67" s="4" t="s">
        <v>231</v>
      </c>
      <c r="B67" s="5">
        <v>5556042</v>
      </c>
      <c r="C67" s="5">
        <v>241313683325</v>
      </c>
      <c r="D67" s="5">
        <v>224394353410</v>
      </c>
      <c r="E67" s="5">
        <f>Table6[[#This Row],[PeriodTotalAmount]]-Table6[[#This Row],[PeriodTotalCost]]</f>
        <v>16919329915</v>
      </c>
      <c r="F67" s="5">
        <v>6728835</v>
      </c>
      <c r="G67" s="5">
        <v>286874898742</v>
      </c>
      <c r="H67" s="5">
        <f>Table6[[#This Row],[AllTotalAmount]]-Table6[[#This Row],[AllTotalCostProfitLoss]]</f>
        <v>269222460338</v>
      </c>
      <c r="I67" s="5">
        <v>17652438404</v>
      </c>
    </row>
    <row r="68" spans="1:9" ht="23.1" customHeight="1">
      <c r="A68" s="4" t="s">
        <v>241</v>
      </c>
      <c r="B68" s="5">
        <v>889903</v>
      </c>
      <c r="C68" s="5">
        <v>37560709770</v>
      </c>
      <c r="D68" s="5">
        <v>35829667780</v>
      </c>
      <c r="E68" s="5">
        <f>Table6[[#This Row],[PeriodTotalAmount]]-Table6[[#This Row],[PeriodTotalCost]]</f>
        <v>1731041990</v>
      </c>
      <c r="F68" s="5">
        <v>942085</v>
      </c>
      <c r="G68" s="5">
        <v>39277333978</v>
      </c>
      <c r="H68" s="5">
        <f>Table6[[#This Row],[AllTotalAmount]]-Table6[[#This Row],[AllTotalCostProfitLoss]]</f>
        <v>37504459889</v>
      </c>
      <c r="I68" s="5">
        <v>1772874089</v>
      </c>
    </row>
    <row r="69" spans="1:9" ht="23.1" customHeight="1">
      <c r="A69" s="4" t="s">
        <v>200</v>
      </c>
      <c r="B69" s="5">
        <v>864142</v>
      </c>
      <c r="C69" s="5">
        <v>44294095392</v>
      </c>
      <c r="D69" s="5">
        <v>41511118797</v>
      </c>
      <c r="E69" s="5">
        <f>Table6[[#This Row],[PeriodTotalAmount]]-Table6[[#This Row],[PeriodTotalCost]]</f>
        <v>2782976595</v>
      </c>
      <c r="F69" s="5">
        <v>7922235</v>
      </c>
      <c r="G69" s="5">
        <v>411807232632</v>
      </c>
      <c r="H69" s="5">
        <f>Table6[[#This Row],[AllTotalAmount]]-Table6[[#This Row],[AllTotalCostProfitLoss]]</f>
        <v>414870290236</v>
      </c>
      <c r="I69" s="5">
        <f>-3162424129+99366525</f>
        <v>-3063057604</v>
      </c>
    </row>
    <row r="70" spans="1:9" ht="23.1" customHeight="1">
      <c r="A70" s="4" t="s">
        <v>256</v>
      </c>
      <c r="B70" s="5">
        <v>1593944</v>
      </c>
      <c r="C70" s="5">
        <v>111574649759</v>
      </c>
      <c r="D70" s="5">
        <v>111475881620</v>
      </c>
      <c r="E70" s="5">
        <f>Table6[[#This Row],[PeriodTotalAmount]]-Table6[[#This Row],[PeriodTotalCost]]</f>
        <v>98768139</v>
      </c>
      <c r="F70" s="5">
        <v>2107242</v>
      </c>
      <c r="G70" s="5">
        <v>139324006557</v>
      </c>
      <c r="H70" s="5">
        <f>Table6[[#This Row],[AllTotalAmount]]-Table6[[#This Row],[AllTotalCostProfitLoss]]</f>
        <v>138419097364</v>
      </c>
      <c r="I70" s="5">
        <v>904909193</v>
      </c>
    </row>
    <row r="71" spans="1:9" ht="23.1" customHeight="1">
      <c r="A71" s="4" t="s">
        <v>258</v>
      </c>
      <c r="B71" s="5">
        <v>2247826</v>
      </c>
      <c r="C71" s="5">
        <v>95834982279</v>
      </c>
      <c r="D71" s="5">
        <v>102067188651</v>
      </c>
      <c r="E71" s="5">
        <f>Table6[[#This Row],[PeriodTotalAmount]]-Table6[[#This Row],[PeriodTotalCost]]</f>
        <v>-6232206372</v>
      </c>
      <c r="F71" s="5">
        <v>5611211</v>
      </c>
      <c r="G71" s="5">
        <v>268466933408</v>
      </c>
      <c r="H71" s="5">
        <f>Table6[[#This Row],[AllTotalAmount]]-Table6[[#This Row],[AllTotalCostProfitLoss]]</f>
        <v>275318804169</v>
      </c>
      <c r="I71" s="5">
        <f>-6965974927+114104166</f>
        <v>-6851870761</v>
      </c>
    </row>
    <row r="72" spans="1:9" ht="23.1" customHeight="1">
      <c r="A72" s="4" t="s">
        <v>259</v>
      </c>
      <c r="B72" s="5">
        <v>5449375</v>
      </c>
      <c r="C72" s="5">
        <v>51086765083</v>
      </c>
      <c r="D72" s="5">
        <v>48564773405</v>
      </c>
      <c r="E72" s="5">
        <f>Table6[[#This Row],[PeriodTotalAmount]]-Table6[[#This Row],[PeriodTotalCost]]</f>
        <v>2521991678</v>
      </c>
      <c r="F72" s="5">
        <v>5566482</v>
      </c>
      <c r="G72" s="5">
        <v>52031167990</v>
      </c>
      <c r="H72" s="5">
        <f>Table6[[#This Row],[AllTotalAmount]]-Table6[[#This Row],[AllTotalCostProfitLoss]]</f>
        <v>49483305997</v>
      </c>
      <c r="I72" s="5">
        <v>2547861993</v>
      </c>
    </row>
    <row r="73" spans="1:9" ht="23.1" customHeight="1">
      <c r="A73" s="4" t="s">
        <v>218</v>
      </c>
      <c r="B73" s="5">
        <v>1414</v>
      </c>
      <c r="C73" s="5">
        <v>80223236</v>
      </c>
      <c r="D73" s="5">
        <v>81537748</v>
      </c>
      <c r="E73" s="5">
        <f>Table6[[#This Row],[PeriodTotalAmount]]-Table6[[#This Row],[PeriodTotalCost]]</f>
        <v>-1314512</v>
      </c>
      <c r="F73" s="5">
        <v>1414</v>
      </c>
      <c r="G73" s="5">
        <v>80223236</v>
      </c>
      <c r="H73" s="5">
        <f>Table6[[#This Row],[AllTotalAmount]]-Table6[[#This Row],[AllTotalCostProfitLoss]]</f>
        <v>81537748</v>
      </c>
      <c r="I73" s="5">
        <v>-1314512</v>
      </c>
    </row>
    <row r="74" spans="1:9" ht="23.1" customHeight="1">
      <c r="A74" s="4" t="s">
        <v>261</v>
      </c>
      <c r="B74" s="5">
        <v>1484091</v>
      </c>
      <c r="C74" s="5">
        <v>77939815758</v>
      </c>
      <c r="D74" s="5">
        <v>74610309005</v>
      </c>
      <c r="E74" s="5">
        <f>Table6[[#This Row],[PeriodTotalAmount]]-Table6[[#This Row],[PeriodTotalCost]]</f>
        <v>3329506753</v>
      </c>
      <c r="F74" s="5">
        <v>2640959</v>
      </c>
      <c r="G74" s="5">
        <v>132479837413</v>
      </c>
      <c r="H74" s="5">
        <f>Table6[[#This Row],[AllTotalAmount]]-Table6[[#This Row],[AllTotalCostProfitLoss]]</f>
        <v>127275635074</v>
      </c>
      <c r="I74" s="5">
        <v>5204202339</v>
      </c>
    </row>
    <row r="75" spans="1:9" ht="23.1" customHeight="1">
      <c r="A75" s="4" t="s">
        <v>202</v>
      </c>
      <c r="B75" s="5">
        <v>1075010</v>
      </c>
      <c r="C75" s="5">
        <v>72292486573</v>
      </c>
      <c r="D75" s="5">
        <v>68272707827</v>
      </c>
      <c r="E75" s="5">
        <f>Table6[[#This Row],[PeriodTotalAmount]]-Table6[[#This Row],[PeriodTotalCost]]</f>
        <v>4019778746</v>
      </c>
      <c r="F75" s="5">
        <v>1084129</v>
      </c>
      <c r="G75" s="5">
        <v>72864455820</v>
      </c>
      <c r="H75" s="5">
        <f>Table6[[#This Row],[AllTotalAmount]]-Table6[[#This Row],[AllTotalCostProfitLoss]]</f>
        <v>68866334019</v>
      </c>
      <c r="I75" s="5">
        <v>3998121801</v>
      </c>
    </row>
    <row r="76" spans="1:9" ht="23.1" customHeight="1">
      <c r="A76" s="4" t="s">
        <v>226</v>
      </c>
      <c r="B76" s="5">
        <v>997635</v>
      </c>
      <c r="C76" s="5">
        <v>51520411846</v>
      </c>
      <c r="D76" s="5">
        <v>54049697911</v>
      </c>
      <c r="E76" s="5">
        <f>Table6[[#This Row],[PeriodTotalAmount]]-Table6[[#This Row],[PeriodTotalCost]]</f>
        <v>-2529286065</v>
      </c>
      <c r="F76" s="5">
        <v>1790200</v>
      </c>
      <c r="G76" s="5">
        <v>87504528286</v>
      </c>
      <c r="H76" s="5">
        <f>Table6[[#This Row],[AllTotalAmount]]-Table6[[#This Row],[AllTotalCostProfitLoss]]</f>
        <v>88213236703</v>
      </c>
      <c r="I76" s="5">
        <v>-708708417</v>
      </c>
    </row>
    <row r="77" spans="1:9" ht="23.1" customHeight="1">
      <c r="A77" s="4" t="s">
        <v>229</v>
      </c>
      <c r="B77" s="5">
        <v>1444184</v>
      </c>
      <c r="C77" s="5">
        <v>48772951429</v>
      </c>
      <c r="D77" s="5">
        <v>46623852111</v>
      </c>
      <c r="E77" s="5">
        <f>Table6[[#This Row],[PeriodTotalAmount]]-Table6[[#This Row],[PeriodTotalCost]]</f>
        <v>2149099318</v>
      </c>
      <c r="F77" s="5">
        <v>13703591</v>
      </c>
      <c r="G77" s="5">
        <v>429217857586</v>
      </c>
      <c r="H77" s="5">
        <f>Table6[[#This Row],[AllTotalAmount]]-Table6[[#This Row],[AllTotalCostProfitLoss]]</f>
        <v>434964077476</v>
      </c>
      <c r="I77" s="5">
        <f>-6083972611+337752721</f>
        <v>-5746219890</v>
      </c>
    </row>
    <row r="78" spans="1:9" ht="23.1" customHeight="1">
      <c r="A78" s="4" t="s">
        <v>253</v>
      </c>
      <c r="B78" s="5">
        <v>3167979</v>
      </c>
      <c r="C78" s="5">
        <v>70462061796</v>
      </c>
      <c r="D78" s="5">
        <v>74235654354</v>
      </c>
      <c r="E78" s="5">
        <f>Table6[[#This Row],[PeriodTotalAmount]]-Table6[[#This Row],[PeriodTotalCost]]</f>
        <v>-3773592558</v>
      </c>
      <c r="F78" s="5">
        <v>10592076</v>
      </c>
      <c r="G78" s="5">
        <v>243472247432</v>
      </c>
      <c r="H78" s="5">
        <f>Table6[[#This Row],[AllTotalAmount]]-Table6[[#This Row],[AllTotalCostProfitLoss]]</f>
        <v>263628899513</v>
      </c>
      <c r="I78" s="5">
        <f>-20362209660+205557579</f>
        <v>-20156652081</v>
      </c>
    </row>
    <row r="79" spans="1:9" ht="23.1" customHeight="1">
      <c r="A79" s="4" t="s">
        <v>209</v>
      </c>
      <c r="B79" s="5">
        <v>1249558</v>
      </c>
      <c r="C79" s="5">
        <v>75049895708</v>
      </c>
      <c r="D79" s="5">
        <v>67293204233</v>
      </c>
      <c r="E79" s="5">
        <f>Table6[[#This Row],[PeriodTotalAmount]]-Table6[[#This Row],[PeriodTotalCost]]</f>
        <v>7756691475</v>
      </c>
      <c r="F79" s="5">
        <v>1249558</v>
      </c>
      <c r="G79" s="5">
        <v>75049895708</v>
      </c>
      <c r="H79" s="5">
        <f>Table6[[#This Row],[AllTotalAmount]]-Table6[[#This Row],[AllTotalCostProfitLoss]]</f>
        <v>67293204233</v>
      </c>
      <c r="I79" s="5">
        <v>7756691475</v>
      </c>
    </row>
    <row r="80" spans="1:9" ht="23.1" customHeight="1">
      <c r="A80" s="4" t="s">
        <v>306</v>
      </c>
      <c r="B80" s="5">
        <v>0</v>
      </c>
      <c r="C80" s="5">
        <v>0</v>
      </c>
      <c r="D80" s="5">
        <v>0</v>
      </c>
      <c r="E80" s="5">
        <f>Table6[[#This Row],[PeriodTotalAmount]]-Table6[[#This Row],[PeriodTotalCost]]</f>
        <v>0</v>
      </c>
      <c r="F80" s="5">
        <v>64625</v>
      </c>
      <c r="G80" s="5">
        <v>51758466545</v>
      </c>
      <c r="H80" s="5">
        <f>Table6[[#This Row],[AllTotalAmount]]-Table6[[#This Row],[AllTotalCostProfitLoss]]</f>
        <v>49066282008</v>
      </c>
      <c r="I80" s="5">
        <v>2692184537</v>
      </c>
    </row>
    <row r="81" spans="1:9" ht="23.1" customHeight="1">
      <c r="A81" s="4" t="s">
        <v>349</v>
      </c>
      <c r="B81" s="5">
        <v>0</v>
      </c>
      <c r="C81" s="5">
        <v>0</v>
      </c>
      <c r="D81" s="5">
        <v>0</v>
      </c>
      <c r="E81" s="5">
        <f>Table6[[#This Row],[PeriodTotalAmount]]-Table6[[#This Row],[PeriodTotalCost]]</f>
        <v>0</v>
      </c>
      <c r="F81" s="5">
        <v>110846</v>
      </c>
      <c r="G81" s="5">
        <v>85534776356</v>
      </c>
      <c r="H81" s="5">
        <f>Table6[[#This Row],[AllTotalAmount]]-Table6[[#This Row],[AllTotalCostProfitLoss]]</f>
        <v>78674616406</v>
      </c>
      <c r="I81" s="5">
        <v>6860159950</v>
      </c>
    </row>
    <row r="82" spans="1:9" ht="23.1" customHeight="1">
      <c r="A82" s="4" t="s">
        <v>347</v>
      </c>
      <c r="B82" s="5">
        <v>0</v>
      </c>
      <c r="C82" s="5">
        <v>0</v>
      </c>
      <c r="D82" s="5">
        <v>0</v>
      </c>
      <c r="E82" s="5">
        <f>Table6[[#This Row],[PeriodTotalAmount]]-Table6[[#This Row],[PeriodTotalCost]]</f>
        <v>0</v>
      </c>
      <c r="F82" s="5">
        <v>129721</v>
      </c>
      <c r="G82" s="5">
        <v>96727171365</v>
      </c>
      <c r="H82" s="5">
        <f>Table6[[#This Row],[AllTotalAmount]]-Table6[[#This Row],[AllTotalCostProfitLoss]]</f>
        <v>96369771455</v>
      </c>
      <c r="I82" s="5">
        <v>357399910</v>
      </c>
    </row>
    <row r="83" spans="1:9" ht="23.1" customHeight="1">
      <c r="A83" s="4" t="s">
        <v>352</v>
      </c>
      <c r="B83" s="5">
        <v>0</v>
      </c>
      <c r="C83" s="5">
        <v>0</v>
      </c>
      <c r="D83" s="5">
        <v>0</v>
      </c>
      <c r="E83" s="5">
        <f>Table6[[#This Row],[PeriodTotalAmount]]-Table6[[#This Row],[PeriodTotalCost]]</f>
        <v>0</v>
      </c>
      <c r="F83" s="5">
        <v>60558</v>
      </c>
      <c r="G83" s="5">
        <v>52092228045</v>
      </c>
      <c r="H83" s="5">
        <f>Table6[[#This Row],[AllTotalAmount]]-Table6[[#This Row],[AllTotalCostProfitLoss]]</f>
        <v>49902273201</v>
      </c>
      <c r="I83" s="5">
        <v>2189954844</v>
      </c>
    </row>
    <row r="84" spans="1:9" ht="23.1" customHeight="1">
      <c r="A84" s="4" t="s">
        <v>353</v>
      </c>
      <c r="B84" s="5">
        <v>0</v>
      </c>
      <c r="C84" s="5">
        <v>0</v>
      </c>
      <c r="D84" s="5">
        <v>0</v>
      </c>
      <c r="E84" s="5">
        <f>Table6[[#This Row],[PeriodTotalAmount]]-Table6[[#This Row],[PeriodTotalCost]]</f>
        <v>0</v>
      </c>
      <c r="F84" s="5">
        <v>62687</v>
      </c>
      <c r="G84" s="5">
        <v>45365683798</v>
      </c>
      <c r="H84" s="5">
        <f>Table6[[#This Row],[AllTotalAmount]]-Table6[[#This Row],[AllTotalCostProfitLoss]]</f>
        <v>45568023451</v>
      </c>
      <c r="I84" s="5">
        <v>-202339653</v>
      </c>
    </row>
    <row r="85" spans="1:9" ht="23.1" customHeight="1">
      <c r="A85" s="4" t="s">
        <v>320</v>
      </c>
      <c r="B85" s="5">
        <v>0</v>
      </c>
      <c r="C85" s="5">
        <v>0</v>
      </c>
      <c r="D85" s="5">
        <v>0</v>
      </c>
      <c r="E85" s="5">
        <f>Table6[[#This Row],[PeriodTotalAmount]]-Table6[[#This Row],[PeriodTotalCost]]</f>
        <v>0</v>
      </c>
      <c r="F85" s="5">
        <v>110402</v>
      </c>
      <c r="G85" s="5">
        <v>79035823522</v>
      </c>
      <c r="H85" s="5">
        <f>Table6[[#This Row],[AllTotalAmount]]-Table6[[#This Row],[AllTotalCostProfitLoss]]</f>
        <v>79884486387</v>
      </c>
      <c r="I85" s="5">
        <v>-848662865</v>
      </c>
    </row>
    <row r="86" spans="1:9" ht="23.1" customHeight="1">
      <c r="A86" s="4" t="s">
        <v>323</v>
      </c>
      <c r="B86" s="5">
        <v>0</v>
      </c>
      <c r="C86" s="5">
        <v>0</v>
      </c>
      <c r="D86" s="5">
        <v>0</v>
      </c>
      <c r="E86" s="5">
        <f>Table6[[#This Row],[PeriodTotalAmount]]-Table6[[#This Row],[PeriodTotalCost]]</f>
        <v>0</v>
      </c>
      <c r="F86" s="5">
        <v>17240</v>
      </c>
      <c r="G86" s="5">
        <v>12171246686</v>
      </c>
      <c r="H86" s="5">
        <f>Table6[[#This Row],[AllTotalAmount]]-Table6[[#This Row],[AllTotalCostProfitLoss]]</f>
        <v>12249441909</v>
      </c>
      <c r="I86" s="5">
        <v>-78195223</v>
      </c>
    </row>
    <row r="87" spans="1:9" ht="23.1" customHeight="1">
      <c r="A87" s="4" t="s">
        <v>359</v>
      </c>
      <c r="B87" s="5">
        <v>0</v>
      </c>
      <c r="C87" s="5">
        <v>0</v>
      </c>
      <c r="D87" s="5">
        <v>0</v>
      </c>
      <c r="E87" s="5">
        <f>Table6[[#This Row],[PeriodTotalAmount]]-Table6[[#This Row],[PeriodTotalCost]]</f>
        <v>0</v>
      </c>
      <c r="F87" s="5">
        <v>28516</v>
      </c>
      <c r="G87" s="5">
        <v>16419034155</v>
      </c>
      <c r="H87" s="5">
        <f>Table6[[#This Row],[AllTotalAmount]]-Table6[[#This Row],[AllTotalCostProfitLoss]]</f>
        <v>17953489631</v>
      </c>
      <c r="I87" s="5">
        <v>-1534455476</v>
      </c>
    </row>
    <row r="88" spans="1:9" ht="23.1" customHeight="1">
      <c r="A88" s="4" t="s">
        <v>355</v>
      </c>
      <c r="B88" s="5">
        <v>0</v>
      </c>
      <c r="C88" s="5">
        <v>0</v>
      </c>
      <c r="D88" s="5">
        <v>0</v>
      </c>
      <c r="E88" s="5">
        <f>Table6[[#This Row],[PeriodTotalAmount]]-Table6[[#This Row],[PeriodTotalCost]]</f>
        <v>0</v>
      </c>
      <c r="F88" s="5">
        <v>310000</v>
      </c>
      <c r="G88" s="5">
        <v>307668376812</v>
      </c>
      <c r="H88" s="5">
        <f>Table6[[#This Row],[AllTotalAmount]]-Table6[[#This Row],[AllTotalCostProfitLoss]]</f>
        <v>301657939510</v>
      </c>
      <c r="I88" s="5">
        <v>6010437302</v>
      </c>
    </row>
    <row r="89" spans="1:9" ht="23.1" customHeight="1">
      <c r="A89" s="4" t="s">
        <v>358</v>
      </c>
      <c r="B89" s="5">
        <v>0</v>
      </c>
      <c r="C89" s="5">
        <v>0</v>
      </c>
      <c r="D89" s="5">
        <v>0</v>
      </c>
      <c r="E89" s="5">
        <f>Table6[[#This Row],[PeriodTotalAmount]]-Table6[[#This Row],[PeriodTotalCost]]</f>
        <v>0</v>
      </c>
      <c r="F89" s="5">
        <v>22560</v>
      </c>
      <c r="G89" s="5">
        <v>22560000000</v>
      </c>
      <c r="H89" s="5">
        <f>Table6[[#This Row],[AllTotalAmount]]-Table6[[#This Row],[AllTotalCostProfitLoss]]</f>
        <v>22337678761</v>
      </c>
      <c r="I89" s="5">
        <v>222321239</v>
      </c>
    </row>
    <row r="90" spans="1:9" ht="23.1" customHeight="1">
      <c r="A90" s="4" t="s">
        <v>354</v>
      </c>
      <c r="B90" s="5">
        <v>0</v>
      </c>
      <c r="C90" s="5">
        <v>0</v>
      </c>
      <c r="D90" s="5">
        <v>0</v>
      </c>
      <c r="E90" s="5">
        <f>Table6[[#This Row],[PeriodTotalAmount]]-Table6[[#This Row],[PeriodTotalCost]]</f>
        <v>0</v>
      </c>
      <c r="F90" s="5">
        <v>29266</v>
      </c>
      <c r="G90" s="5">
        <v>28221214776</v>
      </c>
      <c r="H90" s="5">
        <f>Table6[[#This Row],[AllTotalAmount]]-Table6[[#This Row],[AllTotalCostProfitLoss]]</f>
        <v>27742908358</v>
      </c>
      <c r="I90" s="5">
        <v>478306418</v>
      </c>
    </row>
    <row r="91" spans="1:9" ht="23.1" customHeight="1">
      <c r="A91" s="4" t="s">
        <v>348</v>
      </c>
      <c r="B91" s="5">
        <v>0</v>
      </c>
      <c r="C91" s="5">
        <v>0</v>
      </c>
      <c r="D91" s="5">
        <v>0</v>
      </c>
      <c r="E91" s="5">
        <f>Table6[[#This Row],[PeriodTotalAmount]]-Table6[[#This Row],[PeriodTotalCost]]</f>
        <v>0</v>
      </c>
      <c r="F91" s="5">
        <v>46850</v>
      </c>
      <c r="G91" s="5">
        <v>40509914005</v>
      </c>
      <c r="H91" s="5">
        <f>Table6[[#This Row],[AllTotalAmount]]-Table6[[#This Row],[AllTotalCostProfitLoss]]</f>
        <v>37069893254</v>
      </c>
      <c r="I91" s="5">
        <v>3440020751</v>
      </c>
    </row>
    <row r="92" spans="1:9" ht="23.1" customHeight="1">
      <c r="A92" s="4" t="s">
        <v>351</v>
      </c>
      <c r="B92" s="5">
        <v>0</v>
      </c>
      <c r="C92" s="5">
        <v>0</v>
      </c>
      <c r="D92" s="5">
        <v>0</v>
      </c>
      <c r="E92" s="5">
        <f>Table6[[#This Row],[PeriodTotalAmount]]-Table6[[#This Row],[PeriodTotalCost]]</f>
        <v>0</v>
      </c>
      <c r="F92" s="5">
        <v>197830</v>
      </c>
      <c r="G92" s="5">
        <v>197830000000</v>
      </c>
      <c r="H92" s="5">
        <f>Table6[[#This Row],[AllTotalAmount]]-Table6[[#This Row],[AllTotalCostProfitLoss]]</f>
        <v>186701525750</v>
      </c>
      <c r="I92" s="5">
        <v>11128474250</v>
      </c>
    </row>
    <row r="93" spans="1:9" ht="23.1" customHeight="1">
      <c r="A93" s="4" t="s">
        <v>314</v>
      </c>
      <c r="B93" s="5">
        <v>0</v>
      </c>
      <c r="C93" s="5">
        <v>0</v>
      </c>
      <c r="D93" s="5">
        <v>0</v>
      </c>
      <c r="E93" s="5">
        <f>Table6[[#This Row],[PeriodTotalAmount]]-Table6[[#This Row],[PeriodTotalCost]]</f>
        <v>0</v>
      </c>
      <c r="F93" s="5">
        <v>24454</v>
      </c>
      <c r="G93" s="5">
        <v>20526467516</v>
      </c>
      <c r="H93" s="5">
        <f>Table6[[#This Row],[AllTotalAmount]]-Table6[[#This Row],[AllTotalCostProfitLoss]]</f>
        <v>19649119676</v>
      </c>
      <c r="I93" s="5">
        <v>877347840</v>
      </c>
    </row>
    <row r="94" spans="1:9" ht="23.1" customHeight="1">
      <c r="A94" s="4" t="s">
        <v>357</v>
      </c>
      <c r="B94" s="5">
        <v>0</v>
      </c>
      <c r="C94" s="5">
        <v>0</v>
      </c>
      <c r="D94" s="5">
        <v>0</v>
      </c>
      <c r="E94" s="5">
        <f>Table6[[#This Row],[PeriodTotalAmount]]-Table6[[#This Row],[PeriodTotalCost]]</f>
        <v>0</v>
      </c>
      <c r="F94" s="5">
        <v>120378</v>
      </c>
      <c r="G94" s="5">
        <v>100872365483</v>
      </c>
      <c r="H94" s="5">
        <f>Table6[[#This Row],[AllTotalAmount]]-Table6[[#This Row],[AllTotalCostProfitLoss]]</f>
        <v>100698587502</v>
      </c>
      <c r="I94" s="5">
        <v>173777981</v>
      </c>
    </row>
    <row r="95" spans="1:9" ht="23.1" customHeight="1">
      <c r="A95" s="4" t="s">
        <v>350</v>
      </c>
      <c r="B95" s="5">
        <v>0</v>
      </c>
      <c r="C95" s="5">
        <v>0</v>
      </c>
      <c r="D95" s="5">
        <v>0</v>
      </c>
      <c r="E95" s="5">
        <f>Table6[[#This Row],[PeriodTotalAmount]]-Table6[[#This Row],[PeriodTotalCost]]</f>
        <v>0</v>
      </c>
      <c r="F95" s="5">
        <v>50034</v>
      </c>
      <c r="G95" s="5">
        <v>41773099532</v>
      </c>
      <c r="H95" s="5">
        <f>Table6[[#This Row],[AllTotalAmount]]-Table6[[#This Row],[AllTotalCostProfitLoss]]</f>
        <v>41499546980</v>
      </c>
      <c r="I95" s="5">
        <v>273552552</v>
      </c>
    </row>
    <row r="96" spans="1:9" ht="23.1" customHeight="1">
      <c r="A96" s="4" t="s">
        <v>360</v>
      </c>
      <c r="B96" s="5">
        <v>0</v>
      </c>
      <c r="C96" s="5">
        <v>0</v>
      </c>
      <c r="D96" s="5">
        <v>0</v>
      </c>
      <c r="E96" s="5">
        <f>Table6[[#This Row],[PeriodTotalAmount]]-Table6[[#This Row],[PeriodTotalCost]]</f>
        <v>0</v>
      </c>
      <c r="F96" s="5">
        <v>189705</v>
      </c>
      <c r="G96" s="5">
        <v>152272027165</v>
      </c>
      <c r="H96" s="5">
        <f>Table6[[#This Row],[AllTotalAmount]]-Table6[[#This Row],[AllTotalCostProfitLoss]]</f>
        <v>148011989009</v>
      </c>
      <c r="I96" s="5">
        <v>4260038156</v>
      </c>
    </row>
    <row r="97" spans="1:9" ht="23.1" customHeight="1">
      <c r="A97" s="4" t="s">
        <v>311</v>
      </c>
      <c r="B97" s="5">
        <v>0</v>
      </c>
      <c r="C97" s="5">
        <v>0</v>
      </c>
      <c r="D97" s="5">
        <v>0</v>
      </c>
      <c r="E97" s="5">
        <f>Table6[[#This Row],[PeriodTotalAmount]]-Table6[[#This Row],[PeriodTotalCost]]</f>
        <v>0</v>
      </c>
      <c r="F97" s="5">
        <v>316786</v>
      </c>
      <c r="G97" s="5">
        <v>231731335103</v>
      </c>
      <c r="H97" s="5">
        <f>Table6[[#This Row],[AllTotalAmount]]-Table6[[#This Row],[AllTotalCostProfitLoss]]</f>
        <v>237000878211</v>
      </c>
      <c r="I97" s="5">
        <v>-5269543108</v>
      </c>
    </row>
    <row r="98" spans="1:9" ht="23.1" customHeight="1">
      <c r="A98" s="4" t="s">
        <v>356</v>
      </c>
      <c r="B98" s="5">
        <v>0</v>
      </c>
      <c r="C98" s="5">
        <v>0</v>
      </c>
      <c r="D98" s="5">
        <v>0</v>
      </c>
      <c r="E98" s="5">
        <f>Table6[[#This Row],[PeriodTotalAmount]]-Table6[[#This Row],[PeriodTotalCost]]</f>
        <v>0</v>
      </c>
      <c r="F98" s="5">
        <v>30500</v>
      </c>
      <c r="G98" s="5">
        <v>28649214250</v>
      </c>
      <c r="H98" s="5">
        <f>Table6[[#This Row],[AllTotalAmount]]-Table6[[#This Row],[AllTotalCostProfitLoss]]</f>
        <v>28057882279</v>
      </c>
      <c r="I98" s="5">
        <v>591331971</v>
      </c>
    </row>
    <row r="99" spans="1:9" ht="23.1" customHeight="1">
      <c r="A99" s="4" t="s">
        <v>379</v>
      </c>
      <c r="B99" s="5">
        <v>0</v>
      </c>
      <c r="C99" s="5">
        <v>0</v>
      </c>
      <c r="D99" s="5">
        <v>0</v>
      </c>
      <c r="E99" s="5">
        <f>Table6[[#This Row],[PeriodTotalAmount]]-Table6[[#This Row],[PeriodTotalCost]]</f>
        <v>0</v>
      </c>
      <c r="F99" s="5">
        <v>10000</v>
      </c>
      <c r="G99" s="5">
        <v>40968841</v>
      </c>
      <c r="H99" s="5">
        <f>Table6[[#This Row],[AllTotalAmount]]-Table6[[#This Row],[AllTotalCostProfitLoss]]</f>
        <v>39012938</v>
      </c>
      <c r="I99" s="5">
        <v>1955903</v>
      </c>
    </row>
    <row r="100" spans="1:9" ht="23.1" customHeight="1" thickBot="1">
      <c r="A100" s="4" t="s">
        <v>172</v>
      </c>
      <c r="B100" s="5"/>
      <c r="C100" s="8">
        <f>SUM(C8:C99)</f>
        <v>10528243030512</v>
      </c>
      <c r="D100" s="8">
        <f>SUM(D8:D99)</f>
        <v>10134435037402</v>
      </c>
      <c r="E100" s="8">
        <f>SUM(E8:E99)</f>
        <v>393807993110</v>
      </c>
      <c r="F100" s="5"/>
      <c r="G100" s="8">
        <v>21050981994330</v>
      </c>
      <c r="H100" s="8">
        <f>SUM(H8:H99)</f>
        <v>20195184228536</v>
      </c>
      <c r="I100" s="8">
        <f>SUM(I8:I99)</f>
        <v>855797765794</v>
      </c>
    </row>
    <row r="101" spans="1:9" ht="22.5" customHeight="1" thickTop="1">
      <c r="A101" s="46"/>
      <c r="B101" s="46"/>
      <c r="C101" s="46"/>
      <c r="D101" s="46"/>
      <c r="E101" s="46"/>
      <c r="F101" s="46"/>
      <c r="G101" s="46"/>
      <c r="H101" s="46"/>
      <c r="I101" s="46"/>
    </row>
    <row r="102" spans="1:9">
      <c r="A102" s="98" t="s">
        <v>392</v>
      </c>
      <c r="B102" s="99"/>
      <c r="C102" s="99"/>
      <c r="D102" s="99"/>
      <c r="E102" s="99"/>
      <c r="F102" s="99"/>
      <c r="G102" s="99"/>
      <c r="H102" s="99"/>
      <c r="I102" s="100"/>
    </row>
  </sheetData>
  <mergeCells count="8">
    <mergeCell ref="A1:I1"/>
    <mergeCell ref="A2:I2"/>
    <mergeCell ref="A3:I3"/>
    <mergeCell ref="A102:I102"/>
    <mergeCell ref="B5:E5"/>
    <mergeCell ref="F5:I5"/>
    <mergeCell ref="A4:E4"/>
    <mergeCell ref="F4:I4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"/>
  <sheetViews>
    <sheetView rightToLeft="1" zoomScaleNormal="100" zoomScaleSheetLayoutView="106" workbookViewId="0">
      <selection activeCell="B101" sqref="B101"/>
    </sheetView>
  </sheetViews>
  <sheetFormatPr defaultRowHeight="22.5"/>
  <cols>
    <col min="1" max="1" width="31" style="25" bestFit="1" customWidth="1"/>
    <col min="2" max="2" width="11.85546875" style="25" bestFit="1" customWidth="1"/>
    <col min="3" max="3" width="17.7109375" style="25" bestFit="1" customWidth="1"/>
    <col min="4" max="4" width="18.5703125" style="25" bestFit="1" customWidth="1"/>
    <col min="5" max="5" width="29" style="25" bestFit="1" customWidth="1"/>
    <col min="6" max="6" width="12.7109375" style="25" bestFit="1" customWidth="1"/>
    <col min="7" max="7" width="17.7109375" style="25" bestFit="1" customWidth="1"/>
    <col min="8" max="8" width="17.140625" style="25" customWidth="1"/>
    <col min="9" max="9" width="18.5703125" style="25" hidden="1" customWidth="1"/>
    <col min="10" max="10" width="29" style="25" bestFit="1" customWidth="1"/>
    <col min="11" max="11" width="9.140625" style="26" customWidth="1"/>
    <col min="12" max="16384" width="9.140625" style="26"/>
  </cols>
  <sheetData>
    <row r="1" spans="1:10" ht="25.5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</row>
    <row r="2" spans="1:10" ht="25.5">
      <c r="A2" s="85" t="s">
        <v>330</v>
      </c>
      <c r="B2" s="85"/>
      <c r="C2" s="85"/>
      <c r="D2" s="85"/>
      <c r="E2" s="85"/>
      <c r="F2" s="85"/>
      <c r="G2" s="85"/>
      <c r="H2" s="85"/>
      <c r="I2" s="85"/>
      <c r="J2" s="85"/>
    </row>
    <row r="3" spans="1:10" ht="25.5">
      <c r="A3" s="85" t="s">
        <v>331</v>
      </c>
      <c r="B3" s="85"/>
      <c r="C3" s="85"/>
      <c r="D3" s="85"/>
      <c r="E3" s="85"/>
      <c r="F3" s="85"/>
      <c r="G3" s="85"/>
      <c r="H3" s="85"/>
      <c r="I3" s="85"/>
      <c r="J3" s="85"/>
    </row>
    <row r="4" spans="1:10" ht="25.5">
      <c r="A4" s="86" t="s">
        <v>444</v>
      </c>
      <c r="B4" s="86"/>
      <c r="C4" s="86"/>
      <c r="D4" s="86"/>
    </row>
    <row r="5" spans="1:10" ht="16.5" customHeight="1">
      <c r="B5" s="102" t="s">
        <v>333</v>
      </c>
      <c r="C5" s="102"/>
      <c r="D5" s="102"/>
      <c r="E5" s="102"/>
      <c r="F5" s="96" t="s">
        <v>334</v>
      </c>
      <c r="G5" s="96"/>
      <c r="H5" s="96"/>
      <c r="I5" s="96"/>
      <c r="J5" s="96"/>
    </row>
    <row r="6" spans="1:10" ht="51" customHeight="1" thickBot="1">
      <c r="A6" s="32" t="s">
        <v>381</v>
      </c>
      <c r="B6" s="27" t="s">
        <v>178</v>
      </c>
      <c r="C6" s="27" t="s">
        <v>180</v>
      </c>
      <c r="D6" s="27" t="s">
        <v>383</v>
      </c>
      <c r="E6" s="45" t="s">
        <v>445</v>
      </c>
      <c r="F6" s="27" t="s">
        <v>178</v>
      </c>
      <c r="G6" s="27" t="s">
        <v>180</v>
      </c>
      <c r="H6" s="27" t="s">
        <v>383</v>
      </c>
      <c r="I6" s="27" t="s">
        <v>383</v>
      </c>
      <c r="J6" s="45" t="s">
        <v>445</v>
      </c>
    </row>
    <row r="7" spans="1:10" ht="22.5" hidden="1" customHeight="1">
      <c r="A7" s="4" t="s">
        <v>187</v>
      </c>
      <c r="B7" s="5" t="s">
        <v>385</v>
      </c>
      <c r="C7" s="5" t="s">
        <v>446</v>
      </c>
      <c r="D7" s="5" t="s">
        <v>447</v>
      </c>
      <c r="E7" s="5" t="s">
        <v>340</v>
      </c>
      <c r="F7" s="5" t="s">
        <v>195</v>
      </c>
      <c r="G7" s="5" t="s">
        <v>198</v>
      </c>
      <c r="H7" s="5" t="s">
        <v>452</v>
      </c>
      <c r="I7" s="5" t="s">
        <v>448</v>
      </c>
      <c r="J7" s="5" t="s">
        <v>344</v>
      </c>
    </row>
    <row r="8" spans="1:10" ht="23.1" customHeight="1">
      <c r="A8" s="4" t="s">
        <v>200</v>
      </c>
      <c r="B8" s="5">
        <v>2242506</v>
      </c>
      <c r="C8" s="5">
        <v>23425552075</v>
      </c>
      <c r="D8" s="5">
        <v>25501278689</v>
      </c>
      <c r="E8" s="5">
        <v>-2075726614</v>
      </c>
      <c r="F8" s="5">
        <v>2242506</v>
      </c>
      <c r="G8" s="5">
        <v>23425552075</v>
      </c>
      <c r="H8" s="5">
        <f>Table7[[#This Row],[CurrentBookValue]]*(-1)</f>
        <v>25526979617</v>
      </c>
      <c r="I8" s="5">
        <v>-25526979617</v>
      </c>
      <c r="J8" s="5">
        <v>-2101427542</v>
      </c>
    </row>
    <row r="9" spans="1:10" ht="23.1" customHeight="1">
      <c r="A9" s="4" t="s">
        <v>201</v>
      </c>
      <c r="B9" s="5">
        <v>907917</v>
      </c>
      <c r="C9" s="5">
        <v>73614239682</v>
      </c>
      <c r="D9" s="5">
        <v>80584362696</v>
      </c>
      <c r="E9" s="5">
        <v>-6970123014</v>
      </c>
      <c r="F9" s="5">
        <v>907917</v>
      </c>
      <c r="G9" s="5">
        <v>73614239682</v>
      </c>
      <c r="H9" s="5">
        <f>Table7[[#This Row],[CurrentBookValue]]*(-1)</f>
        <v>80584362696</v>
      </c>
      <c r="I9" s="5">
        <v>-80584362696</v>
      </c>
      <c r="J9" s="5">
        <v>-6970123014</v>
      </c>
    </row>
    <row r="10" spans="1:10" ht="23.1" customHeight="1">
      <c r="A10" s="4" t="s">
        <v>202</v>
      </c>
      <c r="B10" s="5">
        <v>4903195</v>
      </c>
      <c r="C10" s="5">
        <v>329518216589</v>
      </c>
      <c r="D10" s="5">
        <v>334625633647</v>
      </c>
      <c r="E10" s="5">
        <v>-5107417058</v>
      </c>
      <c r="F10" s="5">
        <v>4903195</v>
      </c>
      <c r="G10" s="5">
        <v>329518216589</v>
      </c>
      <c r="H10" s="5">
        <f>Table7[[#This Row],[CurrentBookValue]]*(-1)</f>
        <v>336112349928</v>
      </c>
      <c r="I10" s="5">
        <v>-336112349928</v>
      </c>
      <c r="J10" s="5">
        <v>-6594133339</v>
      </c>
    </row>
    <row r="11" spans="1:10" ht="23.1" customHeight="1">
      <c r="A11" s="4" t="s">
        <v>203</v>
      </c>
      <c r="B11" s="5">
        <v>5155415</v>
      </c>
      <c r="C11" s="5">
        <v>222876648161</v>
      </c>
      <c r="D11" s="5">
        <v>231585601887</v>
      </c>
      <c r="E11" s="5">
        <v>-8708953726</v>
      </c>
      <c r="F11" s="5">
        <v>5155415</v>
      </c>
      <c r="G11" s="5">
        <v>222876648161</v>
      </c>
      <c r="H11" s="5">
        <f>Table7[[#This Row],[CurrentBookValue]]*(-1)</f>
        <v>231585601887</v>
      </c>
      <c r="I11" s="5">
        <v>-231585601887</v>
      </c>
      <c r="J11" s="5">
        <v>-8708953726</v>
      </c>
    </row>
    <row r="12" spans="1:10" ht="23.1" customHeight="1">
      <c r="A12" s="4" t="s">
        <v>204</v>
      </c>
      <c r="B12" s="5">
        <v>4000160</v>
      </c>
      <c r="C12" s="5">
        <v>278040808551</v>
      </c>
      <c r="D12" s="5">
        <v>278713722657</v>
      </c>
      <c r="E12" s="5">
        <v>-672914106</v>
      </c>
      <c r="F12" s="5">
        <v>4000160</v>
      </c>
      <c r="G12" s="5">
        <v>278040808551</v>
      </c>
      <c r="H12" s="5">
        <f>Table7[[#This Row],[CurrentBookValue]]*(-1)</f>
        <v>278854862375</v>
      </c>
      <c r="I12" s="5">
        <v>-278854862375</v>
      </c>
      <c r="J12" s="5">
        <v>-814053824</v>
      </c>
    </row>
    <row r="13" spans="1:10" ht="23.1" customHeight="1">
      <c r="A13" s="4" t="s">
        <v>205</v>
      </c>
      <c r="B13" s="5">
        <v>1640345</v>
      </c>
      <c r="C13" s="5">
        <v>244792171201</v>
      </c>
      <c r="D13" s="5">
        <v>262828413257</v>
      </c>
      <c r="E13" s="5">
        <v>-18036242056</v>
      </c>
      <c r="F13" s="5">
        <v>1640345</v>
      </c>
      <c r="G13" s="5">
        <v>244792171201</v>
      </c>
      <c r="H13" s="5">
        <f>Table7[[#This Row],[CurrentBookValue]]*(-1)</f>
        <v>273595248972</v>
      </c>
      <c r="I13" s="5">
        <v>-273595248972</v>
      </c>
      <c r="J13" s="5">
        <v>-28803077771</v>
      </c>
    </row>
    <row r="14" spans="1:10" ht="23.1" customHeight="1">
      <c r="A14" s="4" t="s">
        <v>206</v>
      </c>
      <c r="B14" s="5">
        <v>2298299</v>
      </c>
      <c r="C14" s="5">
        <v>45429792914</v>
      </c>
      <c r="D14" s="5">
        <v>45365029964</v>
      </c>
      <c r="E14" s="5">
        <v>64762950</v>
      </c>
      <c r="F14" s="5">
        <v>2298299</v>
      </c>
      <c r="G14" s="5">
        <v>45429792914</v>
      </c>
      <c r="H14" s="5">
        <f>Table7[[#This Row],[CurrentBookValue]]*(-1)</f>
        <v>45861470888</v>
      </c>
      <c r="I14" s="5">
        <v>-45861470888</v>
      </c>
      <c r="J14" s="5">
        <v>-431677974</v>
      </c>
    </row>
    <row r="15" spans="1:10" ht="23.1" customHeight="1">
      <c r="A15" s="4" t="s">
        <v>207</v>
      </c>
      <c r="B15" s="5">
        <v>317208</v>
      </c>
      <c r="C15" s="5">
        <v>29722374376</v>
      </c>
      <c r="D15" s="5">
        <v>28318130505</v>
      </c>
      <c r="E15" s="5">
        <v>1404243871</v>
      </c>
      <c r="F15" s="5">
        <v>317208</v>
      </c>
      <c r="G15" s="5">
        <v>29722374376</v>
      </c>
      <c r="H15" s="5">
        <f>Table7[[#This Row],[CurrentBookValue]]*(-1)</f>
        <v>27941074622</v>
      </c>
      <c r="I15" s="5">
        <v>-27941074622</v>
      </c>
      <c r="J15" s="5">
        <v>1781299754</v>
      </c>
    </row>
    <row r="16" spans="1:10" ht="23.1" customHeight="1">
      <c r="A16" s="4" t="s">
        <v>208</v>
      </c>
      <c r="B16" s="5">
        <v>1592745</v>
      </c>
      <c r="C16" s="5">
        <v>16210018383</v>
      </c>
      <c r="D16" s="5">
        <v>15373951490</v>
      </c>
      <c r="E16" s="5">
        <v>836066893</v>
      </c>
      <c r="F16" s="5">
        <v>1592745</v>
      </c>
      <c r="G16" s="5">
        <v>16210018383</v>
      </c>
      <c r="H16" s="5">
        <f>Table7[[#This Row],[CurrentBookValue]]*(-1)</f>
        <v>15366612138</v>
      </c>
      <c r="I16" s="5">
        <v>-15366612138</v>
      </c>
      <c r="J16" s="5">
        <v>843406245</v>
      </c>
    </row>
    <row r="17" spans="1:10" ht="23.1" customHeight="1">
      <c r="A17" s="4" t="s">
        <v>209</v>
      </c>
      <c r="B17" s="5">
        <v>3850927</v>
      </c>
      <c r="C17" s="5">
        <v>239454041387</v>
      </c>
      <c r="D17" s="5">
        <v>240471196274</v>
      </c>
      <c r="E17" s="5">
        <v>-1017154887</v>
      </c>
      <c r="F17" s="5">
        <v>3850927</v>
      </c>
      <c r="G17" s="5">
        <v>239454041387</v>
      </c>
      <c r="H17" s="5">
        <f>Table7[[#This Row],[CurrentBookValue]]*(-1)</f>
        <v>240145002171</v>
      </c>
      <c r="I17" s="5">
        <v>-240145002171</v>
      </c>
      <c r="J17" s="5">
        <v>-690960784</v>
      </c>
    </row>
    <row r="18" spans="1:10" ht="23.1" customHeight="1">
      <c r="A18" s="4" t="s">
        <v>210</v>
      </c>
      <c r="B18" s="5">
        <v>3446514</v>
      </c>
      <c r="C18" s="5">
        <v>368252609243</v>
      </c>
      <c r="D18" s="5">
        <v>363285350770</v>
      </c>
      <c r="E18" s="5">
        <v>4967258473</v>
      </c>
      <c r="F18" s="5">
        <v>3446514</v>
      </c>
      <c r="G18" s="5">
        <v>368252609243</v>
      </c>
      <c r="H18" s="5">
        <f>Table7[[#This Row],[CurrentBookValue]]*(-1)</f>
        <v>358908444993</v>
      </c>
      <c r="I18" s="5">
        <v>-358908444993</v>
      </c>
      <c r="J18" s="5">
        <v>9344164250</v>
      </c>
    </row>
    <row r="19" spans="1:10" ht="23.1" customHeight="1">
      <c r="A19" s="4" t="s">
        <v>211</v>
      </c>
      <c r="B19" s="5">
        <v>13809096</v>
      </c>
      <c r="C19" s="5">
        <v>180597027838</v>
      </c>
      <c r="D19" s="5">
        <v>194902224756</v>
      </c>
      <c r="E19" s="5">
        <v>-14305196918</v>
      </c>
      <c r="F19" s="5">
        <v>13809096</v>
      </c>
      <c r="G19" s="5">
        <v>180597027838</v>
      </c>
      <c r="H19" s="5">
        <f>Table7[[#This Row],[CurrentBookValue]]*(-1)</f>
        <v>194633697498</v>
      </c>
      <c r="I19" s="5">
        <v>-194633697498</v>
      </c>
      <c r="J19" s="5">
        <v>-14036669660</v>
      </c>
    </row>
    <row r="20" spans="1:10" ht="23.1" customHeight="1">
      <c r="A20" s="4" t="s">
        <v>212</v>
      </c>
      <c r="B20" s="5">
        <v>16362261</v>
      </c>
      <c r="C20" s="5">
        <v>288524477809</v>
      </c>
      <c r="D20" s="5">
        <v>282984138857</v>
      </c>
      <c r="E20" s="5">
        <v>5540338952</v>
      </c>
      <c r="F20" s="5">
        <v>16362261</v>
      </c>
      <c r="G20" s="5">
        <v>288524477809</v>
      </c>
      <c r="H20" s="5">
        <f>Table7[[#This Row],[CurrentBookValue]]*(-1)</f>
        <v>282984138857</v>
      </c>
      <c r="I20" s="5">
        <v>-282984138857</v>
      </c>
      <c r="J20" s="5">
        <v>5540338952</v>
      </c>
    </row>
    <row r="21" spans="1:10" ht="23.1" customHeight="1">
      <c r="A21" s="4" t="s">
        <v>213</v>
      </c>
      <c r="B21" s="5">
        <v>5660733</v>
      </c>
      <c r="C21" s="5">
        <v>86389184929</v>
      </c>
      <c r="D21" s="5">
        <v>88606533825</v>
      </c>
      <c r="E21" s="5">
        <v>-2217348896</v>
      </c>
      <c r="F21" s="5">
        <v>5660733</v>
      </c>
      <c r="G21" s="5">
        <v>86389184929</v>
      </c>
      <c r="H21" s="5">
        <f>Table7[[#This Row],[CurrentBookValue]]*(-1)</f>
        <v>88606533825</v>
      </c>
      <c r="I21" s="5">
        <v>-88606533825</v>
      </c>
      <c r="J21" s="5">
        <v>-2217348896</v>
      </c>
    </row>
    <row r="22" spans="1:10" ht="23.1" customHeight="1">
      <c r="A22" s="4" t="s">
        <v>214</v>
      </c>
      <c r="B22" s="5">
        <v>2009648</v>
      </c>
      <c r="C22" s="5">
        <v>54027199506</v>
      </c>
      <c r="D22" s="5">
        <v>52241015221</v>
      </c>
      <c r="E22" s="5">
        <v>1786184285</v>
      </c>
      <c r="F22" s="5">
        <v>2009648</v>
      </c>
      <c r="G22" s="5">
        <v>54027199506</v>
      </c>
      <c r="H22" s="5">
        <f>Table7[[#This Row],[CurrentBookValue]]*(-1)</f>
        <v>52236855806</v>
      </c>
      <c r="I22" s="5">
        <v>-52236855806</v>
      </c>
      <c r="J22" s="5">
        <v>1790343700</v>
      </c>
    </row>
    <row r="23" spans="1:10" ht="23.1" customHeight="1">
      <c r="A23" s="4" t="s">
        <v>215</v>
      </c>
      <c r="B23" s="5">
        <v>1240917</v>
      </c>
      <c r="C23" s="5">
        <v>58211149030</v>
      </c>
      <c r="D23" s="5">
        <v>59232887576</v>
      </c>
      <c r="E23" s="5">
        <v>-1021738546</v>
      </c>
      <c r="F23" s="5">
        <v>1240917</v>
      </c>
      <c r="G23" s="5">
        <v>58211149030</v>
      </c>
      <c r="H23" s="5">
        <f>Table7[[#This Row],[CurrentBookValue]]*(-1)</f>
        <v>59212184970</v>
      </c>
      <c r="I23" s="5">
        <v>-59212184970</v>
      </c>
      <c r="J23" s="5">
        <v>-1001035940</v>
      </c>
    </row>
    <row r="24" spans="1:10" ht="23.1" customHeight="1">
      <c r="A24" s="4" t="s">
        <v>216</v>
      </c>
      <c r="B24" s="5">
        <v>1589499</v>
      </c>
      <c r="C24" s="5">
        <v>58211786230</v>
      </c>
      <c r="D24" s="5">
        <v>57866075584</v>
      </c>
      <c r="E24" s="5">
        <v>345710646</v>
      </c>
      <c r="F24" s="5">
        <v>1589499</v>
      </c>
      <c r="G24" s="5">
        <v>58211786230</v>
      </c>
      <c r="H24" s="5">
        <f>Table7[[#This Row],[CurrentBookValue]]*(-1)</f>
        <v>57868495819</v>
      </c>
      <c r="I24" s="5">
        <v>-57868495819</v>
      </c>
      <c r="J24" s="5">
        <v>343290411</v>
      </c>
    </row>
    <row r="25" spans="1:10" ht="23.1" customHeight="1">
      <c r="A25" s="4" t="s">
        <v>217</v>
      </c>
      <c r="B25" s="5">
        <v>0</v>
      </c>
      <c r="C25" s="5">
        <v>0</v>
      </c>
      <c r="D25" s="5">
        <v>293952494</v>
      </c>
      <c r="E25" s="5">
        <v>293952494</v>
      </c>
      <c r="F25" s="5">
        <v>0</v>
      </c>
      <c r="G25" s="5">
        <v>0</v>
      </c>
      <c r="H25" s="5">
        <f>Table7[[#This Row],[CurrentBookValue]]*(-1)</f>
        <v>0</v>
      </c>
      <c r="I25" s="5">
        <v>0</v>
      </c>
      <c r="J25" s="5">
        <v>0</v>
      </c>
    </row>
    <row r="26" spans="1:10" ht="23.1" customHeight="1">
      <c r="A26" s="4" t="s">
        <v>218</v>
      </c>
      <c r="B26" s="5">
        <v>1083571</v>
      </c>
      <c r="C26" s="5">
        <v>57740640203</v>
      </c>
      <c r="D26" s="5">
        <v>61295014557</v>
      </c>
      <c r="E26" s="5">
        <v>-3554374354</v>
      </c>
      <c r="F26" s="5">
        <v>1083571</v>
      </c>
      <c r="G26" s="5">
        <v>57740640203</v>
      </c>
      <c r="H26" s="5">
        <f>Table7[[#This Row],[CurrentBookValue]]*(-1)</f>
        <v>61295014557</v>
      </c>
      <c r="I26" s="5">
        <v>-61295014557</v>
      </c>
      <c r="J26" s="5">
        <v>-3554374354</v>
      </c>
    </row>
    <row r="27" spans="1:10" ht="23.1" customHeight="1">
      <c r="A27" s="4" t="s">
        <v>219</v>
      </c>
      <c r="B27" s="5">
        <v>613100865</v>
      </c>
      <c r="C27" s="5">
        <v>9063263251592</v>
      </c>
      <c r="D27" s="5">
        <v>8820524242552</v>
      </c>
      <c r="E27" s="5">
        <v>242739009040</v>
      </c>
      <c r="F27" s="5">
        <v>613100865</v>
      </c>
      <c r="G27" s="5">
        <v>9063263251592</v>
      </c>
      <c r="H27" s="5">
        <f>Table7[[#This Row],[CurrentBookValue]]*(-1)</f>
        <v>9047365596381</v>
      </c>
      <c r="I27" s="5">
        <v>-9047365596381</v>
      </c>
      <c r="J27" s="5">
        <v>15897655211</v>
      </c>
    </row>
    <row r="28" spans="1:10" ht="23.1" customHeight="1">
      <c r="A28" s="4" t="s">
        <v>220</v>
      </c>
      <c r="B28" s="5">
        <v>13437591</v>
      </c>
      <c r="C28" s="5">
        <v>461045512374</v>
      </c>
      <c r="D28" s="5">
        <v>485279500218</v>
      </c>
      <c r="E28" s="5">
        <v>-24233987844</v>
      </c>
      <c r="F28" s="5">
        <v>13437591</v>
      </c>
      <c r="G28" s="5">
        <v>461045512374</v>
      </c>
      <c r="H28" s="5">
        <f>Table7[[#This Row],[CurrentBookValue]]*(-1)</f>
        <v>484272863948</v>
      </c>
      <c r="I28" s="5">
        <v>-484272863948</v>
      </c>
      <c r="J28" s="5">
        <v>-23227351574</v>
      </c>
    </row>
    <row r="29" spans="1:10" ht="23.1" customHeight="1">
      <c r="A29" s="4" t="s">
        <v>221</v>
      </c>
      <c r="B29" s="5">
        <v>444065443</v>
      </c>
      <c r="C29" s="5">
        <v>5086025360360</v>
      </c>
      <c r="D29" s="5">
        <v>4631811638327</v>
      </c>
      <c r="E29" s="5">
        <v>454213722033</v>
      </c>
      <c r="F29" s="5">
        <v>444065443</v>
      </c>
      <c r="G29" s="5">
        <v>5086025360360</v>
      </c>
      <c r="H29" s="5">
        <f>Table7[[#This Row],[CurrentBookValue]]*(-1)</f>
        <v>4638618288645</v>
      </c>
      <c r="I29" s="5">
        <v>-4638618288645</v>
      </c>
      <c r="J29" s="5">
        <v>447407071715</v>
      </c>
    </row>
    <row r="30" spans="1:10" ht="23.1" customHeight="1">
      <c r="A30" s="4" t="s">
        <v>222</v>
      </c>
      <c r="B30" s="5">
        <v>256390231</v>
      </c>
      <c r="C30" s="5">
        <v>2230119818100</v>
      </c>
      <c r="D30" s="5">
        <v>2145977929894</v>
      </c>
      <c r="E30" s="5">
        <v>84141888206</v>
      </c>
      <c r="F30" s="5">
        <v>256390231</v>
      </c>
      <c r="G30" s="5">
        <v>2230119818100</v>
      </c>
      <c r="H30" s="5">
        <f>Table7[[#This Row],[CurrentBookValue]]*(-1)</f>
        <v>2145974967037</v>
      </c>
      <c r="I30" s="5">
        <v>-2145974967037</v>
      </c>
      <c r="J30" s="5">
        <v>84144851063</v>
      </c>
    </row>
    <row r="31" spans="1:10" ht="23.1" customHeight="1">
      <c r="A31" s="4" t="s">
        <v>223</v>
      </c>
      <c r="B31" s="5">
        <v>3962144</v>
      </c>
      <c r="C31" s="5">
        <v>117240813592</v>
      </c>
      <c r="D31" s="5">
        <v>116535766452</v>
      </c>
      <c r="E31" s="5">
        <v>705047140</v>
      </c>
      <c r="F31" s="5">
        <v>3962144</v>
      </c>
      <c r="G31" s="5">
        <v>117240813592</v>
      </c>
      <c r="H31" s="5">
        <f>Table7[[#This Row],[CurrentBookValue]]*(-1)</f>
        <v>117194698157</v>
      </c>
      <c r="I31" s="5">
        <v>-117194698157</v>
      </c>
      <c r="J31" s="5">
        <v>46115435</v>
      </c>
    </row>
    <row r="32" spans="1:10" ht="23.1" customHeight="1">
      <c r="A32" s="4" t="s">
        <v>224</v>
      </c>
      <c r="B32" s="5">
        <v>788000</v>
      </c>
      <c r="C32" s="5">
        <v>36198277102</v>
      </c>
      <c r="D32" s="5">
        <v>33160125980</v>
      </c>
      <c r="E32" s="5">
        <v>3038151122</v>
      </c>
      <c r="F32" s="5">
        <v>788000</v>
      </c>
      <c r="G32" s="5">
        <v>36198277102</v>
      </c>
      <c r="H32" s="5">
        <f>Table7[[#This Row],[CurrentBookValue]]*(-1)</f>
        <v>33272523784</v>
      </c>
      <c r="I32" s="5">
        <v>-33272523784</v>
      </c>
      <c r="J32" s="5">
        <v>2925753318</v>
      </c>
    </row>
    <row r="33" spans="1:10" ht="23.1" customHeight="1">
      <c r="A33" s="4" t="s">
        <v>225</v>
      </c>
      <c r="B33" s="5">
        <v>2306030</v>
      </c>
      <c r="C33" s="5">
        <v>104513806693</v>
      </c>
      <c r="D33" s="5">
        <v>102985451726</v>
      </c>
      <c r="E33" s="5">
        <v>1528354967</v>
      </c>
      <c r="F33" s="5">
        <v>2306030</v>
      </c>
      <c r="G33" s="5">
        <v>104513806693</v>
      </c>
      <c r="H33" s="5">
        <f>Table7[[#This Row],[CurrentBookValue]]*(-1)</f>
        <v>103605891278</v>
      </c>
      <c r="I33" s="5">
        <v>-103605891278</v>
      </c>
      <c r="J33" s="5">
        <v>907915415</v>
      </c>
    </row>
    <row r="34" spans="1:10" ht="23.1" customHeight="1">
      <c r="A34" s="4" t="s">
        <v>226</v>
      </c>
      <c r="B34" s="5">
        <v>3671345</v>
      </c>
      <c r="C34" s="5">
        <v>184005998640</v>
      </c>
      <c r="D34" s="5">
        <v>201215153464</v>
      </c>
      <c r="E34" s="5">
        <v>-17209154824</v>
      </c>
      <c r="F34" s="5">
        <v>3671345</v>
      </c>
      <c r="G34" s="5">
        <v>184005998640</v>
      </c>
      <c r="H34" s="5">
        <f>Table7[[#This Row],[CurrentBookValue]]*(-1)</f>
        <v>201215153464</v>
      </c>
      <c r="I34" s="5">
        <v>-201215153464</v>
      </c>
      <c r="J34" s="5">
        <v>-17209154824</v>
      </c>
    </row>
    <row r="35" spans="1:10" ht="23.1" customHeight="1">
      <c r="A35" s="4" t="s">
        <v>227</v>
      </c>
      <c r="B35" s="5">
        <v>7292484</v>
      </c>
      <c r="C35" s="5">
        <v>396680592764</v>
      </c>
      <c r="D35" s="5">
        <v>363399962863</v>
      </c>
      <c r="E35" s="5">
        <v>33280629901</v>
      </c>
      <c r="F35" s="5">
        <v>7292484</v>
      </c>
      <c r="G35" s="5">
        <v>396680592764</v>
      </c>
      <c r="H35" s="5">
        <f>Table7[[#This Row],[CurrentBookValue]]*(-1)</f>
        <v>367177113855</v>
      </c>
      <c r="I35" s="5">
        <v>-367177113855</v>
      </c>
      <c r="J35" s="5">
        <v>29503478909</v>
      </c>
    </row>
    <row r="36" spans="1:10" ht="23.1" customHeight="1">
      <c r="A36" s="4" t="s">
        <v>228</v>
      </c>
      <c r="B36" s="5">
        <v>1575399</v>
      </c>
      <c r="C36" s="5">
        <v>38081480417</v>
      </c>
      <c r="D36" s="5">
        <v>40642676025</v>
      </c>
      <c r="E36" s="5">
        <v>-2561195608</v>
      </c>
      <c r="F36" s="5">
        <v>1575399</v>
      </c>
      <c r="G36" s="5">
        <v>38081480417</v>
      </c>
      <c r="H36" s="5">
        <f>Table7[[#This Row],[CurrentBookValue]]*(-1)</f>
        <v>40491602372</v>
      </c>
      <c r="I36" s="5">
        <v>-40491602372</v>
      </c>
      <c r="J36" s="5">
        <v>-2410121955</v>
      </c>
    </row>
    <row r="37" spans="1:10" ht="23.1" customHeight="1">
      <c r="A37" s="4" t="s">
        <v>229</v>
      </c>
      <c r="B37" s="5">
        <v>10818346</v>
      </c>
      <c r="C37" s="5">
        <v>368407432204</v>
      </c>
      <c r="D37" s="5">
        <v>401277006499</v>
      </c>
      <c r="E37" s="5">
        <v>-32869574295</v>
      </c>
      <c r="F37" s="5">
        <v>10818346</v>
      </c>
      <c r="G37" s="5">
        <v>368407432204</v>
      </c>
      <c r="H37" s="5">
        <f>Table7[[#This Row],[CurrentBookValue]]*(-1)</f>
        <v>400803753559</v>
      </c>
      <c r="I37" s="5">
        <v>-400803753559</v>
      </c>
      <c r="J37" s="5">
        <v>-32396321355</v>
      </c>
    </row>
    <row r="38" spans="1:10" ht="23.1" customHeight="1">
      <c r="A38" s="4" t="s">
        <v>230</v>
      </c>
      <c r="B38" s="5">
        <v>7968550</v>
      </c>
      <c r="C38" s="5">
        <v>161165790942</v>
      </c>
      <c r="D38" s="5">
        <v>149346376403</v>
      </c>
      <c r="E38" s="5">
        <v>11819414539</v>
      </c>
      <c r="F38" s="5">
        <v>7968550</v>
      </c>
      <c r="G38" s="5">
        <v>161165790942</v>
      </c>
      <c r="H38" s="5">
        <f>Table7[[#This Row],[CurrentBookValue]]*(-1)</f>
        <v>149246197103</v>
      </c>
      <c r="I38" s="5">
        <v>-149246197103</v>
      </c>
      <c r="J38" s="5">
        <v>11919593839</v>
      </c>
    </row>
    <row r="39" spans="1:10" ht="23.1" customHeight="1">
      <c r="A39" s="4" t="s">
        <v>231</v>
      </c>
      <c r="B39" s="5">
        <v>2620558</v>
      </c>
      <c r="C39" s="5">
        <v>118954052982</v>
      </c>
      <c r="D39" s="5">
        <v>115109160367</v>
      </c>
      <c r="E39" s="5">
        <v>3844892615</v>
      </c>
      <c r="F39" s="5">
        <v>2620558</v>
      </c>
      <c r="G39" s="5">
        <v>118954052982</v>
      </c>
      <c r="H39" s="5">
        <f>Table7[[#This Row],[CurrentBookValue]]*(-1)</f>
        <v>115737542911</v>
      </c>
      <c r="I39" s="5">
        <v>-115737542911</v>
      </c>
      <c r="J39" s="5">
        <v>3216510071</v>
      </c>
    </row>
    <row r="40" spans="1:10" ht="23.1" customHeight="1">
      <c r="A40" s="4" t="s">
        <v>232</v>
      </c>
      <c r="B40" s="5">
        <v>2945597</v>
      </c>
      <c r="C40" s="5">
        <v>193289694101</v>
      </c>
      <c r="D40" s="5">
        <v>195853813890</v>
      </c>
      <c r="E40" s="5">
        <v>-2564119789</v>
      </c>
      <c r="F40" s="5">
        <v>2945597</v>
      </c>
      <c r="G40" s="5">
        <v>193289694101</v>
      </c>
      <c r="H40" s="5">
        <f>Table7[[#This Row],[CurrentBookValue]]*(-1)</f>
        <v>198795194977</v>
      </c>
      <c r="I40" s="5">
        <v>-198795194977</v>
      </c>
      <c r="J40" s="5">
        <v>-5505500876</v>
      </c>
    </row>
    <row r="41" spans="1:10" ht="23.1" customHeight="1">
      <c r="A41" s="4" t="s">
        <v>233</v>
      </c>
      <c r="B41" s="5">
        <v>3311728</v>
      </c>
      <c r="C41" s="5">
        <v>152348393904</v>
      </c>
      <c r="D41" s="5">
        <v>165370222036</v>
      </c>
      <c r="E41" s="5">
        <v>-13021828132</v>
      </c>
      <c r="F41" s="5">
        <v>3311728</v>
      </c>
      <c r="G41" s="5">
        <v>152348393904</v>
      </c>
      <c r="H41" s="5">
        <f>Table7[[#This Row],[CurrentBookValue]]*(-1)</f>
        <v>165370222036</v>
      </c>
      <c r="I41" s="5">
        <v>-165370222036</v>
      </c>
      <c r="J41" s="5">
        <v>-13021828132</v>
      </c>
    </row>
    <row r="42" spans="1:10" ht="23.1" customHeight="1">
      <c r="A42" s="4" t="s">
        <v>234</v>
      </c>
      <c r="B42" s="5">
        <v>5913867</v>
      </c>
      <c r="C42" s="5">
        <v>95911486271</v>
      </c>
      <c r="D42" s="5">
        <v>99672603244</v>
      </c>
      <c r="E42" s="5">
        <v>-3761116973</v>
      </c>
      <c r="F42" s="5">
        <v>5913867</v>
      </c>
      <c r="G42" s="5">
        <v>95911486271</v>
      </c>
      <c r="H42" s="5">
        <f>Table7[[#This Row],[CurrentBookValue]]*(-1)</f>
        <v>100048327891</v>
      </c>
      <c r="I42" s="5">
        <v>-100048327891</v>
      </c>
      <c r="J42" s="5">
        <v>-4136841620</v>
      </c>
    </row>
    <row r="43" spans="1:10" ht="23.1" customHeight="1">
      <c r="A43" s="4" t="s">
        <v>235</v>
      </c>
      <c r="B43" s="5">
        <v>2975257</v>
      </c>
      <c r="C43" s="5">
        <v>83272608712</v>
      </c>
      <c r="D43" s="5">
        <v>84413107535</v>
      </c>
      <c r="E43" s="5">
        <v>-1140498823</v>
      </c>
      <c r="F43" s="5">
        <v>2975257</v>
      </c>
      <c r="G43" s="5">
        <v>83272608712</v>
      </c>
      <c r="H43" s="5">
        <f>Table7[[#This Row],[CurrentBookValue]]*(-1)</f>
        <v>84362786304</v>
      </c>
      <c r="I43" s="5">
        <v>-84362786304</v>
      </c>
      <c r="J43" s="5">
        <v>-1090177592</v>
      </c>
    </row>
    <row r="44" spans="1:10" ht="23.1" customHeight="1">
      <c r="A44" s="4" t="s">
        <v>236</v>
      </c>
      <c r="B44" s="5">
        <v>1517229</v>
      </c>
      <c r="C44" s="5">
        <v>85241100019</v>
      </c>
      <c r="D44" s="5">
        <v>90247129055</v>
      </c>
      <c r="E44" s="5">
        <v>-5006029036</v>
      </c>
      <c r="F44" s="5">
        <v>1517229</v>
      </c>
      <c r="G44" s="5">
        <v>85241100019</v>
      </c>
      <c r="H44" s="5">
        <f>Table7[[#This Row],[CurrentBookValue]]*(-1)</f>
        <v>89151018759</v>
      </c>
      <c r="I44" s="5">
        <v>-89151018759</v>
      </c>
      <c r="J44" s="5">
        <v>-3909918740</v>
      </c>
    </row>
    <row r="45" spans="1:10" ht="23.1" customHeight="1">
      <c r="A45" s="4" t="s">
        <v>237</v>
      </c>
      <c r="B45" s="5">
        <v>1467667</v>
      </c>
      <c r="C45" s="5">
        <v>43172604930</v>
      </c>
      <c r="D45" s="5">
        <v>40487274218</v>
      </c>
      <c r="E45" s="5">
        <v>2685330712</v>
      </c>
      <c r="F45" s="5">
        <v>1467667</v>
      </c>
      <c r="G45" s="5">
        <v>43172604930</v>
      </c>
      <c r="H45" s="5">
        <f>Table7[[#This Row],[CurrentBookValue]]*(-1)</f>
        <v>40849538994</v>
      </c>
      <c r="I45" s="5">
        <v>-40849538994</v>
      </c>
      <c r="J45" s="5">
        <v>2323065936</v>
      </c>
    </row>
    <row r="46" spans="1:10" ht="23.1" customHeight="1">
      <c r="A46" s="4" t="s">
        <v>238</v>
      </c>
      <c r="B46" s="5">
        <v>12156633</v>
      </c>
      <c r="C46" s="5">
        <v>75760667083</v>
      </c>
      <c r="D46" s="5">
        <v>66170856547</v>
      </c>
      <c r="E46" s="5">
        <v>9589810536</v>
      </c>
      <c r="F46" s="5">
        <v>12156633</v>
      </c>
      <c r="G46" s="5">
        <v>75760667083</v>
      </c>
      <c r="H46" s="5">
        <f>Table7[[#This Row],[CurrentBookValue]]*(-1)</f>
        <v>66170876200</v>
      </c>
      <c r="I46" s="5">
        <v>-66170876200</v>
      </c>
      <c r="J46" s="5">
        <v>9589790883</v>
      </c>
    </row>
    <row r="47" spans="1:10" ht="23.1" customHeight="1">
      <c r="A47" s="4" t="s">
        <v>239</v>
      </c>
      <c r="B47" s="5">
        <v>23457264</v>
      </c>
      <c r="C47" s="5">
        <v>1355944704091</v>
      </c>
      <c r="D47" s="5">
        <v>1390388452934</v>
      </c>
      <c r="E47" s="5">
        <v>-34443748843</v>
      </c>
      <c r="F47" s="5">
        <v>23457264</v>
      </c>
      <c r="G47" s="5">
        <v>1355944704091</v>
      </c>
      <c r="H47" s="5">
        <f>Table7[[#This Row],[CurrentBookValue]]*(-1)</f>
        <v>1390025287809</v>
      </c>
      <c r="I47" s="5">
        <v>-1390025287809</v>
      </c>
      <c r="J47" s="5">
        <v>-34080583718</v>
      </c>
    </row>
    <row r="48" spans="1:10" ht="23.1" customHeight="1">
      <c r="A48" s="4" t="s">
        <v>240</v>
      </c>
      <c r="B48" s="5">
        <v>2268193</v>
      </c>
      <c r="C48" s="5">
        <v>66630282789</v>
      </c>
      <c r="D48" s="5">
        <v>68552877979</v>
      </c>
      <c r="E48" s="5">
        <v>-1922595190</v>
      </c>
      <c r="F48" s="5">
        <v>2268193</v>
      </c>
      <c r="G48" s="5">
        <v>66630282789</v>
      </c>
      <c r="H48" s="5">
        <f>Table7[[#This Row],[CurrentBookValue]]*(-1)</f>
        <v>68524612514</v>
      </c>
      <c r="I48" s="5">
        <v>-68524612514</v>
      </c>
      <c r="J48" s="5">
        <v>-1894329725</v>
      </c>
    </row>
    <row r="49" spans="1:10" ht="23.1" customHeight="1">
      <c r="A49" s="4" t="s">
        <v>241</v>
      </c>
      <c r="B49" s="5">
        <v>1513828</v>
      </c>
      <c r="C49" s="5">
        <v>68259427775</v>
      </c>
      <c r="D49" s="5">
        <v>74063820938</v>
      </c>
      <c r="E49" s="5">
        <v>-5804393163</v>
      </c>
      <c r="F49" s="5">
        <v>1513828</v>
      </c>
      <c r="G49" s="5">
        <v>68259427775</v>
      </c>
      <c r="H49" s="5">
        <f>Table7[[#This Row],[CurrentBookValue]]*(-1)</f>
        <v>73676982734</v>
      </c>
      <c r="I49" s="5">
        <v>-73676982734</v>
      </c>
      <c r="J49" s="5">
        <v>-5417554959</v>
      </c>
    </row>
    <row r="50" spans="1:10" ht="23.1" customHeight="1">
      <c r="A50" s="4" t="s">
        <v>242</v>
      </c>
      <c r="B50" s="5">
        <v>4673229</v>
      </c>
      <c r="C50" s="5">
        <v>588437978543</v>
      </c>
      <c r="D50" s="5">
        <v>672560630617</v>
      </c>
      <c r="E50" s="5">
        <v>-84122652074</v>
      </c>
      <c r="F50" s="5">
        <v>4673229</v>
      </c>
      <c r="G50" s="5">
        <v>588437978543</v>
      </c>
      <c r="H50" s="5">
        <f>Table7[[#This Row],[CurrentBookValue]]*(-1)</f>
        <v>671875014386</v>
      </c>
      <c r="I50" s="5">
        <v>-671875014386</v>
      </c>
      <c r="J50" s="5">
        <v>-83437035843</v>
      </c>
    </row>
    <row r="51" spans="1:10" ht="23.1" customHeight="1">
      <c r="A51" s="4" t="s">
        <v>243</v>
      </c>
      <c r="B51" s="5">
        <v>353197</v>
      </c>
      <c r="C51" s="5">
        <v>55631220877</v>
      </c>
      <c r="D51" s="5">
        <v>56318371378</v>
      </c>
      <c r="E51" s="5">
        <v>-687150501</v>
      </c>
      <c r="F51" s="5">
        <v>353197</v>
      </c>
      <c r="G51" s="5">
        <v>55631220877</v>
      </c>
      <c r="H51" s="5">
        <f>Table7[[#This Row],[CurrentBookValue]]*(-1)</f>
        <v>57079860174</v>
      </c>
      <c r="I51" s="5">
        <v>-57079860174</v>
      </c>
      <c r="J51" s="5">
        <v>-1448639297</v>
      </c>
    </row>
    <row r="52" spans="1:10" ht="23.1" customHeight="1">
      <c r="A52" s="4" t="s">
        <v>244</v>
      </c>
      <c r="B52" s="5">
        <v>4056757</v>
      </c>
      <c r="C52" s="5">
        <v>112745406158</v>
      </c>
      <c r="D52" s="5">
        <v>123295936684</v>
      </c>
      <c r="E52" s="5">
        <v>-10550530526</v>
      </c>
      <c r="F52" s="5">
        <v>4056757</v>
      </c>
      <c r="G52" s="5">
        <v>112745406158</v>
      </c>
      <c r="H52" s="5">
        <f>Table7[[#This Row],[CurrentBookValue]]*(-1)</f>
        <v>122806862012</v>
      </c>
      <c r="I52" s="5">
        <v>-122806862012</v>
      </c>
      <c r="J52" s="5">
        <v>-10061455854</v>
      </c>
    </row>
    <row r="53" spans="1:10" ht="23.1" customHeight="1">
      <c r="A53" s="4" t="s">
        <v>245</v>
      </c>
      <c r="B53" s="5">
        <v>1438335</v>
      </c>
      <c r="C53" s="5">
        <v>32875746132</v>
      </c>
      <c r="D53" s="5">
        <v>31086883585</v>
      </c>
      <c r="E53" s="5">
        <v>1788862547</v>
      </c>
      <c r="F53" s="5">
        <v>1438335</v>
      </c>
      <c r="G53" s="5">
        <v>32875746132</v>
      </c>
      <c r="H53" s="5">
        <f>Table7[[#This Row],[CurrentBookValue]]*(-1)</f>
        <v>31517951707</v>
      </c>
      <c r="I53" s="5">
        <v>-31517951707</v>
      </c>
      <c r="J53" s="5">
        <v>1357794425</v>
      </c>
    </row>
    <row r="54" spans="1:10" ht="23.1" customHeight="1">
      <c r="A54" s="4" t="s">
        <v>246</v>
      </c>
      <c r="B54" s="5">
        <v>1358218</v>
      </c>
      <c r="C54" s="5">
        <v>55528139654</v>
      </c>
      <c r="D54" s="5">
        <v>58296111074</v>
      </c>
      <c r="E54" s="5">
        <v>-2767971420</v>
      </c>
      <c r="F54" s="5">
        <v>1358218</v>
      </c>
      <c r="G54" s="5">
        <v>55528139654</v>
      </c>
      <c r="H54" s="5">
        <f>Table7[[#This Row],[CurrentBookValue]]*(-1)</f>
        <v>58731265795</v>
      </c>
      <c r="I54" s="5">
        <v>-58731265795</v>
      </c>
      <c r="J54" s="5">
        <v>-3203126141</v>
      </c>
    </row>
    <row r="55" spans="1:10" ht="23.1" customHeight="1">
      <c r="A55" s="4" t="s">
        <v>247</v>
      </c>
      <c r="B55" s="5">
        <v>75874162</v>
      </c>
      <c r="C55" s="5">
        <v>1260784967825</v>
      </c>
      <c r="D55" s="5">
        <v>1301451382330</v>
      </c>
      <c r="E55" s="5">
        <v>-40666414505</v>
      </c>
      <c r="F55" s="5">
        <v>75874162</v>
      </c>
      <c r="G55" s="5">
        <v>1260784967825</v>
      </c>
      <c r="H55" s="5">
        <f>Table7[[#This Row],[CurrentBookValue]]*(-1)</f>
        <v>1282130090382</v>
      </c>
      <c r="I55" s="5">
        <v>-1282130090382</v>
      </c>
      <c r="J55" s="5">
        <v>-21345122557</v>
      </c>
    </row>
    <row r="56" spans="1:10" ht="23.1" customHeight="1">
      <c r="A56" s="4" t="s">
        <v>248</v>
      </c>
      <c r="B56" s="5">
        <v>1027350</v>
      </c>
      <c r="C56" s="5">
        <v>112227907886</v>
      </c>
      <c r="D56" s="5">
        <v>106199044023</v>
      </c>
      <c r="E56" s="5">
        <v>6028863863</v>
      </c>
      <c r="F56" s="5">
        <v>1027350</v>
      </c>
      <c r="G56" s="5">
        <v>112227907886</v>
      </c>
      <c r="H56" s="5">
        <f>Table7[[#This Row],[CurrentBookValue]]*(-1)</f>
        <v>105864845706</v>
      </c>
      <c r="I56" s="5">
        <v>-105864845706</v>
      </c>
      <c r="J56" s="5">
        <v>6363062180</v>
      </c>
    </row>
    <row r="57" spans="1:10" ht="23.1" customHeight="1">
      <c r="A57" s="4" t="s">
        <v>249</v>
      </c>
      <c r="B57" s="5">
        <v>2764969</v>
      </c>
      <c r="C57" s="5">
        <v>89932953237</v>
      </c>
      <c r="D57" s="5">
        <v>91029803904</v>
      </c>
      <c r="E57" s="5">
        <v>-1096850667</v>
      </c>
      <c r="F57" s="5">
        <v>2764969</v>
      </c>
      <c r="G57" s="5">
        <v>89932953237</v>
      </c>
      <c r="H57" s="5">
        <f>Table7[[#This Row],[CurrentBookValue]]*(-1)</f>
        <v>91702809770</v>
      </c>
      <c r="I57" s="5">
        <v>-91702809770</v>
      </c>
      <c r="J57" s="5">
        <v>-1769856533</v>
      </c>
    </row>
    <row r="58" spans="1:10" ht="23.1" customHeight="1">
      <c r="A58" s="4" t="s">
        <v>250</v>
      </c>
      <c r="B58" s="5">
        <v>919588</v>
      </c>
      <c r="C58" s="5">
        <v>95249379473</v>
      </c>
      <c r="D58" s="5">
        <v>99925125319</v>
      </c>
      <c r="E58" s="5">
        <v>-4675745846</v>
      </c>
      <c r="F58" s="5">
        <v>919588</v>
      </c>
      <c r="G58" s="5">
        <v>95249379473</v>
      </c>
      <c r="H58" s="5">
        <f>Table7[[#This Row],[CurrentBookValue]]*(-1)</f>
        <v>99923821883</v>
      </c>
      <c r="I58" s="5">
        <v>-99923821883</v>
      </c>
      <c r="J58" s="5">
        <v>-4674442410</v>
      </c>
    </row>
    <row r="59" spans="1:10" ht="23.1" customHeight="1">
      <c r="A59" s="4" t="s">
        <v>251</v>
      </c>
      <c r="B59" s="5">
        <v>119762241</v>
      </c>
      <c r="C59" s="5">
        <v>3027475783744</v>
      </c>
      <c r="D59" s="5">
        <v>3292812352704</v>
      </c>
      <c r="E59" s="5">
        <v>-265336568960</v>
      </c>
      <c r="F59" s="5">
        <v>119762241</v>
      </c>
      <c r="G59" s="5">
        <v>3027475783744</v>
      </c>
      <c r="H59" s="5">
        <f>Table7[[#This Row],[CurrentBookValue]]*(-1)</f>
        <v>3292812352704</v>
      </c>
      <c r="I59" s="5">
        <v>-3292812352704</v>
      </c>
      <c r="J59" s="5">
        <v>-265336568960</v>
      </c>
    </row>
    <row r="60" spans="1:10" ht="23.1" customHeight="1">
      <c r="A60" s="4" t="s">
        <v>252</v>
      </c>
      <c r="B60" s="5">
        <v>9660015</v>
      </c>
      <c r="C60" s="5">
        <v>688101219389</v>
      </c>
      <c r="D60" s="5">
        <v>679474790711</v>
      </c>
      <c r="E60" s="5">
        <v>8626428678</v>
      </c>
      <c r="F60" s="5">
        <v>9660015</v>
      </c>
      <c r="G60" s="5">
        <v>688101219389</v>
      </c>
      <c r="H60" s="5">
        <f>Table7[[#This Row],[CurrentBookValue]]*(-1)</f>
        <v>691727907346</v>
      </c>
      <c r="I60" s="5">
        <v>-691727907346</v>
      </c>
      <c r="J60" s="5">
        <v>-3626687957</v>
      </c>
    </row>
    <row r="61" spans="1:10" ht="23.1" customHeight="1">
      <c r="A61" s="4" t="s">
        <v>253</v>
      </c>
      <c r="B61" s="5">
        <v>10119533</v>
      </c>
      <c r="C61" s="5">
        <v>246642896204</v>
      </c>
      <c r="D61" s="5">
        <v>236705791598</v>
      </c>
      <c r="E61" s="5">
        <v>9937104606</v>
      </c>
      <c r="F61" s="5">
        <v>10119533</v>
      </c>
      <c r="G61" s="5">
        <v>246642896204</v>
      </c>
      <c r="H61" s="5">
        <f>Table7[[#This Row],[CurrentBookValue]]*(-1)</f>
        <v>245257725139</v>
      </c>
      <c r="I61" s="5">
        <v>-245257725139</v>
      </c>
      <c r="J61" s="5">
        <v>1385171065</v>
      </c>
    </row>
    <row r="62" spans="1:10" ht="23.1" customHeight="1">
      <c r="A62" s="4" t="s">
        <v>254</v>
      </c>
      <c r="B62" s="5">
        <v>3849636</v>
      </c>
      <c r="C62" s="5">
        <v>85726353472</v>
      </c>
      <c r="D62" s="5">
        <v>85369273141</v>
      </c>
      <c r="E62" s="5">
        <v>357080331</v>
      </c>
      <c r="F62" s="5">
        <v>3849636</v>
      </c>
      <c r="G62" s="5">
        <v>85726353472</v>
      </c>
      <c r="H62" s="5">
        <f>Table7[[#This Row],[CurrentBookValue]]*(-1)</f>
        <v>85804414564</v>
      </c>
      <c r="I62" s="5">
        <v>-85804414564</v>
      </c>
      <c r="J62" s="5">
        <v>-78061092</v>
      </c>
    </row>
    <row r="63" spans="1:10" ht="23.1" customHeight="1">
      <c r="A63" s="4" t="s">
        <v>255</v>
      </c>
      <c r="B63" s="5">
        <v>2460972</v>
      </c>
      <c r="C63" s="5">
        <v>113245673682</v>
      </c>
      <c r="D63" s="5">
        <v>117888861465</v>
      </c>
      <c r="E63" s="5">
        <v>-4643187783</v>
      </c>
      <c r="F63" s="5">
        <v>2460972</v>
      </c>
      <c r="G63" s="5">
        <v>113245673682</v>
      </c>
      <c r="H63" s="5">
        <f>Table7[[#This Row],[CurrentBookValue]]*(-1)</f>
        <v>117362784809</v>
      </c>
      <c r="I63" s="5">
        <v>-117362784809</v>
      </c>
      <c r="J63" s="5">
        <v>-4117111127</v>
      </c>
    </row>
    <row r="64" spans="1:10" ht="23.1" customHeight="1">
      <c r="A64" s="4" t="s">
        <v>256</v>
      </c>
      <c r="B64" s="5">
        <v>1515532</v>
      </c>
      <c r="C64" s="5">
        <v>109439236006</v>
      </c>
      <c r="D64" s="5">
        <v>113312518611</v>
      </c>
      <c r="E64" s="5">
        <v>-3873282605</v>
      </c>
      <c r="F64" s="5">
        <v>1515532</v>
      </c>
      <c r="G64" s="5">
        <v>109439236006</v>
      </c>
      <c r="H64" s="5">
        <f>Table7[[#This Row],[CurrentBookValue]]*(-1)</f>
        <v>113312518611</v>
      </c>
      <c r="I64" s="5">
        <v>-113312518611</v>
      </c>
      <c r="J64" s="5">
        <v>-3873282605</v>
      </c>
    </row>
    <row r="65" spans="1:10" ht="23.1" customHeight="1">
      <c r="A65" s="4" t="s">
        <v>257</v>
      </c>
      <c r="B65" s="5">
        <v>10597954</v>
      </c>
      <c r="C65" s="5">
        <v>203993260142</v>
      </c>
      <c r="D65" s="5">
        <v>193398639815</v>
      </c>
      <c r="E65" s="5">
        <v>10594620327</v>
      </c>
      <c r="F65" s="5">
        <v>10597954</v>
      </c>
      <c r="G65" s="5">
        <v>203993260142</v>
      </c>
      <c r="H65" s="5">
        <f>Table7[[#This Row],[CurrentBookValue]]*(-1)</f>
        <v>193988575770</v>
      </c>
      <c r="I65" s="5">
        <v>-193988575770</v>
      </c>
      <c r="J65" s="5">
        <v>10004684372</v>
      </c>
    </row>
    <row r="66" spans="1:10" ht="23.1" customHeight="1">
      <c r="A66" s="4" t="s">
        <v>258</v>
      </c>
      <c r="B66" s="5">
        <v>924395</v>
      </c>
      <c r="C66" s="5">
        <v>39235099625</v>
      </c>
      <c r="D66" s="5">
        <v>37526724966</v>
      </c>
      <c r="E66" s="5">
        <v>1708374659</v>
      </c>
      <c r="F66" s="5">
        <v>924395</v>
      </c>
      <c r="G66" s="5">
        <v>39235099625</v>
      </c>
      <c r="H66" s="5">
        <f>Table7[[#This Row],[CurrentBookValue]]*(-1)</f>
        <v>40799700531</v>
      </c>
      <c r="I66" s="5">
        <v>-40799700531</v>
      </c>
      <c r="J66" s="5">
        <v>-1564600906</v>
      </c>
    </row>
    <row r="67" spans="1:10" ht="23.1" customHeight="1">
      <c r="A67" s="4" t="s">
        <v>259</v>
      </c>
      <c r="B67" s="5">
        <v>3900</v>
      </c>
      <c r="C67" s="5">
        <v>43112944</v>
      </c>
      <c r="D67" s="5">
        <v>134752575</v>
      </c>
      <c r="E67" s="5">
        <v>177865519</v>
      </c>
      <c r="F67" s="5">
        <v>3900</v>
      </c>
      <c r="G67" s="5">
        <v>43112944</v>
      </c>
      <c r="H67" s="5">
        <f>Table7[[#This Row],[CurrentBookValue]]*(-1)</f>
        <v>43322138</v>
      </c>
      <c r="I67" s="5">
        <v>-43322138</v>
      </c>
      <c r="J67" s="5">
        <v>-209194</v>
      </c>
    </row>
    <row r="68" spans="1:10" ht="23.1" customHeight="1">
      <c r="A68" s="4" t="s">
        <v>260</v>
      </c>
      <c r="B68" s="5">
        <v>337516</v>
      </c>
      <c r="C68" s="5">
        <v>26743508206</v>
      </c>
      <c r="D68" s="5">
        <v>18898395813</v>
      </c>
      <c r="E68" s="5">
        <v>7845112393</v>
      </c>
      <c r="F68" s="5">
        <v>337516</v>
      </c>
      <c r="G68" s="5">
        <v>26743508206</v>
      </c>
      <c r="H68" s="5">
        <f>Table7[[#This Row],[CurrentBookValue]]*(-1)</f>
        <v>19938322366</v>
      </c>
      <c r="I68" s="5">
        <v>-19938322366</v>
      </c>
      <c r="J68" s="5">
        <v>6805185840</v>
      </c>
    </row>
    <row r="69" spans="1:10" ht="23.1" customHeight="1">
      <c r="A69" s="4" t="s">
        <v>261</v>
      </c>
      <c r="B69" s="5">
        <v>5586874</v>
      </c>
      <c r="C69" s="5">
        <v>303178575611</v>
      </c>
      <c r="D69" s="5">
        <v>285717538926</v>
      </c>
      <c r="E69" s="5">
        <v>17461036685</v>
      </c>
      <c r="F69" s="5">
        <v>5586874</v>
      </c>
      <c r="G69" s="5">
        <v>303178575611</v>
      </c>
      <c r="H69" s="5">
        <f>Table7[[#This Row],[CurrentBookValue]]*(-1)</f>
        <v>284801670141</v>
      </c>
      <c r="I69" s="5">
        <v>-284801670141</v>
      </c>
      <c r="J69" s="5">
        <v>18376905470</v>
      </c>
    </row>
    <row r="70" spans="1:10" ht="23.1" customHeight="1">
      <c r="A70" s="4" t="s">
        <v>262</v>
      </c>
      <c r="B70" s="5">
        <v>41205</v>
      </c>
      <c r="C70" s="5">
        <v>458996070</v>
      </c>
      <c r="D70" s="5">
        <v>465049951</v>
      </c>
      <c r="E70" s="5">
        <v>-6053881</v>
      </c>
      <c r="F70" s="5">
        <v>41205</v>
      </c>
      <c r="G70" s="5">
        <v>458996070</v>
      </c>
      <c r="H70" s="5">
        <f>Table7[[#This Row],[CurrentBookValue]]*(-1)</f>
        <v>464854185</v>
      </c>
      <c r="I70" s="5">
        <v>-464854185</v>
      </c>
      <c r="J70" s="5">
        <v>-5858115</v>
      </c>
    </row>
    <row r="71" spans="1:10" ht="23.1" customHeight="1">
      <c r="A71" s="4" t="s">
        <v>263</v>
      </c>
      <c r="B71" s="5">
        <v>2328314</v>
      </c>
      <c r="C71" s="5">
        <v>40383347182</v>
      </c>
      <c r="D71" s="5">
        <v>40595177826</v>
      </c>
      <c r="E71" s="5">
        <v>-211830644</v>
      </c>
      <c r="F71" s="5">
        <v>2328314</v>
      </c>
      <c r="G71" s="5">
        <v>40383347182</v>
      </c>
      <c r="H71" s="5">
        <f>Table7[[#This Row],[CurrentBookValue]]*(-1)</f>
        <v>40722134253</v>
      </c>
      <c r="I71" s="5">
        <v>-40722134253</v>
      </c>
      <c r="J71" s="5">
        <v>-338787071</v>
      </c>
    </row>
    <row r="72" spans="1:10" ht="23.1" customHeight="1">
      <c r="A72" s="4" t="s">
        <v>264</v>
      </c>
      <c r="B72" s="5">
        <v>653338</v>
      </c>
      <c r="C72" s="5">
        <v>45639778363</v>
      </c>
      <c r="D72" s="5">
        <v>43828689602</v>
      </c>
      <c r="E72" s="5">
        <v>1811088761</v>
      </c>
      <c r="F72" s="5">
        <v>653338</v>
      </c>
      <c r="G72" s="5">
        <v>45639778363</v>
      </c>
      <c r="H72" s="5">
        <f>Table7[[#This Row],[CurrentBookValue]]*(-1)</f>
        <v>44087489481</v>
      </c>
      <c r="I72" s="5">
        <v>-44087489481</v>
      </c>
      <c r="J72" s="5">
        <v>1552288882</v>
      </c>
    </row>
    <row r="73" spans="1:10" ht="23.1" customHeight="1">
      <c r="A73" s="4" t="s">
        <v>265</v>
      </c>
      <c r="B73" s="5">
        <v>68236</v>
      </c>
      <c r="C73" s="5">
        <v>7413302608</v>
      </c>
      <c r="D73" s="5">
        <v>7112174808</v>
      </c>
      <c r="E73" s="5">
        <v>301127800</v>
      </c>
      <c r="F73" s="5">
        <v>68236</v>
      </c>
      <c r="G73" s="5">
        <v>7413302608</v>
      </c>
      <c r="H73" s="5">
        <f>Table7[[#This Row],[CurrentBookValue]]*(-1)</f>
        <v>7112174808</v>
      </c>
      <c r="I73" s="5">
        <v>-7112174808</v>
      </c>
      <c r="J73" s="5">
        <v>301127800</v>
      </c>
    </row>
    <row r="74" spans="1:10" ht="23.1" customHeight="1">
      <c r="A74" s="4" t="s">
        <v>266</v>
      </c>
      <c r="B74" s="5">
        <v>4861250</v>
      </c>
      <c r="C74" s="5">
        <v>1575008561238</v>
      </c>
      <c r="D74" s="5">
        <v>1536488552865</v>
      </c>
      <c r="E74" s="5">
        <v>38520008373</v>
      </c>
      <c r="F74" s="5">
        <v>4861250</v>
      </c>
      <c r="G74" s="5">
        <v>1575008561238</v>
      </c>
      <c r="H74" s="5">
        <f>Table7[[#This Row],[CurrentBookValue]]*(-1)</f>
        <v>1533246425123</v>
      </c>
      <c r="I74" s="5">
        <v>-1533246425123</v>
      </c>
      <c r="J74" s="5">
        <v>41762136115</v>
      </c>
    </row>
    <row r="75" spans="1:10" ht="23.1" customHeight="1">
      <c r="A75" s="4" t="s">
        <v>267</v>
      </c>
      <c r="B75" s="5">
        <v>0</v>
      </c>
      <c r="C75" s="5">
        <v>0</v>
      </c>
      <c r="D75" s="5">
        <v>231698251</v>
      </c>
      <c r="E75" s="5">
        <v>-231698251</v>
      </c>
      <c r="F75" s="5">
        <v>0</v>
      </c>
      <c r="G75" s="5">
        <v>0</v>
      </c>
      <c r="H75" s="5">
        <f>Table7[[#This Row],[CurrentBookValue]]*(-1)</f>
        <v>0</v>
      </c>
      <c r="I75" s="5">
        <v>0</v>
      </c>
      <c r="J75" s="5">
        <v>0</v>
      </c>
    </row>
    <row r="76" spans="1:10" ht="23.1" customHeight="1">
      <c r="A76" s="4" t="s">
        <v>268</v>
      </c>
      <c r="B76" s="5">
        <v>360206</v>
      </c>
      <c r="C76" s="5">
        <v>25834454265</v>
      </c>
      <c r="D76" s="5">
        <v>25623368508</v>
      </c>
      <c r="E76" s="5">
        <v>211085757</v>
      </c>
      <c r="F76" s="5">
        <v>360206</v>
      </c>
      <c r="G76" s="5">
        <v>25834454265</v>
      </c>
      <c r="H76" s="5">
        <f>Table7[[#This Row],[CurrentBookValue]]*(-1)</f>
        <v>25616562165</v>
      </c>
      <c r="I76" s="5">
        <v>-25616562165</v>
      </c>
      <c r="J76" s="5">
        <v>217892100</v>
      </c>
    </row>
    <row r="77" spans="1:10" ht="23.1" customHeight="1">
      <c r="A77" s="4" t="s">
        <v>269</v>
      </c>
      <c r="B77" s="5">
        <v>4356163</v>
      </c>
      <c r="C77" s="5">
        <v>104691843460</v>
      </c>
      <c r="D77" s="5">
        <v>106616653335</v>
      </c>
      <c r="E77" s="5">
        <v>-1924809875</v>
      </c>
      <c r="F77" s="5">
        <v>4356163</v>
      </c>
      <c r="G77" s="5">
        <v>104691843460</v>
      </c>
      <c r="H77" s="5">
        <f>Table7[[#This Row],[CurrentBookValue]]*(-1)</f>
        <v>106616653335</v>
      </c>
      <c r="I77" s="5">
        <v>-106616653335</v>
      </c>
      <c r="J77" s="5">
        <v>-1924809875</v>
      </c>
    </row>
    <row r="78" spans="1:10" ht="23.1" customHeight="1">
      <c r="A78" s="4" t="s">
        <v>270</v>
      </c>
      <c r="B78" s="5">
        <v>1712953</v>
      </c>
      <c r="C78" s="5">
        <v>28873575649</v>
      </c>
      <c r="D78" s="5">
        <v>31549561534</v>
      </c>
      <c r="E78" s="5">
        <v>-2675985885</v>
      </c>
      <c r="F78" s="5">
        <v>1712953</v>
      </c>
      <c r="G78" s="5">
        <v>28873575649</v>
      </c>
      <c r="H78" s="5">
        <f>Table7[[#This Row],[CurrentBookValue]]*(-1)</f>
        <v>31558200285</v>
      </c>
      <c r="I78" s="5">
        <v>-31558200285</v>
      </c>
      <c r="J78" s="5">
        <v>-2684624636</v>
      </c>
    </row>
    <row r="79" spans="1:10" ht="23.1" customHeight="1">
      <c r="A79" s="4" t="s">
        <v>271</v>
      </c>
      <c r="B79" s="5">
        <v>2380000</v>
      </c>
      <c r="C79" s="5">
        <v>11449217072</v>
      </c>
      <c r="D79" s="5">
        <v>11834779815</v>
      </c>
      <c r="E79" s="5">
        <v>-385562743</v>
      </c>
      <c r="F79" s="5">
        <v>2380000</v>
      </c>
      <c r="G79" s="5">
        <v>11449217072</v>
      </c>
      <c r="H79" s="5">
        <f>Table7[[#This Row],[CurrentBookValue]]*(-1)</f>
        <v>11834779815</v>
      </c>
      <c r="I79" s="5">
        <v>-11834779815</v>
      </c>
      <c r="J79" s="5">
        <v>-385562743</v>
      </c>
    </row>
    <row r="80" spans="1:10" ht="23.1" customHeight="1">
      <c r="A80" s="4" t="s">
        <v>319</v>
      </c>
      <c r="B80" s="5">
        <v>10000</v>
      </c>
      <c r="C80" s="5">
        <v>9862844250</v>
      </c>
      <c r="D80" s="5">
        <v>9831766798</v>
      </c>
      <c r="E80" s="5">
        <v>31077452</v>
      </c>
      <c r="F80" s="5">
        <v>10000</v>
      </c>
      <c r="G80" s="5">
        <v>9862844250</v>
      </c>
      <c r="H80" s="5">
        <f>Table7[[#This Row],[CurrentBookValue]]*(-1)</f>
        <v>9016532250</v>
      </c>
      <c r="I80" s="5">
        <v>-9016532250</v>
      </c>
      <c r="J80" s="5">
        <v>846312000</v>
      </c>
    </row>
    <row r="81" spans="1:10" ht="23.1" customHeight="1">
      <c r="A81" s="4" t="s">
        <v>316</v>
      </c>
      <c r="B81" s="5">
        <v>15000</v>
      </c>
      <c r="C81" s="5">
        <v>14689327513</v>
      </c>
      <c r="D81" s="5">
        <v>14539436263</v>
      </c>
      <c r="E81" s="5">
        <v>149891250</v>
      </c>
      <c r="F81" s="5">
        <v>15000</v>
      </c>
      <c r="G81" s="5">
        <v>14689327513</v>
      </c>
      <c r="H81" s="5">
        <f>Table7[[#This Row],[CurrentBookValue]]*(-1)</f>
        <v>12246096987</v>
      </c>
      <c r="I81" s="5">
        <v>-12246096987</v>
      </c>
      <c r="J81" s="5">
        <v>2443230526</v>
      </c>
    </row>
    <row r="82" spans="1:10" ht="23.1" customHeight="1">
      <c r="A82" s="4" t="s">
        <v>323</v>
      </c>
      <c r="B82" s="5">
        <v>42047</v>
      </c>
      <c r="C82" s="5">
        <v>30772181986</v>
      </c>
      <c r="D82" s="5">
        <v>29770676311</v>
      </c>
      <c r="E82" s="5">
        <v>1001505675</v>
      </c>
      <c r="F82" s="5">
        <v>42047</v>
      </c>
      <c r="G82" s="5">
        <v>30772181986</v>
      </c>
      <c r="H82" s="5">
        <f>Table7[[#This Row],[CurrentBookValue]]*(-1)</f>
        <v>29879584654</v>
      </c>
      <c r="I82" s="5">
        <v>-29879584654</v>
      </c>
      <c r="J82" s="5">
        <v>892597332</v>
      </c>
    </row>
    <row r="83" spans="1:10" ht="23.1" customHeight="1">
      <c r="A83" s="4" t="s">
        <v>300</v>
      </c>
      <c r="B83" s="5">
        <v>1000</v>
      </c>
      <c r="C83" s="5">
        <v>999275000</v>
      </c>
      <c r="D83" s="5">
        <v>999275000</v>
      </c>
      <c r="E83" s="5">
        <v>0</v>
      </c>
      <c r="F83" s="5">
        <v>1000</v>
      </c>
      <c r="G83" s="5">
        <v>999275000</v>
      </c>
      <c r="H83" s="5">
        <f>Table7[[#This Row],[CurrentBookValue]]*(-1)</f>
        <v>950310525</v>
      </c>
      <c r="I83" s="5">
        <v>-950310525</v>
      </c>
      <c r="J83" s="5">
        <v>48964475</v>
      </c>
    </row>
    <row r="84" spans="1:10" ht="23.1" customHeight="1">
      <c r="A84" s="4" t="s">
        <v>293</v>
      </c>
      <c r="B84" s="5">
        <v>11800</v>
      </c>
      <c r="C84" s="5">
        <v>11791445000</v>
      </c>
      <c r="D84" s="5">
        <v>11771788664</v>
      </c>
      <c r="E84" s="5">
        <v>19656336</v>
      </c>
      <c r="F84" s="5">
        <v>11800</v>
      </c>
      <c r="G84" s="5">
        <v>11791445000</v>
      </c>
      <c r="H84" s="5">
        <f>Table7[[#This Row],[CurrentBookValue]]*(-1)</f>
        <v>10647733795</v>
      </c>
      <c r="I84" s="5">
        <v>-10647733795</v>
      </c>
      <c r="J84" s="5">
        <v>1143711205</v>
      </c>
    </row>
    <row r="85" spans="1:10" ht="23.1" customHeight="1">
      <c r="A85" s="4" t="s">
        <v>320</v>
      </c>
      <c r="B85" s="5">
        <v>6330</v>
      </c>
      <c r="C85" s="5">
        <v>4815965335</v>
      </c>
      <c r="D85" s="5">
        <v>4554770148</v>
      </c>
      <c r="E85" s="5">
        <v>261195187</v>
      </c>
      <c r="F85" s="5">
        <v>6330</v>
      </c>
      <c r="G85" s="5">
        <v>4815965335</v>
      </c>
      <c r="H85" s="5">
        <f>Table7[[#This Row],[CurrentBookValue]]*(-1)</f>
        <v>4559412005</v>
      </c>
      <c r="I85" s="5">
        <v>-4559412005</v>
      </c>
      <c r="J85" s="5">
        <v>256553330</v>
      </c>
    </row>
    <row r="86" spans="1:10" ht="23.1" customHeight="1">
      <c r="A86" s="4" t="s">
        <v>311</v>
      </c>
      <c r="B86" s="5">
        <v>78246</v>
      </c>
      <c r="C86" s="5">
        <v>59519237370</v>
      </c>
      <c r="D86" s="5">
        <v>57704698942</v>
      </c>
      <c r="E86" s="5">
        <v>1814538428</v>
      </c>
      <c r="F86" s="5">
        <v>78246</v>
      </c>
      <c r="G86" s="5">
        <v>59519237370</v>
      </c>
      <c r="H86" s="5">
        <f>Table7[[#This Row],[CurrentBookValue]]*(-1)</f>
        <v>58287054257</v>
      </c>
      <c r="I86" s="5">
        <v>-58287054257</v>
      </c>
      <c r="J86" s="5">
        <v>1232183113</v>
      </c>
    </row>
    <row r="87" spans="1:10" ht="23.1" customHeight="1">
      <c r="A87" s="4" t="s">
        <v>306</v>
      </c>
      <c r="B87" s="5">
        <v>66995</v>
      </c>
      <c r="C87" s="5">
        <v>55878443369</v>
      </c>
      <c r="D87" s="5">
        <v>55034918368</v>
      </c>
      <c r="E87" s="5">
        <v>843525001</v>
      </c>
      <c r="F87" s="5">
        <v>66995</v>
      </c>
      <c r="G87" s="5">
        <v>55878443369</v>
      </c>
      <c r="H87" s="5">
        <f>Table7[[#This Row],[CurrentBookValue]]*(-1)</f>
        <v>49072824438</v>
      </c>
      <c r="I87" s="5">
        <v>-49072824438</v>
      </c>
      <c r="J87" s="5">
        <v>6805618931</v>
      </c>
    </row>
    <row r="88" spans="1:10" ht="23.1" customHeight="1">
      <c r="A88" s="4" t="s">
        <v>297</v>
      </c>
      <c r="B88" s="5">
        <v>34791</v>
      </c>
      <c r="C88" s="5">
        <v>31044482573</v>
      </c>
      <c r="D88" s="5">
        <v>30198492166</v>
      </c>
      <c r="E88" s="5">
        <v>845990407</v>
      </c>
      <c r="F88" s="5">
        <v>34791</v>
      </c>
      <c r="G88" s="5">
        <v>31044482573</v>
      </c>
      <c r="H88" s="5">
        <f>Table7[[#This Row],[CurrentBookValue]]*(-1)</f>
        <v>27192538416</v>
      </c>
      <c r="I88" s="5">
        <v>-27192538416</v>
      </c>
      <c r="J88" s="5">
        <v>3851944157</v>
      </c>
    </row>
    <row r="89" spans="1:10" ht="23.1" customHeight="1">
      <c r="A89" s="4" t="s">
        <v>314</v>
      </c>
      <c r="B89" s="5">
        <v>9286</v>
      </c>
      <c r="C89" s="5">
        <v>8302847437</v>
      </c>
      <c r="D89" s="5">
        <v>8180101285</v>
      </c>
      <c r="E89" s="5">
        <v>122746152</v>
      </c>
      <c r="F89" s="5">
        <v>9286</v>
      </c>
      <c r="G89" s="5">
        <v>8302847437</v>
      </c>
      <c r="H89" s="5">
        <f>Table7[[#This Row],[CurrentBookValue]]*(-1)</f>
        <v>8026308785</v>
      </c>
      <c r="I89" s="5">
        <v>-8026308785</v>
      </c>
      <c r="J89" s="5">
        <v>276538652</v>
      </c>
    </row>
    <row r="90" spans="1:10" ht="23.1" customHeight="1">
      <c r="A90" s="4" t="s">
        <v>303</v>
      </c>
      <c r="B90" s="5">
        <v>26730</v>
      </c>
      <c r="C90" s="5">
        <v>23726750598</v>
      </c>
      <c r="D90" s="5">
        <v>23396019692</v>
      </c>
      <c r="E90" s="5">
        <v>330730906</v>
      </c>
      <c r="F90" s="5">
        <v>26730</v>
      </c>
      <c r="G90" s="5">
        <v>23726750598</v>
      </c>
      <c r="H90" s="5">
        <f>Table7[[#This Row],[CurrentBookValue]]*(-1)</f>
        <v>21536781050</v>
      </c>
      <c r="I90" s="5">
        <v>-21536781050</v>
      </c>
      <c r="J90" s="5">
        <v>2189969548</v>
      </c>
    </row>
    <row r="91" spans="1:10" ht="23.1" customHeight="1">
      <c r="A91" s="4" t="s">
        <v>309</v>
      </c>
      <c r="B91" s="5">
        <v>10000</v>
      </c>
      <c r="C91" s="5">
        <v>7814500378</v>
      </c>
      <c r="D91" s="5">
        <v>7641515883</v>
      </c>
      <c r="E91" s="5">
        <v>172984495</v>
      </c>
      <c r="F91" s="5">
        <v>10000</v>
      </c>
      <c r="G91" s="5">
        <v>7814500378</v>
      </c>
      <c r="H91" s="5">
        <f>Table7[[#This Row],[CurrentBookValue]]*(-1)</f>
        <v>7544461268</v>
      </c>
      <c r="I91" s="5">
        <v>-7544461268</v>
      </c>
      <c r="J91" s="5">
        <v>270039110</v>
      </c>
    </row>
    <row r="92" spans="1:10" ht="23.1" customHeight="1">
      <c r="A92" s="4" t="s">
        <v>272</v>
      </c>
      <c r="B92" s="5">
        <v>8420085</v>
      </c>
      <c r="C92" s="5">
        <v>49595686965</v>
      </c>
      <c r="D92" s="5">
        <f>Table7[[#This Row],[PeriodTotalValue]]-Table7[[#This Row],[PeriodChange]]</f>
        <v>50350855325</v>
      </c>
      <c r="E92" s="5">
        <v>-755168360</v>
      </c>
      <c r="F92" s="5">
        <v>0</v>
      </c>
      <c r="G92" s="5">
        <v>0</v>
      </c>
      <c r="H92" s="5">
        <f>Table7[[#This Row],[CurrentBookValue]]*(-1)</f>
        <v>0</v>
      </c>
      <c r="I92" s="5">
        <v>0</v>
      </c>
      <c r="J92" s="5">
        <v>0</v>
      </c>
    </row>
    <row r="93" spans="1:10" ht="23.1" customHeight="1">
      <c r="A93" s="4" t="s">
        <v>273</v>
      </c>
      <c r="B93" s="5">
        <v>3962144</v>
      </c>
      <c r="C93" s="5">
        <v>113291316755</v>
      </c>
      <c r="D93" s="5">
        <v>113232554158</v>
      </c>
      <c r="E93" s="5">
        <v>58762597</v>
      </c>
      <c r="F93" s="5">
        <v>3962144</v>
      </c>
      <c r="G93" s="5">
        <v>113291316755</v>
      </c>
      <c r="H93" s="5">
        <f>Table7[[#This Row],[CurrentBookValue]]*(-1)</f>
        <v>113232554158</v>
      </c>
      <c r="I93" s="5">
        <v>-113232554158</v>
      </c>
      <c r="J93" s="5">
        <v>58762597</v>
      </c>
    </row>
    <row r="94" spans="1:10" ht="23.1" customHeight="1">
      <c r="A94" s="4" t="s">
        <v>274</v>
      </c>
      <c r="B94" s="5">
        <v>8970024</v>
      </c>
      <c r="C94" s="5">
        <v>84760816605</v>
      </c>
      <c r="D94" s="5">
        <v>93137894467</v>
      </c>
      <c r="E94" s="5">
        <v>-8377077862</v>
      </c>
      <c r="F94" s="5">
        <v>8970024</v>
      </c>
      <c r="G94" s="5">
        <v>84760816605</v>
      </c>
      <c r="H94" s="5">
        <f>Table7[[#This Row],[CurrentBookValue]]*(-1)</f>
        <v>93137894467</v>
      </c>
      <c r="I94" s="5">
        <v>-93137894467</v>
      </c>
      <c r="J94" s="5">
        <v>-8377077862</v>
      </c>
    </row>
    <row r="95" spans="1:10" ht="23.1" customHeight="1">
      <c r="A95" s="4" t="s">
        <v>275</v>
      </c>
      <c r="B95" s="5">
        <v>19669</v>
      </c>
      <c r="C95" s="5">
        <v>669042537</v>
      </c>
      <c r="D95" s="5">
        <v>566143468</v>
      </c>
      <c r="E95" s="5">
        <v>102899069</v>
      </c>
      <c r="F95" s="5">
        <v>19669</v>
      </c>
      <c r="G95" s="5">
        <v>669042537</v>
      </c>
      <c r="H95" s="5">
        <f>Table7[[#This Row],[CurrentBookValue]]*(-1)</f>
        <v>566143468</v>
      </c>
      <c r="I95" s="5">
        <v>-566143468</v>
      </c>
      <c r="J95" s="5">
        <v>102899069</v>
      </c>
    </row>
    <row r="96" spans="1:10" ht="23.1" customHeight="1">
      <c r="A96" s="4" t="s">
        <v>276</v>
      </c>
      <c r="B96" s="5">
        <v>3691458</v>
      </c>
      <c r="C96" s="5">
        <v>166188835654</v>
      </c>
      <c r="D96" s="5">
        <v>172352719214</v>
      </c>
      <c r="E96" s="5">
        <v>-6163883560</v>
      </c>
      <c r="F96" s="5">
        <v>3691458</v>
      </c>
      <c r="G96" s="5">
        <v>166188835654</v>
      </c>
      <c r="H96" s="5">
        <f>Table7[[#This Row],[CurrentBookValue]]*(-1)</f>
        <v>172352719214</v>
      </c>
      <c r="I96" s="5">
        <v>-172352719214</v>
      </c>
      <c r="J96" s="5">
        <v>-6163883560</v>
      </c>
    </row>
    <row r="97" spans="1:10" ht="23.1" customHeight="1">
      <c r="A97" s="4" t="s">
        <v>277</v>
      </c>
      <c r="B97" s="5">
        <v>74169</v>
      </c>
      <c r="C97" s="5">
        <v>752260671</v>
      </c>
      <c r="D97" s="5">
        <v>762568533</v>
      </c>
      <c r="E97" s="5">
        <v>-10307862</v>
      </c>
      <c r="F97" s="5">
        <v>74169</v>
      </c>
      <c r="G97" s="5">
        <v>752260671</v>
      </c>
      <c r="H97" s="5">
        <f>Table7[[#This Row],[CurrentBookValue]]*(-1)</f>
        <v>762568533</v>
      </c>
      <c r="I97" s="5">
        <v>-762568533</v>
      </c>
      <c r="J97" s="5">
        <v>-10307862</v>
      </c>
    </row>
    <row r="98" spans="1:10" ht="23.1" customHeight="1">
      <c r="A98" s="4" t="s">
        <v>278</v>
      </c>
      <c r="B98" s="5">
        <v>1712953</v>
      </c>
      <c r="C98" s="5">
        <v>27166090397</v>
      </c>
      <c r="D98" s="5">
        <v>29845247284</v>
      </c>
      <c r="E98" s="5">
        <v>-2679156887</v>
      </c>
      <c r="F98" s="5">
        <v>1712953</v>
      </c>
      <c r="G98" s="5">
        <v>27166090397</v>
      </c>
      <c r="H98" s="5">
        <f>Table7[[#This Row],[CurrentBookValue]]*(-1)</f>
        <v>29845247284</v>
      </c>
      <c r="I98" s="5">
        <v>-29845247284</v>
      </c>
      <c r="J98" s="5">
        <v>-2679156887</v>
      </c>
    </row>
    <row r="99" spans="1:10" ht="23.1" customHeight="1">
      <c r="A99" s="4" t="s">
        <v>279</v>
      </c>
      <c r="B99" s="5">
        <v>2533786</v>
      </c>
      <c r="C99" s="5">
        <v>112310457578</v>
      </c>
      <c r="D99" s="5">
        <v>111304783679</v>
      </c>
      <c r="E99" s="5">
        <v>1005673899</v>
      </c>
      <c r="F99" s="5">
        <v>2533786</v>
      </c>
      <c r="G99" s="5">
        <v>112310457578</v>
      </c>
      <c r="H99" s="5">
        <f>Table7[[#This Row],[CurrentBookValue]]*(-1)</f>
        <v>111304783679</v>
      </c>
      <c r="I99" s="5">
        <v>-111304783679</v>
      </c>
      <c r="J99" s="5">
        <v>1005673899</v>
      </c>
    </row>
    <row r="100" spans="1:10" ht="23.1" customHeight="1" thickBot="1">
      <c r="A100" s="4" t="s">
        <v>172</v>
      </c>
      <c r="B100" s="37"/>
      <c r="C100" s="38">
        <f>SUM(C8:C99)</f>
        <v>33141514398232</v>
      </c>
      <c r="D100" s="38">
        <f>SUM(D8:D99)</f>
        <v>32817484525234</v>
      </c>
      <c r="E100" s="38">
        <f>SUM(E8:E99)</f>
        <v>324887283136</v>
      </c>
      <c r="F100" s="37"/>
      <c r="G100" s="38">
        <v>33091918711267</v>
      </c>
      <c r="H100" s="38">
        <f>Table7[[#This Row],[CurrentBookValue]]*(-1)</f>
        <v>33002172610948</v>
      </c>
      <c r="I100" s="37">
        <v>-33002172610948</v>
      </c>
      <c r="J100" s="38">
        <v>89746100319</v>
      </c>
    </row>
    <row r="101" spans="1:10" ht="23.25" thickTop="1"/>
    <row r="103" spans="1:10">
      <c r="A103" s="101" t="s">
        <v>392</v>
      </c>
      <c r="B103" s="101"/>
      <c r="C103" s="101"/>
      <c r="D103" s="101"/>
      <c r="E103" s="101"/>
      <c r="F103" s="101"/>
      <c r="G103" s="101"/>
      <c r="H103" s="101"/>
      <c r="I103" s="101"/>
      <c r="J103" s="101"/>
    </row>
  </sheetData>
  <mergeCells count="7">
    <mergeCell ref="A103:J103"/>
    <mergeCell ref="B5:E5"/>
    <mergeCell ref="F5:J5"/>
    <mergeCell ref="A4:D4"/>
    <mergeCell ref="A1:J1"/>
    <mergeCell ref="A2:J2"/>
    <mergeCell ref="A3:J3"/>
  </mergeCells>
  <pageMargins left="0.7" right="0.7" top="0.75" bottom="0.75" header="0.3" footer="0.3"/>
  <pageSetup paperSize="9" orientation="landscape" horizontalDpi="4294967295" verticalDpi="4294967295" r:id="rId1"/>
  <headerFooter differentOddEven="1" differentFirst="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11</vt:i4>
      </vt:variant>
    </vt:vector>
  </HeadingPairs>
  <TitlesOfParts>
    <vt:vector size="24" baseType="lpstr">
      <vt:lpstr>1</vt:lpstr>
      <vt:lpstr> سهام و صندوق‌های سرمایه‌گذاری</vt:lpstr>
      <vt:lpstr>اوراق</vt:lpstr>
      <vt:lpstr>سپرده</vt:lpstr>
      <vt:lpstr>درآمدها</vt:lpstr>
      <vt:lpstr>درآمد سود سهام</vt:lpstr>
      <vt:lpstr>سود اوراق بهادار و سپرده بانکی</vt:lpstr>
      <vt:lpstr>درآمد ناشی ازفروش</vt:lpstr>
      <vt:lpstr>درآمد ناشی از تغییر قیمت اوراق </vt:lpstr>
      <vt:lpstr>درآمد سرمایه گذاری در سهام و ص </vt:lpstr>
      <vt:lpstr>درآمد سرمایه گذاری در اوراق بها</vt:lpstr>
      <vt:lpstr>درآمد سپرده بانکی</vt:lpstr>
      <vt:lpstr>کفایت</vt:lpstr>
      <vt:lpstr>' سهام و صندوق‌های سرمایه‌گذاری'!Print_Area</vt:lpstr>
      <vt:lpstr>اوراق!Print_Area</vt:lpstr>
      <vt:lpstr>'درآمد سپرده بانکی'!Print_Area</vt:lpstr>
      <vt:lpstr>'درآمد سرمایه گذاری در اوراق بها'!Print_Area</vt:lpstr>
      <vt:lpstr>'درآمد سرمایه گذاری در سهام و ص '!Print_Area</vt:lpstr>
      <vt:lpstr>'درآمد سود سهام'!Print_Area</vt:lpstr>
      <vt:lpstr>'درآمد ناشی از تغییر قیمت اوراق '!Print_Area</vt:lpstr>
      <vt:lpstr>'درآمد ناشی ازفروش'!Print_Area</vt:lpstr>
      <vt:lpstr>درآمدها!Print_Area</vt:lpstr>
      <vt:lpstr>سپرده!Print_Area</vt:lpstr>
      <vt:lpstr>'سود اوراق بهادار و سپرده بانکی'!Print_Area</vt:lpstr>
    </vt:vector>
  </TitlesOfParts>
  <Company>15KHODAEI-A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گزارش پرتفوی ماهانه صندوق‌های سرمایه‌گذاری</dc:title>
  <dc:creator>Davood Hanifi</dc:creator>
  <cp:keywords>Report</cp:keywords>
  <cp:lastModifiedBy>Fanipoor</cp:lastModifiedBy>
  <cp:lastPrinted>2017-11-26T09:34:25Z</cp:lastPrinted>
  <dcterms:created xsi:type="dcterms:W3CDTF">2017-11-22T14:26:20Z</dcterms:created>
  <dcterms:modified xsi:type="dcterms:W3CDTF">2020-12-30T13:12:15Z</dcterms:modified>
</cp:coreProperties>
</file>