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atamin\Desktop\"/>
    </mc:Choice>
  </mc:AlternateContent>
  <bookViews>
    <workbookView xWindow="0" yWindow="0" windowWidth="10332" windowHeight="5496" firstSheet="9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سرمایه‌گذاری'!$A$1:$M$92</definedName>
    <definedName name="_xlnm.Print_Area" localSheetId="2">اوراق!$A$1:$S$17</definedName>
    <definedName name="_xlnm.Print_Area" localSheetId="11">'درآمد سپرده بانکی'!$A$1:$F$67</definedName>
    <definedName name="_xlnm.Print_Area" localSheetId="10">'درآمد سرمایه گذاری در اوراق بها'!$A$1:$I$18</definedName>
    <definedName name="_xlnm.Print_Area" localSheetId="9">'درآمد سرمایه گذاری در سهام و ص '!$A$1:$K$93</definedName>
    <definedName name="_xlnm.Print_Area" localSheetId="5">'درآمد سود سهام'!$A$1:$M$8</definedName>
    <definedName name="_xlnm.Print_Area" localSheetId="8">'درآمد ناشی از تغییر قیمت اوراق '!$A$1:$K$94</definedName>
    <definedName name="_xlnm.Print_Area" localSheetId="7">'درآمد ناشی ازفروش'!$A$1:$K$64</definedName>
    <definedName name="_xlnm.Print_Area" localSheetId="4">درآمدها!$A$1:$R$11</definedName>
    <definedName name="_xlnm.Print_Area" localSheetId="12">'سایر درآمدها'!$A$1:$C$10</definedName>
    <definedName name="_xlnm.Print_Area" localSheetId="3">سپرده!$A$1:$I$90</definedName>
    <definedName name="_xlnm.Print_Area" localSheetId="6">'سود اوراق بهادار و سپرده بانکی'!$A$1:$J$68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C9" i="17"/>
  <c r="B9" i="17"/>
  <c r="C8" i="17"/>
  <c r="C10" i="17" s="1"/>
  <c r="D7" i="17"/>
  <c r="C7" i="17"/>
  <c r="B7" i="17"/>
  <c r="D6" i="17"/>
  <c r="D8" i="17" s="1"/>
  <c r="D10" i="17" s="1"/>
  <c r="C6" i="17"/>
  <c r="B6" i="17"/>
  <c r="D4" i="17"/>
  <c r="C4" i="17"/>
  <c r="B4" i="17"/>
  <c r="D3" i="17"/>
  <c r="D5" i="17" s="1"/>
  <c r="C3" i="17"/>
  <c r="C5" i="17" s="1"/>
  <c r="C11" i="17" s="1"/>
  <c r="B3" i="17"/>
  <c r="B5" i="17" s="1"/>
  <c r="A1" i="17"/>
  <c r="B8" i="17" l="1"/>
  <c r="B10" i="17" s="1"/>
  <c r="B12" i="17" s="1"/>
  <c r="D12" i="17"/>
  <c r="B11" i="17"/>
  <c r="D8" i="11"/>
  <c r="D6" i="11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L92" i="5"/>
  <c r="B9" i="8"/>
  <c r="C9" i="8"/>
  <c r="B9" i="11"/>
  <c r="D9" i="11" s="1"/>
  <c r="B8" i="11"/>
  <c r="B7" i="11"/>
  <c r="D7" i="11" s="1"/>
  <c r="D66" i="7"/>
  <c r="B66" i="7"/>
  <c r="B17" i="6"/>
  <c r="C17" i="6"/>
  <c r="D17" i="6"/>
  <c r="E17" i="6"/>
  <c r="F17" i="6"/>
  <c r="G17" i="6"/>
  <c r="H17" i="6"/>
  <c r="I17" i="6"/>
  <c r="I11" i="6"/>
  <c r="I12" i="6"/>
  <c r="I13" i="6"/>
  <c r="I14" i="6"/>
  <c r="I15" i="6"/>
  <c r="I16" i="6"/>
  <c r="I10" i="6"/>
  <c r="E11" i="6"/>
  <c r="E12" i="6"/>
  <c r="E13" i="6"/>
  <c r="E14" i="6"/>
  <c r="E15" i="6"/>
  <c r="E16" i="6"/>
  <c r="E10" i="6"/>
  <c r="B92" i="5"/>
  <c r="C92" i="5"/>
  <c r="D92" i="5"/>
  <c r="G92" i="5"/>
  <c r="H92" i="5"/>
  <c r="I92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11" i="5"/>
  <c r="J92" i="5" s="1"/>
  <c r="B6" i="11" s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11" i="5"/>
  <c r="H91" i="14"/>
  <c r="J91" i="14"/>
  <c r="C91" i="14"/>
  <c r="E91" i="14"/>
  <c r="K11" i="14"/>
  <c r="K15" i="14"/>
  <c r="K19" i="14"/>
  <c r="K23" i="14"/>
  <c r="K27" i="14"/>
  <c r="K31" i="14"/>
  <c r="K35" i="14"/>
  <c r="K39" i="14"/>
  <c r="K43" i="14"/>
  <c r="K47" i="14"/>
  <c r="K51" i="14"/>
  <c r="K55" i="14"/>
  <c r="K59" i="14"/>
  <c r="K63" i="14"/>
  <c r="K67" i="14"/>
  <c r="K71" i="14"/>
  <c r="K75" i="14"/>
  <c r="K79" i="14"/>
  <c r="K83" i="14"/>
  <c r="K87" i="14"/>
  <c r="K7" i="14"/>
  <c r="F11" i="14"/>
  <c r="F15" i="14"/>
  <c r="F19" i="14"/>
  <c r="F23" i="14"/>
  <c r="F27" i="14"/>
  <c r="F31" i="14"/>
  <c r="F35" i="14"/>
  <c r="F39" i="14"/>
  <c r="F43" i="14"/>
  <c r="F47" i="14"/>
  <c r="F51" i="14"/>
  <c r="F55" i="14"/>
  <c r="F59" i="14"/>
  <c r="F63" i="14"/>
  <c r="F67" i="14"/>
  <c r="F71" i="14"/>
  <c r="F75" i="14"/>
  <c r="F79" i="14"/>
  <c r="F83" i="14"/>
  <c r="F87" i="14"/>
  <c r="F7" i="14"/>
  <c r="I7" i="14"/>
  <c r="I91" i="14" s="1"/>
  <c r="I8" i="14"/>
  <c r="K8" i="14" s="1"/>
  <c r="I9" i="14"/>
  <c r="K9" i="14" s="1"/>
  <c r="I10" i="14"/>
  <c r="K10" i="14" s="1"/>
  <c r="I11" i="14"/>
  <c r="I12" i="14"/>
  <c r="K12" i="14" s="1"/>
  <c r="I13" i="14"/>
  <c r="K13" i="14" s="1"/>
  <c r="I14" i="14"/>
  <c r="K14" i="14" s="1"/>
  <c r="I15" i="14"/>
  <c r="I16" i="14"/>
  <c r="K16" i="14" s="1"/>
  <c r="I17" i="14"/>
  <c r="K17" i="14" s="1"/>
  <c r="I18" i="14"/>
  <c r="K18" i="14" s="1"/>
  <c r="I19" i="14"/>
  <c r="I20" i="14"/>
  <c r="K20" i="14" s="1"/>
  <c r="I21" i="14"/>
  <c r="K21" i="14" s="1"/>
  <c r="I22" i="14"/>
  <c r="K22" i="14" s="1"/>
  <c r="I23" i="14"/>
  <c r="I24" i="14"/>
  <c r="K24" i="14" s="1"/>
  <c r="I25" i="14"/>
  <c r="K25" i="14" s="1"/>
  <c r="I26" i="14"/>
  <c r="K26" i="14" s="1"/>
  <c r="I27" i="14"/>
  <c r="I28" i="14"/>
  <c r="K28" i="14" s="1"/>
  <c r="I29" i="14"/>
  <c r="K29" i="14" s="1"/>
  <c r="I30" i="14"/>
  <c r="K30" i="14" s="1"/>
  <c r="I31" i="14"/>
  <c r="I32" i="14"/>
  <c r="K32" i="14" s="1"/>
  <c r="I33" i="14"/>
  <c r="K33" i="14" s="1"/>
  <c r="I34" i="14"/>
  <c r="K34" i="14" s="1"/>
  <c r="I35" i="14"/>
  <c r="I36" i="14"/>
  <c r="K36" i="14" s="1"/>
  <c r="I37" i="14"/>
  <c r="K37" i="14" s="1"/>
  <c r="I38" i="14"/>
  <c r="K38" i="14" s="1"/>
  <c r="I39" i="14"/>
  <c r="I40" i="14"/>
  <c r="K40" i="14" s="1"/>
  <c r="I41" i="14"/>
  <c r="K41" i="14" s="1"/>
  <c r="I42" i="14"/>
  <c r="K42" i="14" s="1"/>
  <c r="I43" i="14"/>
  <c r="I44" i="14"/>
  <c r="K44" i="14" s="1"/>
  <c r="I45" i="14"/>
  <c r="K45" i="14" s="1"/>
  <c r="I46" i="14"/>
  <c r="K46" i="14" s="1"/>
  <c r="I47" i="14"/>
  <c r="I48" i="14"/>
  <c r="K48" i="14" s="1"/>
  <c r="I49" i="14"/>
  <c r="K49" i="14" s="1"/>
  <c r="I50" i="14"/>
  <c r="K50" i="14" s="1"/>
  <c r="I51" i="14"/>
  <c r="I52" i="14"/>
  <c r="K52" i="14" s="1"/>
  <c r="I53" i="14"/>
  <c r="K53" i="14" s="1"/>
  <c r="I54" i="14"/>
  <c r="K54" i="14" s="1"/>
  <c r="I55" i="14"/>
  <c r="I56" i="14"/>
  <c r="K56" i="14" s="1"/>
  <c r="I57" i="14"/>
  <c r="K57" i="14" s="1"/>
  <c r="I58" i="14"/>
  <c r="K58" i="14" s="1"/>
  <c r="I59" i="14"/>
  <c r="I60" i="14"/>
  <c r="K60" i="14" s="1"/>
  <c r="I61" i="14"/>
  <c r="K61" i="14" s="1"/>
  <c r="I62" i="14"/>
  <c r="K62" i="14" s="1"/>
  <c r="I63" i="14"/>
  <c r="I64" i="14"/>
  <c r="K64" i="14" s="1"/>
  <c r="I65" i="14"/>
  <c r="K65" i="14" s="1"/>
  <c r="I66" i="14"/>
  <c r="K66" i="14" s="1"/>
  <c r="I67" i="14"/>
  <c r="I68" i="14"/>
  <c r="K68" i="14" s="1"/>
  <c r="I69" i="14"/>
  <c r="K69" i="14" s="1"/>
  <c r="I70" i="14"/>
  <c r="K70" i="14" s="1"/>
  <c r="I71" i="14"/>
  <c r="I72" i="14"/>
  <c r="K72" i="14" s="1"/>
  <c r="I73" i="14"/>
  <c r="K73" i="14" s="1"/>
  <c r="I74" i="14"/>
  <c r="K74" i="14" s="1"/>
  <c r="I75" i="14"/>
  <c r="I76" i="14"/>
  <c r="K76" i="14" s="1"/>
  <c r="I77" i="14"/>
  <c r="K77" i="14" s="1"/>
  <c r="I78" i="14"/>
  <c r="K78" i="14" s="1"/>
  <c r="I79" i="14"/>
  <c r="I80" i="14"/>
  <c r="K80" i="14" s="1"/>
  <c r="I81" i="14"/>
  <c r="K81" i="14" s="1"/>
  <c r="I82" i="14"/>
  <c r="K82" i="14" s="1"/>
  <c r="I83" i="14"/>
  <c r="I84" i="14"/>
  <c r="K84" i="14" s="1"/>
  <c r="I85" i="14"/>
  <c r="K85" i="14" s="1"/>
  <c r="I86" i="14"/>
  <c r="K86" i="14" s="1"/>
  <c r="I87" i="14"/>
  <c r="I88" i="14"/>
  <c r="K88" i="14" s="1"/>
  <c r="I89" i="14"/>
  <c r="K89" i="14" s="1"/>
  <c r="I90" i="14"/>
  <c r="K90" i="14" s="1"/>
  <c r="D7" i="14"/>
  <c r="D91" i="14" s="1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14" i="14"/>
  <c r="F14" i="14" s="1"/>
  <c r="D15" i="14"/>
  <c r="D16" i="14"/>
  <c r="F16" i="14" s="1"/>
  <c r="D17" i="14"/>
  <c r="F17" i="14" s="1"/>
  <c r="D18" i="14"/>
  <c r="F18" i="14" s="1"/>
  <c r="D19" i="14"/>
  <c r="D20" i="14"/>
  <c r="F20" i="14" s="1"/>
  <c r="D21" i="14"/>
  <c r="F21" i="14" s="1"/>
  <c r="D22" i="14"/>
  <c r="F22" i="14" s="1"/>
  <c r="D23" i="14"/>
  <c r="D24" i="14"/>
  <c r="F24" i="14" s="1"/>
  <c r="D25" i="14"/>
  <c r="F25" i="14" s="1"/>
  <c r="D26" i="14"/>
  <c r="F26" i="14" s="1"/>
  <c r="D27" i="14"/>
  <c r="D28" i="14"/>
  <c r="F28" i="14" s="1"/>
  <c r="D29" i="14"/>
  <c r="F29" i="14" s="1"/>
  <c r="D30" i="14"/>
  <c r="F30" i="14" s="1"/>
  <c r="D31" i="14"/>
  <c r="D32" i="14"/>
  <c r="F32" i="14" s="1"/>
  <c r="D33" i="14"/>
  <c r="F33" i="14" s="1"/>
  <c r="D34" i="14"/>
  <c r="F34" i="14" s="1"/>
  <c r="D35" i="14"/>
  <c r="D36" i="14"/>
  <c r="F36" i="14" s="1"/>
  <c r="D37" i="14"/>
  <c r="F37" i="14" s="1"/>
  <c r="D38" i="14"/>
  <c r="F38" i="14" s="1"/>
  <c r="D39" i="14"/>
  <c r="D40" i="14"/>
  <c r="F40" i="14" s="1"/>
  <c r="D41" i="14"/>
  <c r="F41" i="14" s="1"/>
  <c r="D42" i="14"/>
  <c r="F42" i="14" s="1"/>
  <c r="D43" i="14"/>
  <c r="D44" i="14"/>
  <c r="F44" i="14" s="1"/>
  <c r="D45" i="14"/>
  <c r="F45" i="14" s="1"/>
  <c r="D46" i="14"/>
  <c r="F46" i="14" s="1"/>
  <c r="D47" i="14"/>
  <c r="D48" i="14"/>
  <c r="F48" i="14" s="1"/>
  <c r="D49" i="14"/>
  <c r="F49" i="14" s="1"/>
  <c r="D50" i="14"/>
  <c r="F50" i="14" s="1"/>
  <c r="D51" i="14"/>
  <c r="D52" i="14"/>
  <c r="F52" i="14" s="1"/>
  <c r="D53" i="14"/>
  <c r="F53" i="14" s="1"/>
  <c r="D54" i="14"/>
  <c r="F54" i="14" s="1"/>
  <c r="D55" i="14"/>
  <c r="D56" i="14"/>
  <c r="F56" i="14" s="1"/>
  <c r="D57" i="14"/>
  <c r="F57" i="14" s="1"/>
  <c r="D58" i="14"/>
  <c r="F58" i="14" s="1"/>
  <c r="D59" i="14"/>
  <c r="D60" i="14"/>
  <c r="F60" i="14" s="1"/>
  <c r="D61" i="14"/>
  <c r="F61" i="14" s="1"/>
  <c r="D62" i="14"/>
  <c r="F62" i="14" s="1"/>
  <c r="D63" i="14"/>
  <c r="D64" i="14"/>
  <c r="F64" i="14" s="1"/>
  <c r="D65" i="14"/>
  <c r="F65" i="14" s="1"/>
  <c r="D66" i="14"/>
  <c r="F66" i="14" s="1"/>
  <c r="D67" i="14"/>
  <c r="D68" i="14"/>
  <c r="F68" i="14" s="1"/>
  <c r="D69" i="14"/>
  <c r="F69" i="14" s="1"/>
  <c r="D70" i="14"/>
  <c r="F70" i="14" s="1"/>
  <c r="D71" i="14"/>
  <c r="D72" i="14"/>
  <c r="F72" i="14" s="1"/>
  <c r="D73" i="14"/>
  <c r="F73" i="14" s="1"/>
  <c r="D74" i="14"/>
  <c r="F74" i="14" s="1"/>
  <c r="D75" i="14"/>
  <c r="D76" i="14"/>
  <c r="F76" i="14" s="1"/>
  <c r="D77" i="14"/>
  <c r="F77" i="14" s="1"/>
  <c r="D78" i="14"/>
  <c r="F78" i="14" s="1"/>
  <c r="D79" i="14"/>
  <c r="D80" i="14"/>
  <c r="F80" i="14" s="1"/>
  <c r="D81" i="14"/>
  <c r="F81" i="14" s="1"/>
  <c r="D82" i="14"/>
  <c r="F82" i="14" s="1"/>
  <c r="D83" i="14"/>
  <c r="D84" i="14"/>
  <c r="F84" i="14" s="1"/>
  <c r="D85" i="14"/>
  <c r="F85" i="14" s="1"/>
  <c r="D86" i="14"/>
  <c r="F86" i="14" s="1"/>
  <c r="D87" i="14"/>
  <c r="D88" i="14"/>
  <c r="F88" i="14" s="1"/>
  <c r="D89" i="14"/>
  <c r="F89" i="14" s="1"/>
  <c r="D90" i="14"/>
  <c r="F90" i="14" s="1"/>
  <c r="D10" i="11" l="1"/>
  <c r="B10" i="11"/>
  <c r="L11" i="5" s="1"/>
  <c r="E92" i="5"/>
  <c r="F91" i="14"/>
  <c r="K91" i="14"/>
  <c r="H62" i="15"/>
  <c r="J62" i="15"/>
  <c r="C62" i="15"/>
  <c r="E62" i="15"/>
  <c r="K11" i="15"/>
  <c r="K15" i="15"/>
  <c r="K19" i="15"/>
  <c r="K23" i="15"/>
  <c r="K27" i="15"/>
  <c r="K31" i="15"/>
  <c r="K35" i="15"/>
  <c r="K39" i="15"/>
  <c r="K43" i="15"/>
  <c r="K47" i="15"/>
  <c r="K51" i="15"/>
  <c r="K55" i="15"/>
  <c r="K59" i="15"/>
  <c r="F8" i="15"/>
  <c r="F12" i="15"/>
  <c r="F16" i="15"/>
  <c r="F20" i="15"/>
  <c r="F24" i="15"/>
  <c r="F28" i="15"/>
  <c r="F32" i="15"/>
  <c r="F36" i="15"/>
  <c r="F40" i="15"/>
  <c r="F44" i="15"/>
  <c r="F48" i="15"/>
  <c r="F52" i="15"/>
  <c r="F56" i="15"/>
  <c r="F60" i="15"/>
  <c r="I7" i="15"/>
  <c r="I62" i="15" s="1"/>
  <c r="I8" i="15"/>
  <c r="K8" i="15" s="1"/>
  <c r="I9" i="15"/>
  <c r="K9" i="15" s="1"/>
  <c r="I10" i="15"/>
  <c r="K10" i="15" s="1"/>
  <c r="I11" i="15"/>
  <c r="I12" i="15"/>
  <c r="K12" i="15" s="1"/>
  <c r="I13" i="15"/>
  <c r="K13" i="15" s="1"/>
  <c r="I14" i="15"/>
  <c r="K14" i="15" s="1"/>
  <c r="I15" i="15"/>
  <c r="I16" i="15"/>
  <c r="K16" i="15" s="1"/>
  <c r="I17" i="15"/>
  <c r="K17" i="15" s="1"/>
  <c r="I18" i="15"/>
  <c r="K18" i="15" s="1"/>
  <c r="I19" i="15"/>
  <c r="I20" i="15"/>
  <c r="K20" i="15" s="1"/>
  <c r="I21" i="15"/>
  <c r="K21" i="15" s="1"/>
  <c r="I22" i="15"/>
  <c r="K22" i="15" s="1"/>
  <c r="I23" i="15"/>
  <c r="I24" i="15"/>
  <c r="K24" i="15" s="1"/>
  <c r="I25" i="15"/>
  <c r="K25" i="15" s="1"/>
  <c r="I26" i="15"/>
  <c r="K26" i="15" s="1"/>
  <c r="I27" i="15"/>
  <c r="I28" i="15"/>
  <c r="K28" i="15" s="1"/>
  <c r="I29" i="15"/>
  <c r="K29" i="15" s="1"/>
  <c r="I30" i="15"/>
  <c r="K30" i="15" s="1"/>
  <c r="I31" i="15"/>
  <c r="I32" i="15"/>
  <c r="K32" i="15" s="1"/>
  <c r="I33" i="15"/>
  <c r="K33" i="15" s="1"/>
  <c r="I34" i="15"/>
  <c r="K34" i="15" s="1"/>
  <c r="I35" i="15"/>
  <c r="I36" i="15"/>
  <c r="K36" i="15" s="1"/>
  <c r="I37" i="15"/>
  <c r="K37" i="15" s="1"/>
  <c r="I38" i="15"/>
  <c r="K38" i="15" s="1"/>
  <c r="I39" i="15"/>
  <c r="I40" i="15"/>
  <c r="K40" i="15" s="1"/>
  <c r="I41" i="15"/>
  <c r="K41" i="15" s="1"/>
  <c r="I42" i="15"/>
  <c r="K42" i="15" s="1"/>
  <c r="I43" i="15"/>
  <c r="I44" i="15"/>
  <c r="K44" i="15" s="1"/>
  <c r="I45" i="15"/>
  <c r="K45" i="15" s="1"/>
  <c r="I46" i="15"/>
  <c r="K46" i="15" s="1"/>
  <c r="I47" i="15"/>
  <c r="I48" i="15"/>
  <c r="K48" i="15" s="1"/>
  <c r="I49" i="15"/>
  <c r="K49" i="15" s="1"/>
  <c r="I50" i="15"/>
  <c r="K50" i="15" s="1"/>
  <c r="I51" i="15"/>
  <c r="I52" i="15"/>
  <c r="K52" i="15" s="1"/>
  <c r="I53" i="15"/>
  <c r="K53" i="15" s="1"/>
  <c r="I54" i="15"/>
  <c r="K54" i="15" s="1"/>
  <c r="I55" i="15"/>
  <c r="I56" i="15"/>
  <c r="K56" i="15" s="1"/>
  <c r="I57" i="15"/>
  <c r="K57" i="15" s="1"/>
  <c r="I58" i="15"/>
  <c r="K58" i="15" s="1"/>
  <c r="I59" i="15"/>
  <c r="I60" i="15"/>
  <c r="K60" i="15" s="1"/>
  <c r="I61" i="15"/>
  <c r="K61" i="15" s="1"/>
  <c r="D7" i="15"/>
  <c r="D62" i="15" s="1"/>
  <c r="D8" i="15"/>
  <c r="D9" i="15"/>
  <c r="F9" i="15" s="1"/>
  <c r="D10" i="15"/>
  <c r="F10" i="15" s="1"/>
  <c r="D11" i="15"/>
  <c r="F11" i="15" s="1"/>
  <c r="D12" i="15"/>
  <c r="D13" i="15"/>
  <c r="F13" i="15" s="1"/>
  <c r="D14" i="15"/>
  <c r="F14" i="15" s="1"/>
  <c r="D15" i="15"/>
  <c r="F15" i="15" s="1"/>
  <c r="D16" i="15"/>
  <c r="D17" i="15"/>
  <c r="F17" i="15" s="1"/>
  <c r="D18" i="15"/>
  <c r="F18" i="15" s="1"/>
  <c r="D19" i="15"/>
  <c r="F19" i="15" s="1"/>
  <c r="D20" i="15"/>
  <c r="D21" i="15"/>
  <c r="F21" i="15" s="1"/>
  <c r="D22" i="15"/>
  <c r="F22" i="15" s="1"/>
  <c r="D23" i="15"/>
  <c r="F23" i="15" s="1"/>
  <c r="D24" i="15"/>
  <c r="D25" i="15"/>
  <c r="F25" i="15" s="1"/>
  <c r="D26" i="15"/>
  <c r="F26" i="15" s="1"/>
  <c r="D27" i="15"/>
  <c r="F27" i="15" s="1"/>
  <c r="D28" i="15"/>
  <c r="D29" i="15"/>
  <c r="F29" i="15" s="1"/>
  <c r="D30" i="15"/>
  <c r="F30" i="15" s="1"/>
  <c r="D31" i="15"/>
  <c r="F31" i="15" s="1"/>
  <c r="D32" i="15"/>
  <c r="D33" i="15"/>
  <c r="F33" i="15" s="1"/>
  <c r="D34" i="15"/>
  <c r="F34" i="15" s="1"/>
  <c r="D35" i="15"/>
  <c r="F35" i="15" s="1"/>
  <c r="D36" i="15"/>
  <c r="D37" i="15"/>
  <c r="F37" i="15" s="1"/>
  <c r="D38" i="15"/>
  <c r="F38" i="15" s="1"/>
  <c r="D39" i="15"/>
  <c r="F39" i="15" s="1"/>
  <c r="D40" i="15"/>
  <c r="D41" i="15"/>
  <c r="F41" i="15" s="1"/>
  <c r="D42" i="15"/>
  <c r="F42" i="15" s="1"/>
  <c r="D43" i="15"/>
  <c r="F43" i="15" s="1"/>
  <c r="D44" i="15"/>
  <c r="D45" i="15"/>
  <c r="F45" i="15" s="1"/>
  <c r="D46" i="15"/>
  <c r="F46" i="15" s="1"/>
  <c r="D47" i="15"/>
  <c r="F47" i="15" s="1"/>
  <c r="D48" i="15"/>
  <c r="D49" i="15"/>
  <c r="F49" i="15" s="1"/>
  <c r="D50" i="15"/>
  <c r="F50" i="15" s="1"/>
  <c r="D51" i="15"/>
  <c r="F51" i="15" s="1"/>
  <c r="D52" i="15"/>
  <c r="D53" i="15"/>
  <c r="F53" i="15" s="1"/>
  <c r="D54" i="15"/>
  <c r="F54" i="15" s="1"/>
  <c r="D55" i="15"/>
  <c r="F55" i="15" s="1"/>
  <c r="D56" i="15"/>
  <c r="D57" i="15"/>
  <c r="F57" i="15" s="1"/>
  <c r="D58" i="15"/>
  <c r="F58" i="15" s="1"/>
  <c r="D59" i="15"/>
  <c r="F59" i="15" s="1"/>
  <c r="D60" i="15"/>
  <c r="D61" i="15"/>
  <c r="F61" i="15" s="1"/>
  <c r="E67" i="13"/>
  <c r="F67" i="13"/>
  <c r="G67" i="13"/>
  <c r="H67" i="13"/>
  <c r="I67" i="13"/>
  <c r="J6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7" i="13"/>
  <c r="E85" i="2"/>
  <c r="F85" i="2"/>
  <c r="G85" i="2"/>
  <c r="H85" i="2"/>
  <c r="I85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9" i="2"/>
  <c r="F11" i="5" l="1"/>
  <c r="F92" i="5" s="1"/>
  <c r="K11" i="5"/>
  <c r="K92" i="5" s="1"/>
  <c r="C6" i="11"/>
  <c r="C10" i="11"/>
  <c r="C7" i="11"/>
  <c r="C9" i="11"/>
  <c r="C8" i="11"/>
  <c r="K7" i="15"/>
  <c r="K62" i="15" s="1"/>
  <c r="F7" i="15"/>
  <c r="F62" i="15" s="1"/>
  <c r="Q16" i="3"/>
  <c r="R16" i="3"/>
  <c r="N16" i="3"/>
  <c r="L16" i="3"/>
  <c r="I16" i="3"/>
  <c r="J16" i="3"/>
  <c r="Q10" i="3"/>
  <c r="Q11" i="3"/>
  <c r="Q12" i="3"/>
  <c r="Q13" i="3"/>
  <c r="Q14" i="3"/>
  <c r="Q15" i="3"/>
  <c r="Q9" i="3"/>
  <c r="L91" i="1"/>
  <c r="H91" i="1"/>
  <c r="F91" i="1"/>
  <c r="C91" i="1"/>
  <c r="D9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10" i="1"/>
  <c r="K91" i="1" s="1"/>
  <c r="F74" i="1"/>
  <c r="K74" i="1" s="1"/>
  <c r="F10" i="1"/>
  <c r="F58" i="1"/>
  <c r="K58" i="1" s="1"/>
</calcChain>
</file>

<file path=xl/comments1.xml><?xml version="1.0" encoding="utf-8"?>
<comments xmlns="http://schemas.openxmlformats.org/spreadsheetml/2006/main">
  <authors>
    <author>Ali Akbar Iranshahi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<sst xmlns="http://schemas.openxmlformats.org/spreadsheetml/2006/main" count="1066" uniqueCount="373">
  <si>
    <t>صندوق سرمایه گذاری اختصاصی بازارگردانی صبا گستر نفت و گاز تامین</t>
  </si>
  <si>
    <t xml:space="preserve">صورت وضعیت پرتفوی </t>
  </si>
  <si>
    <t>برای ماه منتهی به 1400/01/31</t>
  </si>
  <si>
    <t>3-1- سرمایه‌گذاری در  سپرده‌ بانکی</t>
  </si>
  <si>
    <t>مشخصات حساب بانکی</t>
  </si>
  <si>
    <t>1400/01/01</t>
  </si>
  <si>
    <t>تغییرات طی دوره</t>
  </si>
  <si>
    <t>1400/01/31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</si>
  <si>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</si>
  <si>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</si>
  <si>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</si>
  <si>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</si>
  <si>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</si>
  <si>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</si>
  <si>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</si>
  <si>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</si>
  <si>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رفاه-شفارا</t>
  </si>
  <si>
    <t>302567793</t>
  </si>
  <si>
    <t>سپرده سرمایه‌گذاری</t>
  </si>
  <si>
    <t>-</t>
  </si>
  <si>
    <t>رفاه-سخاش</t>
  </si>
  <si>
    <t>301838355</t>
  </si>
  <si>
    <t>رفاه-سخوز</t>
  </si>
  <si>
    <t>301834556</t>
  </si>
  <si>
    <t>رفاه-سصوفی</t>
  </si>
  <si>
    <t>301829238</t>
  </si>
  <si>
    <t>رفاه - دقاضی</t>
  </si>
  <si>
    <t>301202886</t>
  </si>
  <si>
    <t>رفاه - دشیمی</t>
  </si>
  <si>
    <t>301202590</t>
  </si>
  <si>
    <t>رفاه - وپخش</t>
  </si>
  <si>
    <t>301202280</t>
  </si>
  <si>
    <t>رفاه - کلوند</t>
  </si>
  <si>
    <t>301201055</t>
  </si>
  <si>
    <t>رفاه-شرانل</t>
  </si>
  <si>
    <t>288030758</t>
  </si>
  <si>
    <t>رفاه-تاپیکو</t>
  </si>
  <si>
    <t>262546747</t>
  </si>
  <si>
    <t>رفاه-شکبیر</t>
  </si>
  <si>
    <t>302568906</t>
  </si>
  <si>
    <t>رفاه-مداران</t>
  </si>
  <si>
    <t>302569200</t>
  </si>
  <si>
    <t>رفاه-سدور</t>
  </si>
  <si>
    <t>3018393130</t>
  </si>
  <si>
    <t>رفاه-سفار</t>
  </si>
  <si>
    <t>301834775</t>
  </si>
  <si>
    <t>رفاه - چکاوه</t>
  </si>
  <si>
    <t>301203970</t>
  </si>
  <si>
    <t>رفاه - کاسپین</t>
  </si>
  <si>
    <t>301202928</t>
  </si>
  <si>
    <t>رفاه - هجرت</t>
  </si>
  <si>
    <t>301202450</t>
  </si>
  <si>
    <t>رفاه - شلعاب</t>
  </si>
  <si>
    <t>301202035</t>
  </si>
  <si>
    <t>رفاه-شغدیر</t>
  </si>
  <si>
    <t>288032305</t>
  </si>
  <si>
    <t>رفاه-شپاس</t>
  </si>
  <si>
    <t>288030497</t>
  </si>
  <si>
    <t>رفاه-سیتا</t>
  </si>
  <si>
    <t>301839359</t>
  </si>
  <si>
    <t>رفاه-سفارس</t>
  </si>
  <si>
    <t>301809744</t>
  </si>
  <si>
    <t>رفاه - کپشیر</t>
  </si>
  <si>
    <t>301203910</t>
  </si>
  <si>
    <t>رفاه - دتوزیع</t>
  </si>
  <si>
    <t>301202783</t>
  </si>
  <si>
    <t>رفاه - کلر</t>
  </si>
  <si>
    <t>301202503</t>
  </si>
  <si>
    <t>رفاه - کخاک</t>
  </si>
  <si>
    <t>301200932</t>
  </si>
  <si>
    <t>رفاه-رتکو</t>
  </si>
  <si>
    <t>288032810</t>
  </si>
  <si>
    <t>رفاه-شکربن</t>
  </si>
  <si>
    <t>288032603</t>
  </si>
  <si>
    <t>رفاه-پکرمان</t>
  </si>
  <si>
    <t>288030928</t>
  </si>
  <si>
    <t>جاری - رفاه</t>
  </si>
  <si>
    <t>241170412</t>
  </si>
  <si>
    <t>جاری</t>
  </si>
  <si>
    <t>رفاه-شاوان</t>
  </si>
  <si>
    <t>302568566</t>
  </si>
  <si>
    <t>رفاه-سغرب</t>
  </si>
  <si>
    <t>301838150</t>
  </si>
  <si>
    <t>رفاه-ساوه</t>
  </si>
  <si>
    <t>301834295</t>
  </si>
  <si>
    <t>رفاه-سرود</t>
  </si>
  <si>
    <t>301833965</t>
  </si>
  <si>
    <t>رفاه - دتماد</t>
  </si>
  <si>
    <t>301203957</t>
  </si>
  <si>
    <t>رفاه - درهاور</t>
  </si>
  <si>
    <t>301202837</t>
  </si>
  <si>
    <t>رفاه - دفارا</t>
  </si>
  <si>
    <t>301202394</t>
  </si>
  <si>
    <t>رفاه - شاملا</t>
  </si>
  <si>
    <t>301200981</t>
  </si>
  <si>
    <t>رفاه-خراسان</t>
  </si>
  <si>
    <t>288027917</t>
  </si>
  <si>
    <t>چخزر</t>
  </si>
  <si>
    <t>304164240</t>
  </si>
  <si>
    <t>رفاه-سنیر</t>
  </si>
  <si>
    <t>301838495</t>
  </si>
  <si>
    <t>رفاه-سبجنو</t>
  </si>
  <si>
    <t>301835810</t>
  </si>
  <si>
    <t>رفاه - دکپسول</t>
  </si>
  <si>
    <t>301203969</t>
  </si>
  <si>
    <t>رفاه - کفرا</t>
  </si>
  <si>
    <t>301203891</t>
  </si>
  <si>
    <t>رفاه ـ دارو</t>
  </si>
  <si>
    <t>301202412</t>
  </si>
  <si>
    <t>رفاه ـ زگلدشت</t>
  </si>
  <si>
    <t>301202242</t>
  </si>
  <si>
    <t>رفاه - صبا</t>
  </si>
  <si>
    <t>301200816</t>
  </si>
  <si>
    <t>رفاه-تاصیکو</t>
  </si>
  <si>
    <t>288032123</t>
  </si>
  <si>
    <t>رفاه-فکا</t>
  </si>
  <si>
    <t>288031921</t>
  </si>
  <si>
    <t>لخانه</t>
  </si>
  <si>
    <t>304164045</t>
  </si>
  <si>
    <t>رفاه-شپترو</t>
  </si>
  <si>
    <t xml:space="preserve"> 302567987 </t>
  </si>
  <si>
    <t>رفاه-سبهان</t>
  </si>
  <si>
    <t>301837818</t>
  </si>
  <si>
    <t>رفاه -ساروم</t>
  </si>
  <si>
    <t>301832810</t>
  </si>
  <si>
    <t>رفاه - کسعدی</t>
  </si>
  <si>
    <t>301203908</t>
  </si>
  <si>
    <t>رفاه - دشیری</t>
  </si>
  <si>
    <t>301202746</t>
  </si>
  <si>
    <t>رفاه - ددام</t>
  </si>
  <si>
    <t>301202667</t>
  </si>
  <si>
    <t>رفاه - دپارس</t>
  </si>
  <si>
    <t>301202321</t>
  </si>
  <si>
    <t>رفاه-شفن</t>
  </si>
  <si>
    <t>288031623</t>
  </si>
  <si>
    <t>چکارن</t>
  </si>
  <si>
    <t>304163892</t>
  </si>
  <si>
    <t>رفاه-شستا</t>
  </si>
  <si>
    <t>302569467</t>
  </si>
  <si>
    <t>رفاه-شکلر</t>
  </si>
  <si>
    <t>302568189</t>
  </si>
  <si>
    <t>رفاه-سخزر</t>
  </si>
  <si>
    <t>301835007</t>
  </si>
  <si>
    <t>رفاه-سقاین</t>
  </si>
  <si>
    <t>301833333</t>
  </si>
  <si>
    <t>رفاه - دزهراوی</t>
  </si>
  <si>
    <t>301203933</t>
  </si>
  <si>
    <t>رفاه - درازک</t>
  </si>
  <si>
    <t>301202989</t>
  </si>
  <si>
    <t>رفاه - دلر</t>
  </si>
  <si>
    <t>301202345</t>
  </si>
  <si>
    <t>رفاه - لپارس</t>
  </si>
  <si>
    <t>301202096</t>
  </si>
  <si>
    <t>رفاه-پسهند</t>
  </si>
  <si>
    <t>288032901</t>
  </si>
  <si>
    <t>رفاه-سفانو</t>
  </si>
  <si>
    <t>301835226</t>
  </si>
  <si>
    <t>رفاه - فباهنر</t>
  </si>
  <si>
    <t>301203880</t>
  </si>
  <si>
    <t>رفاه - دابور</t>
  </si>
  <si>
    <t>301202539</t>
  </si>
  <si>
    <t>رفاه - زملارد</t>
  </si>
  <si>
    <t>301202175</t>
  </si>
  <si>
    <t>رفاه-شدوص</t>
  </si>
  <si>
    <t>288033061</t>
  </si>
  <si>
    <t>رفاه-وپترو</t>
  </si>
  <si>
    <t>288032457</t>
  </si>
  <si>
    <t>رفاه-تیپیکو</t>
  </si>
  <si>
    <t>288031740</t>
  </si>
  <si>
    <t>رفاه-کزغال</t>
  </si>
  <si>
    <t>310236368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</si>
  <si>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</si>
  <si>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</si>
  <si>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</si>
  <si>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</si>
  <si>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</si>
  <si>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</si>
  <si>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</si>
  <si>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</si>
  <si>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</si>
  <si>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</si>
  <si>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</si>
  <si>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</si>
  <si>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</si>
  <si>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</si>
  <si>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</si>
  <si>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</si>
  <si>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</si>
  <si>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</si>
  <si>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</si>
  <si>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</si>
  <si>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</si>
  <si>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</si>
  <si>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</si>
  <si>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</si>
  <si>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</si>
  <si>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</si>
  <si>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</si>
  <si>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</si>
  <si>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</si>
  <si>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</si>
  <si>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</si>
  <si>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</si>
  <si>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</si>
  <si>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</si>
  <si>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</si>
  <si>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</si>
  <si>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</si>
  <si>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</si>
  <si>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</si>
  <si>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</si>
  <si>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</si>
  <si>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</si>
  <si>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</si>
  <si>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</si>
  <si>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</si>
  <si>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</si>
  <si>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</si>
  <si>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</si>
  <si>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</si>
  <si>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</si>
  <si>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</si>
  <si>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</si>
  <si>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</si>
  <si>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</si>
  <si>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</si>
  <si>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</si>
  <si>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</si>
  <si>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</si>
  <si>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</si>
  <si>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</si>
  <si>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</si>
  <si>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</si>
  <si>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</si>
  <si>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</si>
  <si>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</si>
  <si>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</si>
  <si>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</si>
  <si>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</si>
  <si>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</si>
  <si>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</si>
  <si>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</si>
  <si>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</si>
  <si>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</si>
  <si>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</si>
  <si>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</si>
  <si>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</si>
  <si>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</si>
  <si>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</si>
  <si>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</si>
  <si>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</si>
  <si>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</si>
  <si>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</si>
  <si>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</si>
  <si>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</si>
  <si>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</si>
  <si>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</si>
  <si>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</si>
  <si>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</si>
  <si>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</si>
  <si>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</si>
  <si>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</si>
  <si>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</si>
  <si>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کشت و دامداری فکا (حق تقدم) (زفکاح)</t>
  </si>
  <si>
    <t>مس باهنر (حق تقدم) (فباهنرح)</t>
  </si>
  <si>
    <t>کشت و دام گلدشت نمونه اصفهان (حق تقدم) (زگلدشتح)</t>
  </si>
  <si>
    <t>شیمی داروپخش (حق تقدم) (دشیمیح)</t>
  </si>
  <si>
    <t>تولید ژلاتین کپسول ایران (حق تقدم) (دکپسولح)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</si>
  <si>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</si>
  <si>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</si>
  <si>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</si>
  <si>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</si>
  <si>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اسناد خزانه-م13بودجه98-010219 (اخزا813)</t>
  </si>
  <si>
    <t>بلی</t>
  </si>
  <si>
    <t>1398/03/18</t>
  </si>
  <si>
    <t>1401/02/19</t>
  </si>
  <si>
    <t>اسنادخزانه-م15بودجه98-010406 (اخزا815)</t>
  </si>
  <si>
    <t>1398/04/06</t>
  </si>
  <si>
    <t>1401/04/06</t>
  </si>
  <si>
    <t>اسناد خزانه-م6بودجه98-000519 (اخزا806)</t>
  </si>
  <si>
    <t>1400/05/19</t>
  </si>
  <si>
    <t>منفعت دولت7-ش.خاص سایر0204 (افاد74)</t>
  </si>
  <si>
    <t>1398/10/11</t>
  </si>
  <si>
    <t>1402/04/11</t>
  </si>
  <si>
    <t>17.90</t>
  </si>
  <si>
    <t>اسناد خزانه-م18بودجه98-010614 (اخزا818)</t>
  </si>
  <si>
    <t>1398/08/14</t>
  </si>
  <si>
    <t>1401/06/14</t>
  </si>
  <si>
    <t>مرابحه عام دولت4-ش.خ 0206 (اراد49)</t>
  </si>
  <si>
    <t>1399/06/12</t>
  </si>
  <si>
    <t>1402/06/12</t>
  </si>
  <si>
    <t>17.00</t>
  </si>
  <si>
    <t>اجاره صبا تامین14040125 (صبا1404)</t>
  </si>
  <si>
    <t>1400/01/28</t>
  </si>
  <si>
    <t>1404/01/28</t>
  </si>
  <si>
    <t>18.00</t>
  </si>
  <si>
    <t>به ‌نام خدا</t>
  </si>
  <si>
    <t xml:space="preserve">صورت وضعیت پرتفوی
</t>
  </si>
  <si>
    <t xml:space="preserve">برای ماه منتهی به 1400/01/31
</t>
  </si>
  <si>
    <t>مدیر صندوق</t>
  </si>
  <si>
    <t xml:space="preserve">صورت وضعیت درآمدها </t>
  </si>
  <si>
    <t>برای ماه منتهی به  1400/01/31</t>
  </si>
  <si>
    <t>2-2-درآمد حاصل از سرمایه­گذاری در اوراق بهادار با درآمد ثابت:</t>
  </si>
  <si>
    <t>از ابتدای سال مالی تا 1400/01/31</t>
  </si>
  <si>
    <t>درآمد سود اوراق</t>
  </si>
  <si>
    <t>درآمد تغییر ارزش</t>
  </si>
  <si>
    <t>درآمد فروش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</si>
  <si>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</si>
  <si>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</si>
  <si>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</si>
  <si>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</si>
  <si>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</si>
  <si>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</si>
  <si>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</si>
  <si>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</si>
  <si>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</si>
  <si>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</si>
  <si>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</si>
  <si>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</si>
  <si>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</si>
  <si>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</si>
  <si>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</si>
  <si>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</si>
  <si>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</si>
  <si>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</si>
  <si>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</si>
  <si>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</si>
  <si>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</si>
  <si>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</si>
  <si>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</si>
  <si>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</si>
  <si>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</si>
  <si>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</si>
  <si>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</si>
  <si>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</si>
  <si>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</si>
  <si>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</si>
  <si>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</si>
  <si>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</si>
  <si>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</si>
  <si>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</si>
  <si>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</si>
  <si>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1400/04/11</t>
  </si>
  <si>
    <t>1400/07/28</t>
  </si>
  <si>
    <t>1400/06/12</t>
  </si>
  <si>
    <t>درآمد ناشی از تغییر قیمت اوراق بهادار</t>
  </si>
  <si>
    <t>سود و زیان ناشی از تغییر قیمت</t>
  </si>
  <si>
    <t>نرخ سود
 اسمی</t>
  </si>
  <si>
    <t>نرخ سود
 مؤثر</t>
  </si>
  <si>
    <t>دارای
 مجوز از سازمان</t>
  </si>
  <si>
    <t>تاریخ
 انتشار اوراق</t>
  </si>
  <si>
    <t>پذیرفته شده
 در بورس یا
 فرابورس</t>
  </si>
  <si>
    <t>قیمت بازار
 هر ورقه</t>
  </si>
  <si>
    <t>_</t>
  </si>
  <si>
    <t>1400/01/25</t>
  </si>
  <si>
    <t>1400/01/07</t>
  </si>
  <si>
    <t>1400/01/20</t>
  </si>
  <si>
    <t>1400/01/03</t>
  </si>
  <si>
    <t>طی فروردین ماه</t>
  </si>
  <si>
    <t>تعدیل سود سهام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</si>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</sst>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;"/>
  </numFmts>
  <fonts count="2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11"/>
      <color theme="0"/>
      <name val="B Titr"/>
      <charset val="178"/>
    </font>
    <font>
      <sz val="8"/>
      <color theme="0"/>
      <name val="B Titr"/>
      <charset val="178"/>
    </font>
    <font>
      <sz val="11"/>
      <color theme="1"/>
      <name val="Calibri"/>
      <family val="2"/>
      <scheme val="minor"/>
    </font>
    <font>
      <b/>
      <sz val="16"/>
      <color theme="1"/>
      <name val="B Zar"/>
      <charset val="178"/>
    </font>
    <font>
      <sz val="11"/>
      <color rgb="FFFF0000"/>
      <name val="B Titr"/>
      <charset val="178"/>
    </font>
    <font>
      <sz val="1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32">
    <xf numFmtId="0" fontId="0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readingOrder="2"/>
    </xf>
    <xf numFmtId="0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 readingOrder="2"/>
    </xf>
    <xf numFmtId="0" fontId="1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readingOrder="2"/>
    </xf>
    <xf numFmtId="0" fontId="9" fillId="2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/>
    <xf numFmtId="0" fontId="5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vertical="top" wrapText="1"/>
    </xf>
    <xf numFmtId="3" fontId="14" fillId="2" borderId="0" xfId="0" applyNumberFormat="1" applyFont="1" applyFill="1" applyBorder="1"/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4" fontId="9" fillId="2" borderId="4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 readingOrder="2"/>
    </xf>
    <xf numFmtId="3" fontId="9" fillId="2" borderId="0" xfId="0" applyNumberFormat="1" applyFont="1" applyFill="1" applyBorder="1" applyAlignment="1">
      <alignment vertical="center" readingOrder="2"/>
    </xf>
    <xf numFmtId="4" fontId="14" fillId="2" borderId="1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/>
    <xf numFmtId="38" fontId="3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12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9" fillId="2" borderId="4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10" fillId="2" borderId="0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/>
    <xf numFmtId="3" fontId="3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 readingOrder="2"/>
    </xf>
    <xf numFmtId="3" fontId="8" fillId="2" borderId="3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 readingOrder="2"/>
    </xf>
    <xf numFmtId="38" fontId="8" fillId="2" borderId="3" xfId="0" applyNumberFormat="1" applyFont="1" applyFill="1" applyBorder="1" applyAlignment="1">
      <alignment horizontal="center" vertical="center" readingOrder="2"/>
    </xf>
    <xf numFmtId="40" fontId="8" fillId="2" borderId="3" xfId="0" applyNumberFormat="1" applyFont="1" applyFill="1" applyBorder="1" applyAlignment="1">
      <alignment horizontal="center" vertical="center" readingOrder="2"/>
    </xf>
    <xf numFmtId="40" fontId="9" fillId="2" borderId="0" xfId="0" applyNumberFormat="1" applyFont="1" applyFill="1" applyBorder="1" applyAlignment="1">
      <alignment horizontal="center" vertical="center"/>
    </xf>
    <xf numFmtId="40" fontId="3" fillId="2" borderId="0" xfId="0" applyNumberFormat="1" applyFont="1" applyFill="1" applyBorder="1" applyAlignment="1">
      <alignment vertical="center"/>
    </xf>
    <xf numFmtId="40" fontId="10" fillId="2" borderId="0" xfId="0" applyNumberFormat="1" applyFont="1" applyFill="1" applyBorder="1" applyAlignment="1">
      <alignment horizontal="center" vertical="center" readingOrder="2"/>
    </xf>
    <xf numFmtId="40" fontId="9" fillId="2" borderId="4" xfId="0" applyNumberFormat="1" applyFont="1" applyFill="1" applyBorder="1" applyAlignment="1">
      <alignment horizontal="center" vertical="center"/>
    </xf>
    <xf numFmtId="38" fontId="8" fillId="2" borderId="1" xfId="0" applyNumberFormat="1" applyFont="1" applyFill="1" applyBorder="1" applyAlignment="1">
      <alignment horizontal="right" vertical="center" readingOrder="2"/>
    </xf>
    <xf numFmtId="38" fontId="10" fillId="2" borderId="0" xfId="0" applyNumberFormat="1" applyFont="1" applyFill="1" applyBorder="1" applyAlignment="1">
      <alignment horizontal="right" vertical="center" readingOrder="1"/>
    </xf>
    <xf numFmtId="3" fontId="8" fillId="2" borderId="0" xfId="0" applyNumberFormat="1" applyFont="1" applyFill="1" applyBorder="1" applyAlignment="1">
      <alignment vertical="center" readingOrder="2"/>
    </xf>
    <xf numFmtId="3" fontId="8" fillId="2" borderId="2" xfId="0" applyNumberFormat="1" applyFont="1" applyFill="1" applyBorder="1" applyAlignment="1">
      <alignment horizontal="center" vertical="center" readingOrder="2"/>
    </xf>
    <xf numFmtId="3" fontId="8" fillId="2" borderId="0" xfId="0" applyNumberFormat="1" applyFont="1" applyFill="1" applyBorder="1" applyAlignment="1">
      <alignment horizontal="center" vertical="center" readingOrder="2"/>
    </xf>
    <xf numFmtId="3" fontId="8" fillId="2" borderId="1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right" vertical="center" readingOrder="1"/>
    </xf>
    <xf numFmtId="3" fontId="8" fillId="2" borderId="1" xfId="0" applyNumberFormat="1" applyFont="1" applyFill="1" applyBorder="1" applyAlignment="1">
      <alignment horizontal="right" vertical="center" readingOrder="2"/>
    </xf>
    <xf numFmtId="38" fontId="16" fillId="2" borderId="0" xfId="0" applyNumberFormat="1" applyFont="1" applyFill="1" applyBorder="1"/>
    <xf numFmtId="38" fontId="17" fillId="2" borderId="0" xfId="0" applyNumberFormat="1" applyFont="1" applyFill="1" applyBorder="1" applyAlignment="1">
      <alignment horizontal="center" vertical="center" readingOrder="2"/>
    </xf>
    <xf numFmtId="0" fontId="2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5" borderId="8" xfId="1" applyNumberFormat="1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/>
    </xf>
    <xf numFmtId="2" fontId="21" fillId="4" borderId="8" xfId="0" applyNumberFormat="1" applyFont="1" applyFill="1" applyBorder="1" applyAlignment="1">
      <alignment horizontal="center"/>
    </xf>
    <xf numFmtId="2" fontId="21" fillId="6" borderId="8" xfId="0" applyNumberFormat="1" applyFont="1" applyFill="1" applyBorder="1" applyAlignment="1">
      <alignment horizontal="center"/>
    </xf>
    <xf numFmtId="2" fontId="21" fillId="4" borderId="8" xfId="2" applyNumberFormat="1" applyFont="1" applyFill="1" applyBorder="1" applyAlignment="1">
      <alignment horizontal="center"/>
    </xf>
    <xf numFmtId="2" fontId="21" fillId="6" borderId="8" xfId="2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1" xfId="0" applyNumberFormat="1" applyFont="1" applyFill="1" applyBorder="1" applyAlignment="1">
      <alignment horizontal="center" vertical="center" readingOrder="2"/>
    </xf>
    <xf numFmtId="3" fontId="14" fillId="2" borderId="2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 readingOrder="2"/>
    </xf>
    <xf numFmtId="3" fontId="15" fillId="2" borderId="0" xfId="0" applyNumberFormat="1" applyFont="1" applyFill="1" applyBorder="1" applyAlignment="1">
      <alignment horizontal="right" vertical="center" readingOrder="2"/>
    </xf>
    <xf numFmtId="3" fontId="14" fillId="2" borderId="1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readingOrder="2"/>
    </xf>
    <xf numFmtId="4" fontId="14" fillId="2" borderId="1" xfId="0" applyNumberFormat="1" applyFont="1" applyFill="1" applyBorder="1" applyAlignment="1">
      <alignment horizontal="center" vertical="center" readingOrder="2"/>
    </xf>
    <xf numFmtId="3" fontId="14" fillId="2" borderId="2" xfId="0" applyNumberFormat="1" applyFont="1" applyFill="1" applyBorder="1" applyAlignment="1">
      <alignment horizontal="center" vertical="center" wrapText="1" readingOrder="2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 readingOrder="2"/>
    </xf>
    <xf numFmtId="4" fontId="14" fillId="2" borderId="0" xfId="0" applyNumberFormat="1" applyFont="1" applyFill="1" applyBorder="1" applyAlignment="1">
      <alignment horizontal="center" vertical="center" readingOrder="2"/>
    </xf>
    <xf numFmtId="38" fontId="12" fillId="2" borderId="0" xfId="0" applyNumberFormat="1" applyFont="1" applyFill="1" applyBorder="1" applyAlignment="1">
      <alignment horizontal="right" vertical="center" readingOrder="2"/>
    </xf>
    <xf numFmtId="38" fontId="11" fillId="2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right" vertical="center" readingOrder="2"/>
    </xf>
    <xf numFmtId="0" fontId="11" fillId="0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right" vertical="center" readingOrder="2"/>
    </xf>
    <xf numFmtId="3" fontId="8" fillId="2" borderId="3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readingOrder="2"/>
    </xf>
    <xf numFmtId="3" fontId="8" fillId="2" borderId="1" xfId="0" applyNumberFormat="1" applyFont="1" applyFill="1" applyBorder="1" applyAlignment="1">
      <alignment horizontal="center" vertical="center" readingOrder="2"/>
    </xf>
    <xf numFmtId="3" fontId="3" fillId="2" borderId="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19" fillId="3" borderId="5" xfId="0" applyFont="1" applyFill="1" applyBorder="1" applyAlignment="1" applyProtection="1">
      <alignment horizontal="center" wrapText="1"/>
      <protection locked="0"/>
    </xf>
    <xf numFmtId="0" fontId="19" fillId="3" borderId="6" xfId="0" applyFont="1" applyFill="1" applyBorder="1" applyAlignment="1" applyProtection="1">
      <alignment horizontal="center"/>
      <protection locked="0"/>
    </xf>
    <xf numFmtId="0" fontId="19" fillId="3" borderId="7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43"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05;&#1601;&#1575;&#1740;&#1578;%20&#1587;&#1585;&#1605;&#1575;&#1740;&#1607;%201400-01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1400/01/31</v>
          </cell>
        </row>
        <row r="83">
          <cell r="E83">
            <v>57075210</v>
          </cell>
          <cell r="F83">
            <v>37594920.399999999</v>
          </cell>
          <cell r="G83">
            <v>51520462.799999997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1913902</v>
          </cell>
          <cell r="F182">
            <v>1547625</v>
          </cell>
          <cell r="G182">
            <v>1364486.5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1678367</v>
          </cell>
          <cell r="F254">
            <v>839183.5</v>
          </cell>
          <cell r="G254">
            <v>8391835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M91" headerRowCount="0" headerRowDxfId="142" dataDxfId="141" totalsRowDxfId="140">
  <tableColumns count="13">
    <tableColumn id="1" name="کشت و دامداری فکا (زفکا)" dataDxfId="139"/>
    <tableColumn id="2" name="2371936" dataDxfId="138"/>
    <tableColumn id="3" name="29347081942.0000" dataDxfId="137"/>
    <tableColumn id="4" name="31484851139.0000" dataDxfId="136"/>
    <tableColumn id="5" name="15101911" dataDxfId="135"/>
    <tableColumn id="6" name="22341476479" dataDxfId="134"/>
    <tableColumn id="7" name="0" dataDxfId="133"/>
    <tableColumn id="8" name="Column8" dataDxfId="132"/>
    <tableColumn id="9" name="17473847" dataDxfId="131"/>
    <tableColumn id="10" name="13,102" dataDxfId="130"/>
    <tableColumn id="11" name="192637653169.0000" dataDxfId="129"/>
    <tableColumn id="12" name="228768347216.0000" dataDxfId="128"/>
    <tableColumn id="13" name="0.41" dataDxfId="12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17" headerRowCount="0" headerRowDxfId="25" dataDxfId="24" totalsRowDxfId="23">
  <tableColumns count="9">
    <tableColumn id="1" name="منفعت دولت7-ش.خاص سایر0204 (افاد74)" dataDxfId="22"/>
    <tableColumn id="2" name="2731455114" dataDxfId="21"/>
    <tableColumn id="3" name="-1515250" dataDxfId="20"/>
    <tableColumn id="4" name="46000000.0000" dataDxfId="19"/>
    <tableColumn id="5" name="2775939864.0000" dataDxfId="18"/>
    <tableColumn id="6" name="Column6" dataDxfId="17"/>
    <tableColumn id="7" name="Column7" dataDxfId="16"/>
    <tableColumn id="8" name="Column8" dataDxfId="15"/>
    <tableColumn id="9" name="Column9" dataDxfId="1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66" headerRowCount="0" headerRowDxfId="13" dataDxfId="12" totalsRowDxfId="11">
  <tableColumns count="5">
    <tableColumn id="1" name="رفاه-شغدیر" dataDxfId="10"/>
    <tableColumn id="3" name="1618530588" dataDxfId="9"/>
    <tableColumn id="4" name="Column4" dataDxfId="8"/>
    <tableColumn id="5" name="Column5" dataDxfId="7"/>
    <tableColumn id="6" name="Column6" data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9" headerRowCount="0" headerRowDxfId="5" dataDxfId="4" totalsRowDxfId="3">
  <tableColumns count="3">
    <tableColumn id="1" name="سایر درآمدها" dataDxfId="2"/>
    <tableColumn id="2" name="77980085.0000" dataDxfId="1"/>
    <tableColumn id="3" name="Column3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16" headerRowCount="0" headerRowDxfId="126" dataDxfId="125" totalsRowDxfId="124">
  <tableColumns count="20">
    <tableColumn id="1" name="اسناد خزانه-م13بودجه98-010219 (اخزا813)" dataDxfId="123"/>
    <tableColumn id="2" name="بلی" dataDxfId="122"/>
    <tableColumn id="3" name="Column3" dataDxfId="121"/>
    <tableColumn id="4" name="1398/03/18" dataDxfId="120"/>
    <tableColumn id="5" name="1401/02/19" dataDxfId="119"/>
    <tableColumn id="6" name="1000000.0000" dataDxfId="118"/>
    <tableColumn id="7" name="0.00" dataDxfId="117"/>
    <tableColumn id="8" name="14029" dataDxfId="116"/>
    <tableColumn id="9" name="10697846858.0000" dataDxfId="115"/>
    <tableColumn id="10" name="11190390043.0000" dataDxfId="114"/>
    <tableColumn id="11" name="0" dataDxfId="113"/>
    <tableColumn id="12" name="Column12" dataDxfId="112"/>
    <tableColumn id="13" name="Column13" dataDxfId="111"/>
    <tableColumn id="14" name="10697846858" dataDxfId="110"/>
    <tableColumn id="15" name="Column15" dataDxfId="109"/>
    <tableColumn id="16" name="Column16" dataDxfId="108"/>
    <tableColumn id="17" name="Column17" dataDxfId="107"/>
    <tableColumn id="18" name="Column18" dataDxfId="106"/>
    <tableColumn id="19" name="Column19" dataDxfId="105"/>
    <tableColumn id="20" name="Column1" headerRowDxfId="104" dataDxfId="103" totalsRowDxfId="10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85" headerRowCount="0" headerRowDxfId="101" dataDxfId="100" totalsRowDxfId="99">
  <tableColumns count="9">
    <tableColumn id="1" name="رفاه-شفارا" dataDxfId="98"/>
    <tableColumn id="2" name="302567793" dataDxfId="97"/>
    <tableColumn id="3" name="سپرده سرمایه‌گذاری" dataDxfId="96"/>
    <tableColumn id="5" name="Column5" dataDxfId="95"/>
    <tableColumn id="6" name="52097018341.0000" dataDxfId="94"/>
    <tableColumn id="7" name="21894725909.0000" dataDxfId="93"/>
    <tableColumn id="8" name="51461207041.0000" dataDxfId="92"/>
    <tableColumn id="9" name="22530537209.0000" dataDxfId="91"/>
    <tableColumn id="10" name="0.04" dataDxfId="9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D10" headerRowCount="0" headerRowDxfId="89" dataDxfId="88" totalsRowDxfId="87">
  <tableColumns count="4">
    <tableColumn id="1" name="درآمد حاصل از سرمایه­گذاری در سهام و حق تقدم سهام و صندوق‌های سرمایه‌گذاری" dataDxfId="86"/>
    <tableColumn id="3" name="-1961726727988.0000" dataDxfId="85">
      <calculatedColumnFormula>'درآمد سرمایه گذاری در سهام و ص '!J92</calculatedColumnFormula>
    </tableColumn>
    <tableColumn id="4" name="101.13" dataDxfId="84">
      <calculatedColumnFormula>(Table11[[#This Row],[-1961726727988.0000]]/B10)*100</calculatedColumnFormula>
    </tableColumn>
    <tableColumn id="5" name="-3.51" dataDxfId="83">
      <calculatedColumnFormula>(Table11[[#This Row],[-1961726727988.0000]]/B11)*100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7" headerRowCount="0">
  <tableColumns count="10">
    <tableColumn id="1" name="جمع"/>
    <tableColumn id="2" name="Column2"/>
    <tableColumn id="3" name="0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67" headerRowCount="0" headerRowDxfId="82" dataDxfId="81" totalsRowDxfId="80">
  <tableColumns count="10">
    <tableColumn id="1" name="منفعت دولت7-ش.خاص سایر0204 (افاد74)" dataDxfId="79"/>
    <tableColumn id="2" name="1400/04/11" dataDxfId="78"/>
    <tableColumn id="3" name="1402/04/11" dataDxfId="77"/>
    <tableColumn id="4" name="17.90" dataDxfId="76"/>
    <tableColumn id="5" name="2731455114" dataDxfId="75"/>
    <tableColumn id="6" name="0" dataDxfId="74"/>
    <tableColumn id="7" name="Column7" dataDxfId="73"/>
    <tableColumn id="8" name="Column8" dataDxfId="72"/>
    <tableColumn id="9" name="Column9" dataDxfId="71"/>
    <tableColumn id="10" name="Column10" dataDxfId="7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62" headerRowCount="0" headerRowDxfId="69" dataDxfId="68" totalsRowDxfId="67">
  <tableColumns count="11">
    <tableColumn id="1" name="پارس دارو (دپارس)" dataDxfId="66"/>
    <tableColumn id="2" name="163221" dataDxfId="65"/>
    <tableColumn id="3" name="14134293745" dataDxfId="64"/>
    <tableColumn id="10" name="Column1" dataDxfId="63">
      <calculatedColumnFormula>-1*Table6[[#This Row],[-13679382379.0000]]</calculatedColumnFormula>
    </tableColumn>
    <tableColumn id="4" name="-13679382379.0000" dataDxfId="62"/>
    <tableColumn id="5" name="454911366.0000" dataDxfId="61"/>
    <tableColumn id="6" name="Column6" dataDxfId="60"/>
    <tableColumn id="7" name="Column7" dataDxfId="59"/>
    <tableColumn id="11" name="Column2" dataDxfId="58">
      <calculatedColumnFormula>-1*Table6[[#This Row],[Column8]]</calculatedColumnFormula>
    </tableColumn>
    <tableColumn id="8" name="Column8" dataDxfId="57"/>
    <tableColumn id="9" name="Column9" dataDxfId="5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91" headerRowCount="0" headerRowDxfId="55" dataDxfId="54" totalsRowDxfId="53">
  <tableColumns count="11">
    <tableColumn id="1" name="کشت و دامداری فکا (زفکا)" dataDxfId="52"/>
    <tableColumn id="2" name="17473847" dataDxfId="51"/>
    <tableColumn id="3" name="228768347216.0000" dataDxfId="50"/>
    <tableColumn id="10" name="Column1" dataDxfId="49">
      <calculatedColumnFormula>-1*Table7[[#This Row],[-194775422366.0000]]</calculatedColumnFormula>
    </tableColumn>
    <tableColumn id="4" name="-194775422366.0000" dataDxfId="48"/>
    <tableColumn id="5" name="33992924850" dataDxfId="47"/>
    <tableColumn id="6" name="Column6" dataDxfId="46"/>
    <tableColumn id="7" name="Column7" dataDxfId="45"/>
    <tableColumn id="11" name="Column2" dataDxfId="44">
      <calculatedColumnFormula>-1*Table7[[#This Row],[Column8]]</calculatedColumnFormula>
    </tableColumn>
    <tableColumn id="8" name="Column8" dataDxfId="43"/>
    <tableColumn id="9" name="Column9" dataDxfId="4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L92" headerRowCount="0" headerRowDxfId="41" dataDxfId="40" totalsRowDxfId="39">
  <tableColumns count="12">
    <tableColumn id="1" name="کشت و دامداری فکا (زفکا)" dataDxfId="38"/>
    <tableColumn id="2" name="0" dataDxfId="37"/>
    <tableColumn id="3" name="33992924850" dataDxfId="36"/>
    <tableColumn id="4" name="Column4" dataDxfId="35"/>
    <tableColumn id="5" name="Column5" dataDxfId="34"/>
    <tableColumn id="6" name="-1.75" dataDxfId="33"/>
    <tableColumn id="7" name="Column7" dataDxfId="32"/>
    <tableColumn id="8" name="Column8" dataDxfId="31"/>
    <tableColumn id="9" name="Column9" dataDxfId="30"/>
    <tableColumn id="10" name="Column10" dataDxfId="29"/>
    <tableColumn id="11" name="Column11" dataDxfId="28"/>
    <tableColumn id="12" name="Column1" headerRowDxfId="27" dataDxfId="26">
      <calculatedColumnFormula>درآمدها!B10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"/>
  <sheetViews>
    <sheetView rightToLeft="1" topLeftCell="A11" zoomScaleNormal="100" workbookViewId="0">
      <selection activeCell="A23" sqref="A23"/>
    </sheetView>
  </sheetViews>
  <sheetFormatPr defaultColWidth="12.5546875" defaultRowHeight="27.6" customHeight="1" x14ac:dyDescent="0.75"/>
  <cols>
    <col min="1" max="1" width="63.5546875" style="12" customWidth="1"/>
    <col min="2" max="16384" width="12.5546875" style="12"/>
  </cols>
  <sheetData>
    <row r="3" spans="1:17" ht="27.6" customHeight="1" x14ac:dyDescent="1.2">
      <c r="D3" s="89" t="s">
        <v>296</v>
      </c>
      <c r="E3" s="90"/>
      <c r="F3" s="90"/>
    </row>
    <row r="6" spans="1:17" ht="27.6" customHeight="1" x14ac:dyDescent="0.7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7.6" customHeight="1" x14ac:dyDescent="0.7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27.6" customHeight="1" x14ac:dyDescent="0.75">
      <c r="A8" s="14"/>
      <c r="B8" s="14"/>
      <c r="C8" s="14"/>
      <c r="D8" s="14"/>
      <c r="E8" s="14"/>
      <c r="F8" s="14"/>
      <c r="G8" s="14"/>
      <c r="H8" s="14"/>
      <c r="I8" s="14"/>
      <c r="J8" s="13"/>
      <c r="K8" s="13"/>
      <c r="L8" s="13"/>
      <c r="M8" s="13"/>
      <c r="N8" s="13"/>
      <c r="O8" s="13"/>
      <c r="P8" s="13"/>
      <c r="Q8" s="13"/>
    </row>
    <row r="9" spans="1:17" ht="27.6" customHeight="1" x14ac:dyDescent="0.75">
      <c r="A9" s="14"/>
      <c r="B9" s="14"/>
      <c r="C9" s="14"/>
      <c r="D9" s="14"/>
      <c r="E9" s="14"/>
      <c r="F9" s="14"/>
      <c r="G9" s="14"/>
      <c r="H9" s="14"/>
      <c r="I9" s="14"/>
      <c r="J9" s="13"/>
      <c r="K9" s="13"/>
      <c r="L9" s="13"/>
      <c r="M9" s="13"/>
      <c r="N9" s="13"/>
      <c r="O9" s="13"/>
      <c r="P9" s="13"/>
      <c r="Q9" s="13"/>
    </row>
    <row r="10" spans="1:17" ht="27.6" customHeight="1" x14ac:dyDescent="0.75">
      <c r="A10" s="14"/>
      <c r="B10" s="14"/>
      <c r="C10" s="14"/>
      <c r="D10" s="14"/>
      <c r="E10" s="14"/>
      <c r="F10" s="14"/>
      <c r="G10" s="14"/>
      <c r="H10" s="14"/>
      <c r="I10" s="14"/>
      <c r="J10" s="13"/>
      <c r="K10" s="13"/>
      <c r="L10" s="13"/>
      <c r="M10" s="13"/>
      <c r="N10" s="13"/>
      <c r="O10" s="13"/>
      <c r="P10" s="13"/>
      <c r="Q10" s="13"/>
    </row>
    <row r="11" spans="1:17" ht="27.6" customHeight="1" x14ac:dyDescent="0.75">
      <c r="A11" s="14"/>
      <c r="B11" s="14"/>
      <c r="C11" s="14"/>
      <c r="D11" s="14"/>
      <c r="E11" s="14"/>
      <c r="F11" s="14"/>
      <c r="G11" s="14"/>
      <c r="H11" s="14"/>
      <c r="I11" s="14"/>
      <c r="J11" s="13"/>
      <c r="K11" s="13"/>
      <c r="L11" s="13"/>
      <c r="M11" s="13"/>
      <c r="N11" s="13"/>
      <c r="O11" s="13"/>
      <c r="P11" s="13"/>
      <c r="Q11" s="13"/>
    </row>
    <row r="12" spans="1:17" ht="27.6" customHeight="1" x14ac:dyDescent="0.75">
      <c r="A12" s="14"/>
      <c r="B12" s="14"/>
      <c r="C12" s="14"/>
      <c r="D12" s="14"/>
      <c r="E12" s="14"/>
      <c r="F12" s="14"/>
      <c r="G12" s="14"/>
      <c r="H12" s="14"/>
      <c r="I12" s="14"/>
      <c r="J12" s="13"/>
      <c r="K12" s="13"/>
      <c r="L12" s="13"/>
      <c r="M12" s="13"/>
      <c r="N12" s="13"/>
      <c r="O12" s="13"/>
      <c r="P12" s="13"/>
      <c r="Q12" s="13"/>
    </row>
    <row r="13" spans="1:17" ht="27.6" customHeight="1" x14ac:dyDescent="0.75">
      <c r="A13" s="14"/>
      <c r="B13" s="14"/>
      <c r="C13" s="14"/>
      <c r="D13" s="14"/>
      <c r="E13" s="14"/>
      <c r="F13" s="14"/>
      <c r="G13" s="14"/>
      <c r="H13" s="14"/>
      <c r="I13" s="14"/>
      <c r="J13" s="13"/>
      <c r="K13" s="13"/>
      <c r="L13" s="13"/>
      <c r="M13" s="13"/>
      <c r="N13" s="13"/>
      <c r="O13" s="13"/>
      <c r="P13" s="13"/>
      <c r="Q13" s="13"/>
    </row>
    <row r="14" spans="1:17" ht="27.6" customHeight="1" x14ac:dyDescent="0.75">
      <c r="A14" s="14"/>
      <c r="B14" s="14"/>
      <c r="C14" s="14"/>
      <c r="D14" s="14"/>
      <c r="E14" s="14"/>
      <c r="F14" s="14"/>
      <c r="G14" s="14"/>
      <c r="H14" s="14"/>
      <c r="I14" s="14"/>
      <c r="J14" s="13"/>
      <c r="K14" s="13"/>
      <c r="L14" s="13"/>
      <c r="M14" s="13"/>
      <c r="N14" s="13"/>
      <c r="O14" s="13"/>
      <c r="P14" s="13"/>
      <c r="Q14" s="13"/>
    </row>
    <row r="15" spans="1:17" ht="27.6" customHeight="1" x14ac:dyDescent="0.75">
      <c r="A15" s="87" t="s">
        <v>0</v>
      </c>
      <c r="B15" s="87"/>
      <c r="C15" s="87"/>
      <c r="D15" s="87"/>
      <c r="E15" s="87"/>
      <c r="F15" s="87"/>
      <c r="G15" s="87"/>
      <c r="H15" s="87"/>
      <c r="I15" s="87"/>
      <c r="J15" s="13"/>
      <c r="K15" s="13"/>
      <c r="L15" s="13"/>
      <c r="M15" s="13"/>
      <c r="N15" s="13"/>
      <c r="O15" s="13"/>
      <c r="P15" s="13"/>
      <c r="Q15" s="13"/>
    </row>
    <row r="16" spans="1:17" ht="27.6" customHeight="1" x14ac:dyDescent="0.75">
      <c r="A16" s="87"/>
      <c r="B16" s="87"/>
      <c r="C16" s="87"/>
      <c r="D16" s="87"/>
      <c r="E16" s="87"/>
      <c r="F16" s="87"/>
      <c r="G16" s="87"/>
      <c r="H16" s="87"/>
      <c r="I16" s="87"/>
    </row>
    <row r="17" spans="1:9" ht="27.6" customHeight="1" x14ac:dyDescent="0.75">
      <c r="A17" s="88" t="s">
        <v>297</v>
      </c>
      <c r="B17" s="88"/>
      <c r="C17" s="88"/>
      <c r="D17" s="88"/>
      <c r="E17" s="88"/>
      <c r="F17" s="88"/>
      <c r="G17" s="88"/>
      <c r="H17" s="88"/>
      <c r="I17" s="88"/>
    </row>
    <row r="18" spans="1:9" ht="27.6" customHeight="1" x14ac:dyDescent="0.75">
      <c r="A18" s="88"/>
      <c r="B18" s="88"/>
      <c r="C18" s="88"/>
      <c r="D18" s="88"/>
      <c r="E18" s="88"/>
      <c r="F18" s="88"/>
      <c r="G18" s="88"/>
      <c r="H18" s="88"/>
      <c r="I18" s="88"/>
    </row>
    <row r="19" spans="1:9" ht="27.6" customHeight="1" x14ac:dyDescent="0.75">
      <c r="A19" s="88" t="s">
        <v>298</v>
      </c>
      <c r="B19" s="88"/>
      <c r="C19" s="88"/>
      <c r="D19" s="88"/>
      <c r="E19" s="88"/>
      <c r="F19" s="88"/>
      <c r="G19" s="88"/>
      <c r="H19" s="88"/>
      <c r="I19" s="88"/>
    </row>
    <row r="20" spans="1:9" ht="27.6" customHeight="1" x14ac:dyDescent="0.75">
      <c r="A20" s="88"/>
      <c r="B20" s="88"/>
      <c r="C20" s="88"/>
      <c r="D20" s="88"/>
      <c r="E20" s="88"/>
      <c r="F20" s="88"/>
      <c r="G20" s="88"/>
      <c r="H20" s="88"/>
      <c r="I20" s="88"/>
    </row>
    <row r="21" spans="1:9" ht="27.6" customHeight="1" x14ac:dyDescent="0.75">
      <c r="A21" s="88"/>
      <c r="B21" s="88"/>
      <c r="C21" s="88"/>
      <c r="D21" s="88"/>
      <c r="E21" s="88"/>
      <c r="F21" s="88"/>
      <c r="G21" s="88"/>
      <c r="H21" s="88"/>
      <c r="I21" s="88"/>
    </row>
    <row r="22" spans="1:9" ht="27.6" customHeight="1" x14ac:dyDescent="0.75">
      <c r="A22" s="88"/>
      <c r="B22" s="88"/>
      <c r="C22" s="88"/>
      <c r="D22" s="88"/>
      <c r="E22" s="88"/>
      <c r="F22" s="88"/>
      <c r="G22" s="88"/>
      <c r="H22" s="88"/>
      <c r="I22" s="88"/>
    </row>
    <row r="23" spans="1:9" ht="27.6" customHeight="1" x14ac:dyDescent="0.75">
      <c r="A23" s="14"/>
      <c r="B23" s="14"/>
      <c r="C23" s="14"/>
      <c r="D23" s="14"/>
      <c r="E23" s="14"/>
      <c r="F23" s="14"/>
      <c r="G23" s="14"/>
      <c r="H23" s="14"/>
      <c r="I23" s="14"/>
    </row>
    <row r="36" spans="6:8" ht="27.6" customHeight="1" x14ac:dyDescent="0.75">
      <c r="F36" s="85" t="s">
        <v>299</v>
      </c>
      <c r="G36" s="86"/>
      <c r="H36" s="86"/>
    </row>
    <row r="37" spans="6:8" ht="27.6" customHeight="1" x14ac:dyDescent="0.75">
      <c r="F37" s="86"/>
      <c r="G37" s="86"/>
      <c r="H37" s="86"/>
    </row>
    <row r="38" spans="6:8" ht="27.6" customHeight="1" x14ac:dyDescent="0.75">
      <c r="F38" s="86"/>
      <c r="G38" s="86"/>
      <c r="H38" s="86"/>
    </row>
  </sheetData>
  <mergeCells count="5">
    <mergeCell ref="F36:H38"/>
    <mergeCell ref="A15:I16"/>
    <mergeCell ref="A17:I18"/>
    <mergeCell ref="A19:I22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rightToLeft="1" topLeftCell="B25" zoomScaleNormal="100" zoomScaleSheetLayoutView="106" workbookViewId="0">
      <selection activeCell="F11" sqref="F11:F91"/>
    </sheetView>
  </sheetViews>
  <sheetFormatPr defaultColWidth="9.109375" defaultRowHeight="22.2" x14ac:dyDescent="0.75"/>
  <cols>
    <col min="1" max="1" width="38.77734375" style="36" customWidth="1"/>
    <col min="2" max="2" width="11.77734375" style="36" customWidth="1"/>
    <col min="3" max="3" width="17.6640625" style="36" customWidth="1"/>
    <col min="4" max="4" width="15.44140625" style="36" customWidth="1"/>
    <col min="5" max="5" width="17.6640625" style="36" customWidth="1"/>
    <col min="6" max="6" width="19.44140625" style="61" customWidth="1"/>
    <col min="7" max="7" width="11.77734375" style="36" customWidth="1"/>
    <col min="8" max="8" width="17.6640625" style="36" customWidth="1"/>
    <col min="9" max="9" width="15.44140625" style="36" customWidth="1"/>
    <col min="10" max="10" width="17.6640625" style="36" customWidth="1"/>
    <col min="11" max="11" width="17.6640625" style="61" customWidth="1"/>
    <col min="12" max="12" width="19.109375" style="72" hidden="1" customWidth="1"/>
    <col min="13" max="16384" width="9.109375" style="37"/>
  </cols>
  <sheetData>
    <row r="1" spans="1:12" x14ac:dyDescent="0.7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2" x14ac:dyDescent="0.75">
      <c r="A2" s="114" t="s">
        <v>300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2" x14ac:dyDescent="0.75">
      <c r="A3" s="114" t="s">
        <v>301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5" spans="1:12" x14ac:dyDescent="0.75">
      <c r="A5" s="118" t="s">
        <v>314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7" spans="1:12" ht="19.5" customHeight="1" x14ac:dyDescent="0.75">
      <c r="A7" s="56"/>
      <c r="B7" s="117" t="s">
        <v>358</v>
      </c>
      <c r="C7" s="117"/>
      <c r="D7" s="117"/>
      <c r="E7" s="117"/>
      <c r="F7" s="117"/>
      <c r="G7" s="117" t="s">
        <v>303</v>
      </c>
      <c r="H7" s="117"/>
      <c r="I7" s="117"/>
      <c r="J7" s="117"/>
      <c r="K7" s="117"/>
    </row>
    <row r="8" spans="1:12" ht="19.5" customHeight="1" x14ac:dyDescent="0.75">
      <c r="A8" s="114" t="s">
        <v>315</v>
      </c>
      <c r="B8" s="115" t="s">
        <v>316</v>
      </c>
      <c r="C8" s="115" t="s">
        <v>305</v>
      </c>
      <c r="D8" s="115" t="s">
        <v>306</v>
      </c>
      <c r="E8" s="115" t="s">
        <v>171</v>
      </c>
      <c r="F8" s="115"/>
      <c r="G8" s="115" t="s">
        <v>316</v>
      </c>
      <c r="H8" s="115" t="s">
        <v>305</v>
      </c>
      <c r="I8" s="115" t="s">
        <v>306</v>
      </c>
      <c r="J8" s="115" t="s">
        <v>171</v>
      </c>
      <c r="K8" s="115"/>
    </row>
    <row r="9" spans="1:12" ht="18.75" customHeight="1" x14ac:dyDescent="0.75">
      <c r="A9" s="114"/>
      <c r="B9" s="116"/>
      <c r="C9" s="116"/>
      <c r="D9" s="116"/>
      <c r="E9" s="117"/>
      <c r="F9" s="117"/>
      <c r="G9" s="116"/>
      <c r="H9" s="116"/>
      <c r="I9" s="116"/>
      <c r="J9" s="117"/>
      <c r="K9" s="117"/>
    </row>
    <row r="10" spans="1:12" ht="28.5" customHeight="1" x14ac:dyDescent="0.75">
      <c r="A10" s="112"/>
      <c r="B10" s="57"/>
      <c r="C10" s="57"/>
      <c r="D10" s="57"/>
      <c r="E10" s="58" t="s">
        <v>12</v>
      </c>
      <c r="F10" s="59" t="s">
        <v>317</v>
      </c>
      <c r="G10" s="57"/>
      <c r="H10" s="57"/>
      <c r="I10" s="57"/>
      <c r="J10" s="58" t="s">
        <v>12</v>
      </c>
      <c r="K10" s="59" t="s">
        <v>317</v>
      </c>
    </row>
    <row r="11" spans="1:12" ht="22.95" customHeight="1" x14ac:dyDescent="0.75">
      <c r="A11" s="39" t="s">
        <v>187</v>
      </c>
      <c r="B11" s="40">
        <v>0</v>
      </c>
      <c r="C11" s="40">
        <v>33992924850</v>
      </c>
      <c r="D11" s="40">
        <v>0</v>
      </c>
      <c r="E11" s="40">
        <f>Table8[[#This Row],[0]]+Table8[[#This Row],[33992924850]]+Table8[[#This Row],[Column4]]</f>
        <v>33992924850</v>
      </c>
      <c r="F11" s="60">
        <f>(Table8[[#This Row],[Column10]]/Table8[[#This Row],[Column1]])*100</f>
        <v>-1.7426887226852563</v>
      </c>
      <c r="G11" s="40">
        <v>0</v>
      </c>
      <c r="H11" s="40">
        <v>33992924850</v>
      </c>
      <c r="I11" s="40">
        <v>0</v>
      </c>
      <c r="J11" s="40">
        <f>Table8[[#This Row],[Column7]]+Table8[[#This Row],[Column8]]+Table8[[#This Row],[Column9]]</f>
        <v>33992924850</v>
      </c>
      <c r="K11" s="60">
        <f>(Table8[[#This Row],[Column10]]/Table8[[#This Row],[Column1]])*100</f>
        <v>-1.7426887226852563</v>
      </c>
      <c r="L11" s="72">
        <f>درآمدها!B10</f>
        <v>-1950602216420</v>
      </c>
    </row>
    <row r="12" spans="1:12" ht="22.95" customHeight="1" x14ac:dyDescent="0.75">
      <c r="A12" s="39" t="s">
        <v>188</v>
      </c>
      <c r="B12" s="40">
        <v>0</v>
      </c>
      <c r="C12" s="40">
        <v>-7475893129</v>
      </c>
      <c r="D12" s="40">
        <v>117391464</v>
      </c>
      <c r="E12" s="40">
        <f>Table8[[#This Row],[0]]+Table8[[#This Row],[33992924850]]+Table8[[#This Row],[Column4]]</f>
        <v>-7358501665</v>
      </c>
      <c r="F12" s="60">
        <f>(Table8[[#This Row],[Column10]]/Table8[[#This Row],[Column1]])*100</f>
        <v>0.37724255632731124</v>
      </c>
      <c r="G12" s="40">
        <v>0</v>
      </c>
      <c r="H12" s="40">
        <v>-7475893129</v>
      </c>
      <c r="I12" s="40">
        <v>117391464</v>
      </c>
      <c r="J12" s="40">
        <f>Table8[[#This Row],[Column7]]+Table8[[#This Row],[Column8]]+Table8[[#This Row],[Column9]]</f>
        <v>-7358501665</v>
      </c>
      <c r="K12" s="60">
        <f>(Table8[[#This Row],[Column10]]/Table8[[#This Row],[Column1]])*100</f>
        <v>0.37724255632731124</v>
      </c>
      <c r="L12" s="72">
        <v>-1950602216420</v>
      </c>
    </row>
    <row r="13" spans="1:12" ht="22.95" customHeight="1" x14ac:dyDescent="0.75">
      <c r="A13" s="39" t="s">
        <v>189</v>
      </c>
      <c r="B13" s="40">
        <v>0</v>
      </c>
      <c r="C13" s="40">
        <v>-8813995894</v>
      </c>
      <c r="D13" s="40">
        <v>2938459</v>
      </c>
      <c r="E13" s="40">
        <f>Table8[[#This Row],[0]]+Table8[[#This Row],[33992924850]]+Table8[[#This Row],[Column4]]</f>
        <v>-8811057435</v>
      </c>
      <c r="F13" s="60">
        <f>(Table8[[#This Row],[Column10]]/Table8[[#This Row],[Column1]])*100</f>
        <v>0.45170959823736917</v>
      </c>
      <c r="G13" s="40">
        <v>0</v>
      </c>
      <c r="H13" s="40">
        <v>-8813995894</v>
      </c>
      <c r="I13" s="40">
        <v>2938459</v>
      </c>
      <c r="J13" s="40">
        <f>Table8[[#This Row],[Column7]]+Table8[[#This Row],[Column8]]+Table8[[#This Row],[Column9]]</f>
        <v>-8811057435</v>
      </c>
      <c r="K13" s="60">
        <f>(Table8[[#This Row],[Column10]]/Table8[[#This Row],[Column1]])*100</f>
        <v>0.45170959823736917</v>
      </c>
      <c r="L13" s="72">
        <v>-1950602216420</v>
      </c>
    </row>
    <row r="14" spans="1:12" ht="22.95" customHeight="1" x14ac:dyDescent="0.75">
      <c r="A14" s="39" t="s">
        <v>190</v>
      </c>
      <c r="B14" s="40">
        <v>0</v>
      </c>
      <c r="C14" s="40">
        <v>-7423124433</v>
      </c>
      <c r="D14" s="40">
        <v>0</v>
      </c>
      <c r="E14" s="40">
        <f>Table8[[#This Row],[0]]+Table8[[#This Row],[33992924850]]+Table8[[#This Row],[Column4]]</f>
        <v>-7423124433</v>
      </c>
      <c r="F14" s="60">
        <f>(Table8[[#This Row],[Column10]]/Table8[[#This Row],[Column1]])*100</f>
        <v>0.38055552129043957</v>
      </c>
      <c r="G14" s="40">
        <v>0</v>
      </c>
      <c r="H14" s="40">
        <v>-7423124433</v>
      </c>
      <c r="I14" s="40">
        <v>0</v>
      </c>
      <c r="J14" s="40">
        <f>Table8[[#This Row],[Column7]]+Table8[[#This Row],[Column8]]+Table8[[#This Row],[Column9]]</f>
        <v>-7423124433</v>
      </c>
      <c r="K14" s="60">
        <f>(Table8[[#This Row],[Column10]]/Table8[[#This Row],[Column1]])*100</f>
        <v>0.38055552129043957</v>
      </c>
      <c r="L14" s="72">
        <v>-1950602216420</v>
      </c>
    </row>
    <row r="15" spans="1:12" ht="22.95" customHeight="1" x14ac:dyDescent="0.75">
      <c r="A15" s="39" t="s">
        <v>191</v>
      </c>
      <c r="B15" s="40">
        <v>0</v>
      </c>
      <c r="C15" s="40">
        <v>-9564656275</v>
      </c>
      <c r="D15" s="40">
        <v>172022327</v>
      </c>
      <c r="E15" s="40">
        <f>Table8[[#This Row],[0]]+Table8[[#This Row],[33992924850]]+Table8[[#This Row],[Column4]]</f>
        <v>-9392633948</v>
      </c>
      <c r="F15" s="60">
        <f>(Table8[[#This Row],[Column10]]/Table8[[#This Row],[Column1]])*100</f>
        <v>0.48152482699617705</v>
      </c>
      <c r="G15" s="40">
        <v>0</v>
      </c>
      <c r="H15" s="40">
        <v>-9564656275</v>
      </c>
      <c r="I15" s="40">
        <v>172022327</v>
      </c>
      <c r="J15" s="40">
        <f>Table8[[#This Row],[Column7]]+Table8[[#This Row],[Column8]]+Table8[[#This Row],[Column9]]</f>
        <v>-9392633948</v>
      </c>
      <c r="K15" s="60">
        <f>(Table8[[#This Row],[Column10]]/Table8[[#This Row],[Column1]])*100</f>
        <v>0.48152482699617705</v>
      </c>
      <c r="L15" s="72">
        <v>-1950602216420</v>
      </c>
    </row>
    <row r="16" spans="1:12" ht="22.95" customHeight="1" x14ac:dyDescent="0.75">
      <c r="A16" s="39" t="s">
        <v>192</v>
      </c>
      <c r="B16" s="40">
        <v>0</v>
      </c>
      <c r="C16" s="40">
        <v>-615318002</v>
      </c>
      <c r="D16" s="40">
        <v>0</v>
      </c>
      <c r="E16" s="40">
        <f>Table8[[#This Row],[0]]+Table8[[#This Row],[33992924850]]+Table8[[#This Row],[Column4]]</f>
        <v>-615318002</v>
      </c>
      <c r="F16" s="60">
        <f>(Table8[[#This Row],[Column10]]/Table8[[#This Row],[Column1]])*100</f>
        <v>3.1545027316195302E-2</v>
      </c>
      <c r="G16" s="40">
        <v>0</v>
      </c>
      <c r="H16" s="40">
        <v>-615318002</v>
      </c>
      <c r="I16" s="40">
        <v>0</v>
      </c>
      <c r="J16" s="40">
        <f>Table8[[#This Row],[Column7]]+Table8[[#This Row],[Column8]]+Table8[[#This Row],[Column9]]</f>
        <v>-615318002</v>
      </c>
      <c r="K16" s="60">
        <f>(Table8[[#This Row],[Column10]]/Table8[[#This Row],[Column1]])*100</f>
        <v>3.1545027316195302E-2</v>
      </c>
      <c r="L16" s="72">
        <v>-1950602216420</v>
      </c>
    </row>
    <row r="17" spans="1:12" ht="22.95" customHeight="1" x14ac:dyDescent="0.75">
      <c r="A17" s="39" t="s">
        <v>193</v>
      </c>
      <c r="B17" s="40">
        <v>0</v>
      </c>
      <c r="C17" s="40">
        <v>-1291238892</v>
      </c>
      <c r="D17" s="40">
        <v>826365662</v>
      </c>
      <c r="E17" s="40">
        <f>Table8[[#This Row],[0]]+Table8[[#This Row],[33992924850]]+Table8[[#This Row],[Column4]]</f>
        <v>-464873230</v>
      </c>
      <c r="F17" s="60">
        <f>(Table8[[#This Row],[Column10]]/Table8[[#This Row],[Column1]])*100</f>
        <v>2.3832292718973531E-2</v>
      </c>
      <c r="G17" s="40">
        <v>0</v>
      </c>
      <c r="H17" s="40">
        <v>-1291238892</v>
      </c>
      <c r="I17" s="40">
        <v>826365662</v>
      </c>
      <c r="J17" s="40">
        <f>Table8[[#This Row],[Column7]]+Table8[[#This Row],[Column8]]+Table8[[#This Row],[Column9]]</f>
        <v>-464873230</v>
      </c>
      <c r="K17" s="60">
        <f>(Table8[[#This Row],[Column10]]/Table8[[#This Row],[Column1]])*100</f>
        <v>2.3832292718973531E-2</v>
      </c>
      <c r="L17" s="72">
        <v>-1950602216420</v>
      </c>
    </row>
    <row r="18" spans="1:12" ht="22.95" customHeight="1" x14ac:dyDescent="0.75">
      <c r="A18" s="39" t="s">
        <v>194</v>
      </c>
      <c r="B18" s="40">
        <v>0</v>
      </c>
      <c r="C18" s="40">
        <v>-594688120</v>
      </c>
      <c r="D18" s="40">
        <v>0</v>
      </c>
      <c r="E18" s="40">
        <f>Table8[[#This Row],[0]]+Table8[[#This Row],[33992924850]]+Table8[[#This Row],[Column4]]</f>
        <v>-594688120</v>
      </c>
      <c r="F18" s="60">
        <f>(Table8[[#This Row],[Column10]]/Table8[[#This Row],[Column1]])*100</f>
        <v>3.0487411271963451E-2</v>
      </c>
      <c r="G18" s="40">
        <v>0</v>
      </c>
      <c r="H18" s="40">
        <v>-594688120</v>
      </c>
      <c r="I18" s="40">
        <v>0</v>
      </c>
      <c r="J18" s="40">
        <f>Table8[[#This Row],[Column7]]+Table8[[#This Row],[Column8]]+Table8[[#This Row],[Column9]]</f>
        <v>-594688120</v>
      </c>
      <c r="K18" s="60">
        <f>(Table8[[#This Row],[Column10]]/Table8[[#This Row],[Column1]])*100</f>
        <v>3.0487411271963451E-2</v>
      </c>
      <c r="L18" s="72">
        <v>-1950602216420</v>
      </c>
    </row>
    <row r="19" spans="1:12" ht="22.95" customHeight="1" x14ac:dyDescent="0.75">
      <c r="A19" s="39" t="s">
        <v>195</v>
      </c>
      <c r="B19" s="40">
        <v>0</v>
      </c>
      <c r="C19" s="40">
        <v>-342102545</v>
      </c>
      <c r="D19" s="40">
        <v>0</v>
      </c>
      <c r="E19" s="40">
        <f>Table8[[#This Row],[0]]+Table8[[#This Row],[33992924850]]+Table8[[#This Row],[Column4]]</f>
        <v>-342102545</v>
      </c>
      <c r="F19" s="60">
        <f>(Table8[[#This Row],[Column10]]/Table8[[#This Row],[Column1]])*100</f>
        <v>1.7538303920717944E-2</v>
      </c>
      <c r="G19" s="40">
        <v>0</v>
      </c>
      <c r="H19" s="40">
        <v>-342102545</v>
      </c>
      <c r="I19" s="40">
        <v>0</v>
      </c>
      <c r="J19" s="40">
        <f>Table8[[#This Row],[Column7]]+Table8[[#This Row],[Column8]]+Table8[[#This Row],[Column9]]</f>
        <v>-342102545</v>
      </c>
      <c r="K19" s="60">
        <f>(Table8[[#This Row],[Column10]]/Table8[[#This Row],[Column1]])*100</f>
        <v>1.7538303920717944E-2</v>
      </c>
      <c r="L19" s="72">
        <v>-1950602216420</v>
      </c>
    </row>
    <row r="20" spans="1:12" ht="22.95" customHeight="1" x14ac:dyDescent="0.75">
      <c r="A20" s="39" t="s">
        <v>196</v>
      </c>
      <c r="B20" s="40">
        <v>0</v>
      </c>
      <c r="C20" s="40">
        <v>-11172540141</v>
      </c>
      <c r="D20" s="40">
        <v>44970698</v>
      </c>
      <c r="E20" s="40">
        <f>Table8[[#This Row],[0]]+Table8[[#This Row],[33992924850]]+Table8[[#This Row],[Column4]]</f>
        <v>-11127569443</v>
      </c>
      <c r="F20" s="60">
        <f>(Table8[[#This Row],[Column10]]/Table8[[#This Row],[Column1]])*100</f>
        <v>0.57046840967005408</v>
      </c>
      <c r="G20" s="40">
        <v>0</v>
      </c>
      <c r="H20" s="40">
        <v>-11172540141</v>
      </c>
      <c r="I20" s="40">
        <v>44970698</v>
      </c>
      <c r="J20" s="40">
        <f>Table8[[#This Row],[Column7]]+Table8[[#This Row],[Column8]]+Table8[[#This Row],[Column9]]</f>
        <v>-11127569443</v>
      </c>
      <c r="K20" s="60">
        <f>(Table8[[#This Row],[Column10]]/Table8[[#This Row],[Column1]])*100</f>
        <v>0.57046840967005408</v>
      </c>
      <c r="L20" s="72">
        <v>-1950602216420</v>
      </c>
    </row>
    <row r="21" spans="1:12" ht="22.95" customHeight="1" x14ac:dyDescent="0.75">
      <c r="A21" s="39" t="s">
        <v>197</v>
      </c>
      <c r="B21" s="40">
        <v>0</v>
      </c>
      <c r="C21" s="40">
        <v>-55837857335</v>
      </c>
      <c r="D21" s="40">
        <v>0</v>
      </c>
      <c r="E21" s="40">
        <f>Table8[[#This Row],[0]]+Table8[[#This Row],[33992924850]]+Table8[[#This Row],[Column4]]</f>
        <v>-55837857335</v>
      </c>
      <c r="F21" s="60">
        <f>(Table8[[#This Row],[Column10]]/Table8[[#This Row],[Column1]])*100</f>
        <v>2.8625958109224818</v>
      </c>
      <c r="G21" s="40">
        <v>0</v>
      </c>
      <c r="H21" s="40">
        <v>-55837857335</v>
      </c>
      <c r="I21" s="40">
        <v>0</v>
      </c>
      <c r="J21" s="40">
        <f>Table8[[#This Row],[Column7]]+Table8[[#This Row],[Column8]]+Table8[[#This Row],[Column9]]</f>
        <v>-55837857335</v>
      </c>
      <c r="K21" s="60">
        <f>(Table8[[#This Row],[Column10]]/Table8[[#This Row],[Column1]])*100</f>
        <v>2.8625958109224818</v>
      </c>
      <c r="L21" s="72">
        <v>-1950602216420</v>
      </c>
    </row>
    <row r="22" spans="1:12" ht="22.95" customHeight="1" x14ac:dyDescent="0.75">
      <c r="A22" s="39" t="s">
        <v>198</v>
      </c>
      <c r="B22" s="40">
        <v>0</v>
      </c>
      <c r="C22" s="40">
        <v>6065509088</v>
      </c>
      <c r="D22" s="40">
        <v>454911366</v>
      </c>
      <c r="E22" s="40">
        <f>Table8[[#This Row],[0]]+Table8[[#This Row],[33992924850]]+Table8[[#This Row],[Column4]]</f>
        <v>6520420454</v>
      </c>
      <c r="F22" s="60">
        <f>(Table8[[#This Row],[Column10]]/Table8[[#This Row],[Column1]])*100</f>
        <v>-0.33427730160007341</v>
      </c>
      <c r="G22" s="40">
        <v>0</v>
      </c>
      <c r="H22" s="40">
        <v>6065509088</v>
      </c>
      <c r="I22" s="40">
        <v>454911366</v>
      </c>
      <c r="J22" s="40">
        <f>Table8[[#This Row],[Column7]]+Table8[[#This Row],[Column8]]+Table8[[#This Row],[Column9]]</f>
        <v>6520420454</v>
      </c>
      <c r="K22" s="60">
        <f>(Table8[[#This Row],[Column10]]/Table8[[#This Row],[Column1]])*100</f>
        <v>-0.33427730160007341</v>
      </c>
      <c r="L22" s="72">
        <v>-1950602216420</v>
      </c>
    </row>
    <row r="23" spans="1:12" ht="22.95" customHeight="1" x14ac:dyDescent="0.75">
      <c r="A23" s="39" t="s">
        <v>199</v>
      </c>
      <c r="B23" s="40">
        <v>0</v>
      </c>
      <c r="C23" s="40">
        <v>10091106976</v>
      </c>
      <c r="D23" s="40">
        <v>867192615</v>
      </c>
      <c r="E23" s="40">
        <f>Table8[[#This Row],[0]]+Table8[[#This Row],[33992924850]]+Table8[[#This Row],[Column4]]</f>
        <v>10958299591</v>
      </c>
      <c r="F23" s="60">
        <f>(Table8[[#This Row],[Column10]]/Table8[[#This Row],[Column1]])*100</f>
        <v>-0.56179058440280583</v>
      </c>
      <c r="G23" s="40">
        <v>0</v>
      </c>
      <c r="H23" s="40">
        <v>10091106976</v>
      </c>
      <c r="I23" s="40">
        <v>867192615</v>
      </c>
      <c r="J23" s="40">
        <f>Table8[[#This Row],[Column7]]+Table8[[#This Row],[Column8]]+Table8[[#This Row],[Column9]]</f>
        <v>10958299591</v>
      </c>
      <c r="K23" s="60">
        <f>(Table8[[#This Row],[Column10]]/Table8[[#This Row],[Column1]])*100</f>
        <v>-0.56179058440280583</v>
      </c>
      <c r="L23" s="72">
        <v>-1950602216420</v>
      </c>
    </row>
    <row r="24" spans="1:12" ht="22.95" customHeight="1" x14ac:dyDescent="0.75">
      <c r="A24" s="39" t="s">
        <v>200</v>
      </c>
      <c r="B24" s="40">
        <v>0</v>
      </c>
      <c r="C24" s="40">
        <v>-34884254387</v>
      </c>
      <c r="D24" s="40">
        <v>171770116</v>
      </c>
      <c r="E24" s="40">
        <f>Table8[[#This Row],[0]]+Table8[[#This Row],[33992924850]]+Table8[[#This Row],[Column4]]</f>
        <v>-34712484271</v>
      </c>
      <c r="F24" s="60">
        <f>(Table8[[#This Row],[Column10]]/Table8[[#This Row],[Column1]])*100</f>
        <v>1.779577813394926</v>
      </c>
      <c r="G24" s="40">
        <v>0</v>
      </c>
      <c r="H24" s="40">
        <v>-34884254387</v>
      </c>
      <c r="I24" s="40">
        <v>171770116</v>
      </c>
      <c r="J24" s="40">
        <f>Table8[[#This Row],[Column7]]+Table8[[#This Row],[Column8]]+Table8[[#This Row],[Column9]]</f>
        <v>-34712484271</v>
      </c>
      <c r="K24" s="60">
        <f>(Table8[[#This Row],[Column10]]/Table8[[#This Row],[Column1]])*100</f>
        <v>1.779577813394926</v>
      </c>
      <c r="L24" s="72">
        <v>-1950602216420</v>
      </c>
    </row>
    <row r="25" spans="1:12" ht="22.95" customHeight="1" x14ac:dyDescent="0.75">
      <c r="A25" s="39" t="s">
        <v>201</v>
      </c>
      <c r="B25" s="40">
        <v>0</v>
      </c>
      <c r="C25" s="40">
        <v>1916879553</v>
      </c>
      <c r="D25" s="40">
        <v>1155515606</v>
      </c>
      <c r="E25" s="40">
        <f>Table8[[#This Row],[0]]+Table8[[#This Row],[33992924850]]+Table8[[#This Row],[Column4]]</f>
        <v>3072395159</v>
      </c>
      <c r="F25" s="60">
        <f>(Table8[[#This Row],[Column10]]/Table8[[#This Row],[Column1]])*100</f>
        <v>-0.15751008243181744</v>
      </c>
      <c r="G25" s="40">
        <v>0</v>
      </c>
      <c r="H25" s="40">
        <v>1916879553</v>
      </c>
      <c r="I25" s="40">
        <v>1155515606</v>
      </c>
      <c r="J25" s="40">
        <f>Table8[[#This Row],[Column7]]+Table8[[#This Row],[Column8]]+Table8[[#This Row],[Column9]]</f>
        <v>3072395159</v>
      </c>
      <c r="K25" s="60">
        <f>(Table8[[#This Row],[Column10]]/Table8[[#This Row],[Column1]])*100</f>
        <v>-0.15751008243181744</v>
      </c>
      <c r="L25" s="72">
        <v>-1950602216420</v>
      </c>
    </row>
    <row r="26" spans="1:12" ht="22.95" customHeight="1" x14ac:dyDescent="0.75">
      <c r="A26" s="39" t="s">
        <v>202</v>
      </c>
      <c r="B26" s="40">
        <v>0</v>
      </c>
      <c r="C26" s="40">
        <v>-1379219369</v>
      </c>
      <c r="D26" s="40">
        <v>0</v>
      </c>
      <c r="E26" s="40">
        <f>Table8[[#This Row],[0]]+Table8[[#This Row],[33992924850]]+Table8[[#This Row],[Column4]]</f>
        <v>-1379219369</v>
      </c>
      <c r="F26" s="60">
        <f>(Table8[[#This Row],[Column10]]/Table8[[#This Row],[Column1]])*100</f>
        <v>7.0707361931092422E-2</v>
      </c>
      <c r="G26" s="40">
        <v>0</v>
      </c>
      <c r="H26" s="40">
        <v>-1379219369</v>
      </c>
      <c r="I26" s="40">
        <v>0</v>
      </c>
      <c r="J26" s="40">
        <f>Table8[[#This Row],[Column7]]+Table8[[#This Row],[Column8]]+Table8[[#This Row],[Column9]]</f>
        <v>-1379219369</v>
      </c>
      <c r="K26" s="60">
        <f>(Table8[[#This Row],[Column10]]/Table8[[#This Row],[Column1]])*100</f>
        <v>7.0707361931092422E-2</v>
      </c>
      <c r="L26" s="72">
        <v>-1950602216420</v>
      </c>
    </row>
    <row r="27" spans="1:12" ht="22.95" customHeight="1" x14ac:dyDescent="0.75">
      <c r="A27" s="39" t="s">
        <v>203</v>
      </c>
      <c r="B27" s="40">
        <v>0</v>
      </c>
      <c r="C27" s="40">
        <v>-4493204163</v>
      </c>
      <c r="D27" s="40">
        <v>0</v>
      </c>
      <c r="E27" s="40">
        <f>Table8[[#This Row],[0]]+Table8[[#This Row],[33992924850]]+Table8[[#This Row],[Column4]]</f>
        <v>-4493204163</v>
      </c>
      <c r="F27" s="60">
        <f>(Table8[[#This Row],[Column10]]/Table8[[#This Row],[Column1]])*100</f>
        <v>0.23034958769023217</v>
      </c>
      <c r="G27" s="40">
        <v>0</v>
      </c>
      <c r="H27" s="40">
        <v>-4493204163</v>
      </c>
      <c r="I27" s="40">
        <v>0</v>
      </c>
      <c r="J27" s="40">
        <f>Table8[[#This Row],[Column7]]+Table8[[#This Row],[Column8]]+Table8[[#This Row],[Column9]]</f>
        <v>-4493204163</v>
      </c>
      <c r="K27" s="60">
        <f>(Table8[[#This Row],[Column10]]/Table8[[#This Row],[Column1]])*100</f>
        <v>0.23034958769023217</v>
      </c>
      <c r="L27" s="72">
        <v>-1950602216420</v>
      </c>
    </row>
    <row r="28" spans="1:12" ht="22.95" customHeight="1" x14ac:dyDescent="0.75">
      <c r="A28" s="39" t="s">
        <v>204</v>
      </c>
      <c r="B28" s="40">
        <v>0</v>
      </c>
      <c r="C28" s="40">
        <v>-237840350</v>
      </c>
      <c r="D28" s="40">
        <v>0</v>
      </c>
      <c r="E28" s="40">
        <f>Table8[[#This Row],[0]]+Table8[[#This Row],[33992924850]]+Table8[[#This Row],[Column4]]</f>
        <v>-237840350</v>
      </c>
      <c r="F28" s="60">
        <f>(Table8[[#This Row],[Column10]]/Table8[[#This Row],[Column1]])*100</f>
        <v>1.2193175420282034E-2</v>
      </c>
      <c r="G28" s="40">
        <v>0</v>
      </c>
      <c r="H28" s="40">
        <v>-237840350</v>
      </c>
      <c r="I28" s="40">
        <v>0</v>
      </c>
      <c r="J28" s="40">
        <f>Table8[[#This Row],[Column7]]+Table8[[#This Row],[Column8]]+Table8[[#This Row],[Column9]]</f>
        <v>-237840350</v>
      </c>
      <c r="K28" s="60">
        <f>(Table8[[#This Row],[Column10]]/Table8[[#This Row],[Column1]])*100</f>
        <v>1.2193175420282034E-2</v>
      </c>
      <c r="L28" s="72">
        <v>-1950602216420</v>
      </c>
    </row>
    <row r="29" spans="1:12" ht="22.95" customHeight="1" x14ac:dyDescent="0.75">
      <c r="A29" s="39" t="s">
        <v>205</v>
      </c>
      <c r="B29" s="40">
        <v>0</v>
      </c>
      <c r="C29" s="40">
        <v>-6553268371</v>
      </c>
      <c r="D29" s="40">
        <v>-148429263</v>
      </c>
      <c r="E29" s="40">
        <f>Table8[[#This Row],[0]]+Table8[[#This Row],[33992924850]]+Table8[[#This Row],[Column4]]</f>
        <v>-6701697634</v>
      </c>
      <c r="F29" s="60">
        <f>(Table8[[#This Row],[Column10]]/Table8[[#This Row],[Column1]])*100</f>
        <v>0.34357069717165761</v>
      </c>
      <c r="G29" s="40">
        <v>0</v>
      </c>
      <c r="H29" s="40">
        <v>-6553268371</v>
      </c>
      <c r="I29" s="40">
        <v>-148429263</v>
      </c>
      <c r="J29" s="40">
        <f>Table8[[#This Row],[Column7]]+Table8[[#This Row],[Column8]]+Table8[[#This Row],[Column9]]</f>
        <v>-6701697634</v>
      </c>
      <c r="K29" s="60">
        <f>(Table8[[#This Row],[Column10]]/Table8[[#This Row],[Column1]])*100</f>
        <v>0.34357069717165761</v>
      </c>
      <c r="L29" s="72">
        <v>-1950602216420</v>
      </c>
    </row>
    <row r="30" spans="1:12" ht="22.95" customHeight="1" x14ac:dyDescent="0.75">
      <c r="A30" s="39" t="s">
        <v>206</v>
      </c>
      <c r="B30" s="40">
        <v>0</v>
      </c>
      <c r="C30" s="40">
        <v>-2404833747</v>
      </c>
      <c r="D30" s="40">
        <v>0</v>
      </c>
      <c r="E30" s="40">
        <f>Table8[[#This Row],[0]]+Table8[[#This Row],[33992924850]]+Table8[[#This Row],[Column4]]</f>
        <v>-2404833747</v>
      </c>
      <c r="F30" s="60">
        <f>(Table8[[#This Row],[Column10]]/Table8[[#This Row],[Column1]])*100</f>
        <v>0.12328673302820629</v>
      </c>
      <c r="G30" s="40">
        <v>0</v>
      </c>
      <c r="H30" s="40">
        <v>-2404833747</v>
      </c>
      <c r="I30" s="40">
        <v>0</v>
      </c>
      <c r="J30" s="40">
        <f>Table8[[#This Row],[Column7]]+Table8[[#This Row],[Column8]]+Table8[[#This Row],[Column9]]</f>
        <v>-2404833747</v>
      </c>
      <c r="K30" s="60">
        <f>(Table8[[#This Row],[Column10]]/Table8[[#This Row],[Column1]])*100</f>
        <v>0.12328673302820629</v>
      </c>
      <c r="L30" s="72">
        <v>-1950602216420</v>
      </c>
    </row>
    <row r="31" spans="1:12" ht="22.95" customHeight="1" x14ac:dyDescent="0.75">
      <c r="A31" s="39" t="s">
        <v>207</v>
      </c>
      <c r="B31" s="40">
        <v>0</v>
      </c>
      <c r="C31" s="40">
        <v>-1432105759151</v>
      </c>
      <c r="D31" s="40">
        <v>-16155379939</v>
      </c>
      <c r="E31" s="40">
        <f>Table8[[#This Row],[0]]+Table8[[#This Row],[33992924850]]+Table8[[#This Row],[Column4]]</f>
        <v>-1448261139090</v>
      </c>
      <c r="F31" s="60">
        <f>(Table8[[#This Row],[Column10]]/Table8[[#This Row],[Column1]])*100</f>
        <v>74.246872422201903</v>
      </c>
      <c r="G31" s="40">
        <v>0</v>
      </c>
      <c r="H31" s="40">
        <v>-1432105759151</v>
      </c>
      <c r="I31" s="40">
        <v>-16155379939</v>
      </c>
      <c r="J31" s="40">
        <f>Table8[[#This Row],[Column7]]+Table8[[#This Row],[Column8]]+Table8[[#This Row],[Column9]]</f>
        <v>-1448261139090</v>
      </c>
      <c r="K31" s="60">
        <f>(Table8[[#This Row],[Column10]]/Table8[[#This Row],[Column1]])*100</f>
        <v>74.246872422201903</v>
      </c>
      <c r="L31" s="72">
        <v>-1950602216420</v>
      </c>
    </row>
    <row r="32" spans="1:12" ht="22.95" customHeight="1" x14ac:dyDescent="0.75">
      <c r="A32" s="39" t="s">
        <v>208</v>
      </c>
      <c r="B32" s="40">
        <v>0</v>
      </c>
      <c r="C32" s="40">
        <v>-43930968466</v>
      </c>
      <c r="D32" s="40">
        <v>-159454654</v>
      </c>
      <c r="E32" s="40">
        <f>Table8[[#This Row],[0]]+Table8[[#This Row],[33992924850]]+Table8[[#This Row],[Column4]]</f>
        <v>-44090423120</v>
      </c>
      <c r="F32" s="60">
        <f>(Table8[[#This Row],[Column10]]/Table8[[#This Row],[Column1]])*100</f>
        <v>2.2603492782306227</v>
      </c>
      <c r="G32" s="40">
        <v>0</v>
      </c>
      <c r="H32" s="40">
        <v>-43930968466</v>
      </c>
      <c r="I32" s="40">
        <v>-159454654</v>
      </c>
      <c r="J32" s="40">
        <f>Table8[[#This Row],[Column7]]+Table8[[#This Row],[Column8]]+Table8[[#This Row],[Column9]]</f>
        <v>-44090423120</v>
      </c>
      <c r="K32" s="60">
        <f>(Table8[[#This Row],[Column10]]/Table8[[#This Row],[Column1]])*100</f>
        <v>2.2603492782306227</v>
      </c>
      <c r="L32" s="72">
        <v>-1950602216420</v>
      </c>
    </row>
    <row r="33" spans="1:12" ht="22.95" customHeight="1" x14ac:dyDescent="0.75">
      <c r="A33" s="39" t="s">
        <v>209</v>
      </c>
      <c r="B33" s="40">
        <v>0</v>
      </c>
      <c r="C33" s="40">
        <v>-876975410062</v>
      </c>
      <c r="D33" s="40">
        <v>-956414450</v>
      </c>
      <c r="E33" s="40">
        <f>Table8[[#This Row],[0]]+Table8[[#This Row],[33992924850]]+Table8[[#This Row],[Column4]]</f>
        <v>-877931824512</v>
      </c>
      <c r="F33" s="60">
        <f>(Table8[[#This Row],[Column10]]/Table8[[#This Row],[Column1]])*100</f>
        <v>45.008244998475142</v>
      </c>
      <c r="G33" s="40">
        <v>0</v>
      </c>
      <c r="H33" s="40">
        <v>-876975410062</v>
      </c>
      <c r="I33" s="40">
        <v>-956414450</v>
      </c>
      <c r="J33" s="40">
        <f>Table8[[#This Row],[Column7]]+Table8[[#This Row],[Column8]]+Table8[[#This Row],[Column9]]</f>
        <v>-877931824512</v>
      </c>
      <c r="K33" s="60">
        <f>(Table8[[#This Row],[Column10]]/Table8[[#This Row],[Column1]])*100</f>
        <v>45.008244998475142</v>
      </c>
      <c r="L33" s="72">
        <v>-1950602216420</v>
      </c>
    </row>
    <row r="34" spans="1:12" ht="22.95" customHeight="1" x14ac:dyDescent="0.75">
      <c r="A34" s="39" t="s">
        <v>210</v>
      </c>
      <c r="B34" s="40">
        <v>0</v>
      </c>
      <c r="C34" s="40">
        <v>-226966275343</v>
      </c>
      <c r="D34" s="40">
        <v>-1775906364</v>
      </c>
      <c r="E34" s="40">
        <f>Table8[[#This Row],[0]]+Table8[[#This Row],[33992924850]]+Table8[[#This Row],[Column4]]</f>
        <v>-228742181707</v>
      </c>
      <c r="F34" s="60">
        <f>(Table8[[#This Row],[Column10]]/Table8[[#This Row],[Column1]])*100</f>
        <v>11.726746733981342</v>
      </c>
      <c r="G34" s="40">
        <v>0</v>
      </c>
      <c r="H34" s="40">
        <v>-226966275343</v>
      </c>
      <c r="I34" s="40">
        <v>-1775906364</v>
      </c>
      <c r="J34" s="40">
        <f>Table8[[#This Row],[Column7]]+Table8[[#This Row],[Column8]]+Table8[[#This Row],[Column9]]</f>
        <v>-228742181707</v>
      </c>
      <c r="K34" s="60">
        <f>(Table8[[#This Row],[Column10]]/Table8[[#This Row],[Column1]])*100</f>
        <v>11.726746733981342</v>
      </c>
      <c r="L34" s="72">
        <v>-1950602216420</v>
      </c>
    </row>
    <row r="35" spans="1:12" ht="22.95" customHeight="1" x14ac:dyDescent="0.75">
      <c r="A35" s="39" t="s">
        <v>211</v>
      </c>
      <c r="B35" s="40">
        <v>0</v>
      </c>
      <c r="C35" s="40">
        <v>-21932998245</v>
      </c>
      <c r="D35" s="40">
        <v>-5348790</v>
      </c>
      <c r="E35" s="40">
        <f>Table8[[#This Row],[0]]+Table8[[#This Row],[33992924850]]+Table8[[#This Row],[Column4]]</f>
        <v>-21938347035</v>
      </c>
      <c r="F35" s="60">
        <f>(Table8[[#This Row],[Column10]]/Table8[[#This Row],[Column1]])*100</f>
        <v>1.1246960989957306</v>
      </c>
      <c r="G35" s="40">
        <v>0</v>
      </c>
      <c r="H35" s="40">
        <v>-21932998245</v>
      </c>
      <c r="I35" s="40">
        <v>-5348790</v>
      </c>
      <c r="J35" s="40">
        <f>Table8[[#This Row],[Column7]]+Table8[[#This Row],[Column8]]+Table8[[#This Row],[Column9]]</f>
        <v>-21938347035</v>
      </c>
      <c r="K35" s="60">
        <f>(Table8[[#This Row],[Column10]]/Table8[[#This Row],[Column1]])*100</f>
        <v>1.1246960989957306</v>
      </c>
      <c r="L35" s="72">
        <v>-1950602216420</v>
      </c>
    </row>
    <row r="36" spans="1:12" ht="22.95" customHeight="1" x14ac:dyDescent="0.75">
      <c r="A36" s="39" t="s">
        <v>212</v>
      </c>
      <c r="B36" s="40">
        <v>0</v>
      </c>
      <c r="C36" s="40">
        <v>-5447782948</v>
      </c>
      <c r="D36" s="40">
        <v>22886439</v>
      </c>
      <c r="E36" s="40">
        <f>Table8[[#This Row],[0]]+Table8[[#This Row],[33992924850]]+Table8[[#This Row],[Column4]]</f>
        <v>-5424896509</v>
      </c>
      <c r="F36" s="60">
        <f>(Table8[[#This Row],[Column10]]/Table8[[#This Row],[Column1]])*100</f>
        <v>0.27811393134559637</v>
      </c>
      <c r="G36" s="40">
        <v>0</v>
      </c>
      <c r="H36" s="40">
        <v>-5447782948</v>
      </c>
      <c r="I36" s="40">
        <v>22886439</v>
      </c>
      <c r="J36" s="40">
        <f>Table8[[#This Row],[Column7]]+Table8[[#This Row],[Column8]]+Table8[[#This Row],[Column9]]</f>
        <v>-5424896509</v>
      </c>
      <c r="K36" s="60">
        <f>(Table8[[#This Row],[Column10]]/Table8[[#This Row],[Column1]])*100</f>
        <v>0.27811393134559637</v>
      </c>
      <c r="L36" s="72">
        <v>-1950602216420</v>
      </c>
    </row>
    <row r="37" spans="1:12" ht="22.95" customHeight="1" x14ac:dyDescent="0.75">
      <c r="A37" s="39" t="s">
        <v>213</v>
      </c>
      <c r="B37" s="40">
        <v>0</v>
      </c>
      <c r="C37" s="40">
        <v>-181827532</v>
      </c>
      <c r="D37" s="40">
        <v>0</v>
      </c>
      <c r="E37" s="40">
        <f>Table8[[#This Row],[0]]+Table8[[#This Row],[33992924850]]+Table8[[#This Row],[Column4]]</f>
        <v>-181827532</v>
      </c>
      <c r="F37" s="60">
        <f>(Table8[[#This Row],[Column10]]/Table8[[#This Row],[Column1]])*100</f>
        <v>9.3216100376279504E-3</v>
      </c>
      <c r="G37" s="40">
        <v>0</v>
      </c>
      <c r="H37" s="40">
        <v>-181827532</v>
      </c>
      <c r="I37" s="40">
        <v>0</v>
      </c>
      <c r="J37" s="40">
        <f>Table8[[#This Row],[Column7]]+Table8[[#This Row],[Column8]]+Table8[[#This Row],[Column9]]</f>
        <v>-181827532</v>
      </c>
      <c r="K37" s="60">
        <f>(Table8[[#This Row],[Column10]]/Table8[[#This Row],[Column1]])*100</f>
        <v>9.3216100376279504E-3</v>
      </c>
      <c r="L37" s="72">
        <v>-1950602216420</v>
      </c>
    </row>
    <row r="38" spans="1:12" ht="22.95" customHeight="1" x14ac:dyDescent="0.75">
      <c r="A38" s="39" t="s">
        <v>214</v>
      </c>
      <c r="B38" s="40">
        <v>0</v>
      </c>
      <c r="C38" s="40">
        <v>-2000915753</v>
      </c>
      <c r="D38" s="40">
        <v>0</v>
      </c>
      <c r="E38" s="40">
        <f>Table8[[#This Row],[0]]+Table8[[#This Row],[33992924850]]+Table8[[#This Row],[Column4]]</f>
        <v>-2000915753</v>
      </c>
      <c r="F38" s="60">
        <f>(Table8[[#This Row],[Column10]]/Table8[[#This Row],[Column1]])*100</f>
        <v>0.10257938477442838</v>
      </c>
      <c r="G38" s="40">
        <v>0</v>
      </c>
      <c r="H38" s="40">
        <v>-2000915753</v>
      </c>
      <c r="I38" s="40">
        <v>0</v>
      </c>
      <c r="J38" s="40">
        <f>Table8[[#This Row],[Column7]]+Table8[[#This Row],[Column8]]+Table8[[#This Row],[Column9]]</f>
        <v>-2000915753</v>
      </c>
      <c r="K38" s="60">
        <f>(Table8[[#This Row],[Column10]]/Table8[[#This Row],[Column1]])*100</f>
        <v>0.10257938477442838</v>
      </c>
      <c r="L38" s="72">
        <v>-1950602216420</v>
      </c>
    </row>
    <row r="39" spans="1:12" ht="22.95" customHeight="1" x14ac:dyDescent="0.75">
      <c r="A39" s="39" t="s">
        <v>215</v>
      </c>
      <c r="B39" s="40">
        <v>0</v>
      </c>
      <c r="C39" s="40">
        <v>-9240504304</v>
      </c>
      <c r="D39" s="40">
        <v>921925</v>
      </c>
      <c r="E39" s="40">
        <f>Table8[[#This Row],[0]]+Table8[[#This Row],[33992924850]]+Table8[[#This Row],[Column4]]</f>
        <v>-9239582379</v>
      </c>
      <c r="F39" s="60">
        <f>(Table8[[#This Row],[Column10]]/Table8[[#This Row],[Column1]])*100</f>
        <v>0.47367845177361118</v>
      </c>
      <c r="G39" s="40">
        <v>0</v>
      </c>
      <c r="H39" s="40">
        <v>-9240504304</v>
      </c>
      <c r="I39" s="40">
        <v>921925</v>
      </c>
      <c r="J39" s="40">
        <f>Table8[[#This Row],[Column7]]+Table8[[#This Row],[Column8]]+Table8[[#This Row],[Column9]]</f>
        <v>-9239582379</v>
      </c>
      <c r="K39" s="60">
        <f>(Table8[[#This Row],[Column10]]/Table8[[#This Row],[Column1]])*100</f>
        <v>0.47367845177361118</v>
      </c>
      <c r="L39" s="72">
        <v>-1950602216420</v>
      </c>
    </row>
    <row r="40" spans="1:12" ht="22.95" customHeight="1" x14ac:dyDescent="0.75">
      <c r="A40" s="39" t="s">
        <v>216</v>
      </c>
      <c r="B40" s="40">
        <v>0</v>
      </c>
      <c r="C40" s="40">
        <v>-848233126</v>
      </c>
      <c r="D40" s="40">
        <v>-8459950</v>
      </c>
      <c r="E40" s="40">
        <f>Table8[[#This Row],[0]]+Table8[[#This Row],[33992924850]]+Table8[[#This Row],[Column4]]</f>
        <v>-856693076</v>
      </c>
      <c r="F40" s="60">
        <f>(Table8[[#This Row],[Column10]]/Table8[[#This Row],[Column1]])*100</f>
        <v>4.3919414670424969E-2</v>
      </c>
      <c r="G40" s="40">
        <v>0</v>
      </c>
      <c r="H40" s="40">
        <v>-848233126</v>
      </c>
      <c r="I40" s="40">
        <v>-8459950</v>
      </c>
      <c r="J40" s="40">
        <f>Table8[[#This Row],[Column7]]+Table8[[#This Row],[Column8]]+Table8[[#This Row],[Column9]]</f>
        <v>-856693076</v>
      </c>
      <c r="K40" s="60">
        <f>(Table8[[#This Row],[Column10]]/Table8[[#This Row],[Column1]])*100</f>
        <v>4.3919414670424969E-2</v>
      </c>
      <c r="L40" s="72">
        <v>-1950602216420</v>
      </c>
    </row>
    <row r="41" spans="1:12" ht="22.95" customHeight="1" x14ac:dyDescent="0.75">
      <c r="A41" s="39" t="s">
        <v>217</v>
      </c>
      <c r="B41" s="40">
        <v>0</v>
      </c>
      <c r="C41" s="40">
        <v>-285481751581</v>
      </c>
      <c r="D41" s="40">
        <v>0</v>
      </c>
      <c r="E41" s="40">
        <f>Table8[[#This Row],[0]]+Table8[[#This Row],[33992924850]]+Table8[[#This Row],[Column4]]</f>
        <v>-285481751581</v>
      </c>
      <c r="F41" s="60">
        <f>(Table8[[#This Row],[Column10]]/Table8[[#This Row],[Column1]])*100</f>
        <v>14.635569937214232</v>
      </c>
      <c r="G41" s="40">
        <v>0</v>
      </c>
      <c r="H41" s="40">
        <v>-285481751581</v>
      </c>
      <c r="I41" s="40">
        <v>0</v>
      </c>
      <c r="J41" s="40">
        <f>Table8[[#This Row],[Column7]]+Table8[[#This Row],[Column8]]+Table8[[#This Row],[Column9]]</f>
        <v>-285481751581</v>
      </c>
      <c r="K41" s="60">
        <f>(Table8[[#This Row],[Column10]]/Table8[[#This Row],[Column1]])*100</f>
        <v>14.635569937214232</v>
      </c>
      <c r="L41" s="72">
        <v>-1950602216420</v>
      </c>
    </row>
    <row r="42" spans="1:12" ht="22.95" customHeight="1" x14ac:dyDescent="0.75">
      <c r="A42" s="39" t="s">
        <v>218</v>
      </c>
      <c r="B42" s="40">
        <v>0</v>
      </c>
      <c r="C42" s="40">
        <v>-21754857623</v>
      </c>
      <c r="D42" s="40">
        <v>-294462010</v>
      </c>
      <c r="E42" s="40">
        <f>Table8[[#This Row],[0]]+Table8[[#This Row],[33992924850]]+Table8[[#This Row],[Column4]]</f>
        <v>-22049319633</v>
      </c>
      <c r="F42" s="60">
        <f>(Table8[[#This Row],[Column10]]/Table8[[#This Row],[Column1]])*100</f>
        <v>1.1303852444845364</v>
      </c>
      <c r="G42" s="40">
        <v>0</v>
      </c>
      <c r="H42" s="40">
        <v>-21754857623</v>
      </c>
      <c r="I42" s="40">
        <v>-294462010</v>
      </c>
      <c r="J42" s="40">
        <f>Table8[[#This Row],[Column7]]+Table8[[#This Row],[Column8]]+Table8[[#This Row],[Column9]]</f>
        <v>-22049319633</v>
      </c>
      <c r="K42" s="60">
        <f>(Table8[[#This Row],[Column10]]/Table8[[#This Row],[Column1]])*100</f>
        <v>1.1303852444845364</v>
      </c>
      <c r="L42" s="72">
        <v>-1950602216420</v>
      </c>
    </row>
    <row r="43" spans="1:12" ht="22.95" customHeight="1" x14ac:dyDescent="0.75">
      <c r="A43" s="39" t="s">
        <v>219</v>
      </c>
      <c r="B43" s="40">
        <v>0</v>
      </c>
      <c r="C43" s="40">
        <v>-11569714668</v>
      </c>
      <c r="D43" s="40">
        <v>0</v>
      </c>
      <c r="E43" s="40">
        <f>Table8[[#This Row],[0]]+Table8[[#This Row],[33992924850]]+Table8[[#This Row],[Column4]]</f>
        <v>-11569714668</v>
      </c>
      <c r="F43" s="60">
        <f>(Table8[[#This Row],[Column10]]/Table8[[#This Row],[Column1]])*100</f>
        <v>0.59313552351202858</v>
      </c>
      <c r="G43" s="40">
        <v>0</v>
      </c>
      <c r="H43" s="40">
        <v>-11569714668</v>
      </c>
      <c r="I43" s="40">
        <v>0</v>
      </c>
      <c r="J43" s="40">
        <f>Table8[[#This Row],[Column7]]+Table8[[#This Row],[Column8]]+Table8[[#This Row],[Column9]]</f>
        <v>-11569714668</v>
      </c>
      <c r="K43" s="60">
        <f>(Table8[[#This Row],[Column10]]/Table8[[#This Row],[Column1]])*100</f>
        <v>0.59313552351202858</v>
      </c>
      <c r="L43" s="72">
        <v>-1950602216420</v>
      </c>
    </row>
    <row r="44" spans="1:12" ht="22.95" customHeight="1" x14ac:dyDescent="0.75">
      <c r="A44" s="39" t="s">
        <v>220</v>
      </c>
      <c r="B44" s="40">
        <v>0</v>
      </c>
      <c r="C44" s="40">
        <v>33995074070</v>
      </c>
      <c r="D44" s="40">
        <v>6775951912</v>
      </c>
      <c r="E44" s="40">
        <f>Table8[[#This Row],[0]]+Table8[[#This Row],[33992924850]]+Table8[[#This Row],[Column4]]</f>
        <v>40771025982</v>
      </c>
      <c r="F44" s="60">
        <f>(Table8[[#This Row],[Column10]]/Table8[[#This Row],[Column1]])*100</f>
        <v>-2.0901763383017329</v>
      </c>
      <c r="G44" s="40">
        <v>0</v>
      </c>
      <c r="H44" s="40">
        <v>33995074070</v>
      </c>
      <c r="I44" s="40">
        <v>6775951912</v>
      </c>
      <c r="J44" s="40">
        <f>Table8[[#This Row],[Column7]]+Table8[[#This Row],[Column8]]+Table8[[#This Row],[Column9]]</f>
        <v>40771025982</v>
      </c>
      <c r="K44" s="60">
        <f>(Table8[[#This Row],[Column10]]/Table8[[#This Row],[Column1]])*100</f>
        <v>-2.0901763383017329</v>
      </c>
      <c r="L44" s="72">
        <v>-1950602216420</v>
      </c>
    </row>
    <row r="45" spans="1:12" ht="22.95" customHeight="1" x14ac:dyDescent="0.75">
      <c r="A45" s="39" t="s">
        <v>221</v>
      </c>
      <c r="B45" s="40">
        <v>0</v>
      </c>
      <c r="C45" s="40">
        <v>-2371527460</v>
      </c>
      <c r="D45" s="40">
        <v>0</v>
      </c>
      <c r="E45" s="40">
        <f>Table8[[#This Row],[0]]+Table8[[#This Row],[33992924850]]+Table8[[#This Row],[Column4]]</f>
        <v>-2371527460</v>
      </c>
      <c r="F45" s="60">
        <f>(Table8[[#This Row],[Column10]]/Table8[[#This Row],[Column1]])*100</f>
        <v>0.1215792456317689</v>
      </c>
      <c r="G45" s="40">
        <v>0</v>
      </c>
      <c r="H45" s="40">
        <v>-2371527460</v>
      </c>
      <c r="I45" s="40">
        <v>0</v>
      </c>
      <c r="J45" s="40">
        <f>Table8[[#This Row],[Column7]]+Table8[[#This Row],[Column8]]+Table8[[#This Row],[Column9]]</f>
        <v>-2371527460</v>
      </c>
      <c r="K45" s="60">
        <f>(Table8[[#This Row],[Column10]]/Table8[[#This Row],[Column1]])*100</f>
        <v>0.1215792456317689</v>
      </c>
      <c r="L45" s="72">
        <v>-1950602216420</v>
      </c>
    </row>
    <row r="46" spans="1:12" ht="22.95" customHeight="1" x14ac:dyDescent="0.75">
      <c r="A46" s="39" t="s">
        <v>222</v>
      </c>
      <c r="B46" s="40">
        <v>0</v>
      </c>
      <c r="C46" s="40">
        <v>-2223045351</v>
      </c>
      <c r="D46" s="40">
        <v>0</v>
      </c>
      <c r="E46" s="40">
        <f>Table8[[#This Row],[0]]+Table8[[#This Row],[33992924850]]+Table8[[#This Row],[Column4]]</f>
        <v>-2223045351</v>
      </c>
      <c r="F46" s="60">
        <f>(Table8[[#This Row],[Column10]]/Table8[[#This Row],[Column1]])*100</f>
        <v>0.11396712934531691</v>
      </c>
      <c r="G46" s="40">
        <v>0</v>
      </c>
      <c r="H46" s="40">
        <v>-2223045351</v>
      </c>
      <c r="I46" s="40">
        <v>0</v>
      </c>
      <c r="J46" s="40">
        <f>Table8[[#This Row],[Column7]]+Table8[[#This Row],[Column8]]+Table8[[#This Row],[Column9]]</f>
        <v>-2223045351</v>
      </c>
      <c r="K46" s="60">
        <f>(Table8[[#This Row],[Column10]]/Table8[[#This Row],[Column1]])*100</f>
        <v>0.11396712934531691</v>
      </c>
      <c r="L46" s="72">
        <v>-1950602216420</v>
      </c>
    </row>
    <row r="47" spans="1:12" ht="22.95" customHeight="1" x14ac:dyDescent="0.75">
      <c r="A47" s="39" t="s">
        <v>223</v>
      </c>
      <c r="B47" s="40">
        <v>0</v>
      </c>
      <c r="C47" s="40">
        <v>-1475118790</v>
      </c>
      <c r="D47" s="40">
        <v>0</v>
      </c>
      <c r="E47" s="40">
        <f>Table8[[#This Row],[0]]+Table8[[#This Row],[33992924850]]+Table8[[#This Row],[Column4]]</f>
        <v>-1475118790</v>
      </c>
      <c r="F47" s="60">
        <f>(Table8[[#This Row],[Column10]]/Table8[[#This Row],[Column1]])*100</f>
        <v>7.562376262994977E-2</v>
      </c>
      <c r="G47" s="40">
        <v>0</v>
      </c>
      <c r="H47" s="40">
        <v>-1475118790</v>
      </c>
      <c r="I47" s="40">
        <v>0</v>
      </c>
      <c r="J47" s="40">
        <f>Table8[[#This Row],[Column7]]+Table8[[#This Row],[Column8]]+Table8[[#This Row],[Column9]]</f>
        <v>-1475118790</v>
      </c>
      <c r="K47" s="60">
        <f>(Table8[[#This Row],[Column10]]/Table8[[#This Row],[Column1]])*100</f>
        <v>7.562376262994977E-2</v>
      </c>
      <c r="L47" s="72">
        <v>-1950602216420</v>
      </c>
    </row>
    <row r="48" spans="1:12" ht="22.95" customHeight="1" x14ac:dyDescent="0.75">
      <c r="A48" s="39" t="s">
        <v>224</v>
      </c>
      <c r="B48" s="40">
        <v>0</v>
      </c>
      <c r="C48" s="40">
        <v>7541603435</v>
      </c>
      <c r="D48" s="40">
        <v>1731635539</v>
      </c>
      <c r="E48" s="40">
        <f>Table8[[#This Row],[0]]+Table8[[#This Row],[33992924850]]+Table8[[#This Row],[Column4]]</f>
        <v>9273238974</v>
      </c>
      <c r="F48" s="60">
        <f>(Table8[[#This Row],[Column10]]/Table8[[#This Row],[Column1]])*100</f>
        <v>-0.47540389813662054</v>
      </c>
      <c r="G48" s="40">
        <v>0</v>
      </c>
      <c r="H48" s="40">
        <v>7541603435</v>
      </c>
      <c r="I48" s="40">
        <v>1731635539</v>
      </c>
      <c r="J48" s="40">
        <f>Table8[[#This Row],[Column7]]+Table8[[#This Row],[Column8]]+Table8[[#This Row],[Column9]]</f>
        <v>9273238974</v>
      </c>
      <c r="K48" s="60">
        <f>(Table8[[#This Row],[Column10]]/Table8[[#This Row],[Column1]])*100</f>
        <v>-0.47540389813662054</v>
      </c>
      <c r="L48" s="72">
        <v>-1950602216420</v>
      </c>
    </row>
    <row r="49" spans="1:12" ht="22.95" customHeight="1" x14ac:dyDescent="0.75">
      <c r="A49" s="39" t="s">
        <v>225</v>
      </c>
      <c r="B49" s="40">
        <v>0</v>
      </c>
      <c r="C49" s="40">
        <v>-4023853853</v>
      </c>
      <c r="D49" s="40">
        <v>-7764141</v>
      </c>
      <c r="E49" s="40">
        <f>Table8[[#This Row],[0]]+Table8[[#This Row],[33992924850]]+Table8[[#This Row],[Column4]]</f>
        <v>-4031617994</v>
      </c>
      <c r="F49" s="60">
        <f>(Table8[[#This Row],[Column10]]/Table8[[#This Row],[Column1]])*100</f>
        <v>0.20668581015966195</v>
      </c>
      <c r="G49" s="40">
        <v>0</v>
      </c>
      <c r="H49" s="40">
        <v>-4023853853</v>
      </c>
      <c r="I49" s="40">
        <v>-7764141</v>
      </c>
      <c r="J49" s="40">
        <f>Table8[[#This Row],[Column7]]+Table8[[#This Row],[Column8]]+Table8[[#This Row],[Column9]]</f>
        <v>-4031617994</v>
      </c>
      <c r="K49" s="60">
        <f>(Table8[[#This Row],[Column10]]/Table8[[#This Row],[Column1]])*100</f>
        <v>0.20668581015966195</v>
      </c>
      <c r="L49" s="72">
        <v>-1950602216420</v>
      </c>
    </row>
    <row r="50" spans="1:12" ht="22.95" customHeight="1" x14ac:dyDescent="0.75">
      <c r="A50" s="39" t="s">
        <v>226</v>
      </c>
      <c r="B50" s="40">
        <v>0</v>
      </c>
      <c r="C50" s="40">
        <v>-999187783</v>
      </c>
      <c r="D50" s="40">
        <v>0</v>
      </c>
      <c r="E50" s="40">
        <f>Table8[[#This Row],[0]]+Table8[[#This Row],[33992924850]]+Table8[[#This Row],[Column4]]</f>
        <v>-999187783</v>
      </c>
      <c r="F50" s="60">
        <f>(Table8[[#This Row],[Column10]]/Table8[[#This Row],[Column1]])*100</f>
        <v>5.122457949595894E-2</v>
      </c>
      <c r="G50" s="40">
        <v>0</v>
      </c>
      <c r="H50" s="40">
        <v>-999187783</v>
      </c>
      <c r="I50" s="40">
        <v>0</v>
      </c>
      <c r="J50" s="40">
        <f>Table8[[#This Row],[Column7]]+Table8[[#This Row],[Column8]]+Table8[[#This Row],[Column9]]</f>
        <v>-999187783</v>
      </c>
      <c r="K50" s="60">
        <f>(Table8[[#This Row],[Column10]]/Table8[[#This Row],[Column1]])*100</f>
        <v>5.122457949595894E-2</v>
      </c>
      <c r="L50" s="72">
        <v>-1950602216420</v>
      </c>
    </row>
    <row r="51" spans="1:12" ht="22.95" customHeight="1" x14ac:dyDescent="0.75">
      <c r="A51" s="39" t="s">
        <v>227</v>
      </c>
      <c r="B51" s="40">
        <v>0</v>
      </c>
      <c r="C51" s="40">
        <v>-17348228850</v>
      </c>
      <c r="D51" s="40">
        <v>115821500</v>
      </c>
      <c r="E51" s="40">
        <f>Table8[[#This Row],[0]]+Table8[[#This Row],[33992924850]]+Table8[[#This Row],[Column4]]</f>
        <v>-17232407350</v>
      </c>
      <c r="F51" s="60">
        <f>(Table8[[#This Row],[Column10]]/Table8[[#This Row],[Column1]])*100</f>
        <v>0.88344036549015958</v>
      </c>
      <c r="G51" s="40">
        <v>0</v>
      </c>
      <c r="H51" s="40">
        <v>-17348228850</v>
      </c>
      <c r="I51" s="40">
        <v>115821500</v>
      </c>
      <c r="J51" s="40">
        <f>Table8[[#This Row],[Column7]]+Table8[[#This Row],[Column8]]+Table8[[#This Row],[Column9]]</f>
        <v>-17232407350</v>
      </c>
      <c r="K51" s="60">
        <f>(Table8[[#This Row],[Column10]]/Table8[[#This Row],[Column1]])*100</f>
        <v>0.88344036549015958</v>
      </c>
      <c r="L51" s="72">
        <v>-1950602216420</v>
      </c>
    </row>
    <row r="52" spans="1:12" ht="22.95" customHeight="1" x14ac:dyDescent="0.75">
      <c r="A52" s="39" t="s">
        <v>228</v>
      </c>
      <c r="B52" s="40">
        <v>0</v>
      </c>
      <c r="C52" s="40">
        <v>-104975708141</v>
      </c>
      <c r="D52" s="40">
        <v>-720537217</v>
      </c>
      <c r="E52" s="40">
        <f>Table8[[#This Row],[0]]+Table8[[#This Row],[33992924850]]+Table8[[#This Row],[Column4]]</f>
        <v>-105696245358</v>
      </c>
      <c r="F52" s="60">
        <f>(Table8[[#This Row],[Column10]]/Table8[[#This Row],[Column1]])*100</f>
        <v>5.4186468398455716</v>
      </c>
      <c r="G52" s="40">
        <v>0</v>
      </c>
      <c r="H52" s="40">
        <v>-104975708141</v>
      </c>
      <c r="I52" s="40">
        <v>-720537217</v>
      </c>
      <c r="J52" s="40">
        <f>Table8[[#This Row],[Column7]]+Table8[[#This Row],[Column8]]+Table8[[#This Row],[Column9]]</f>
        <v>-105696245358</v>
      </c>
      <c r="K52" s="60">
        <f>(Table8[[#This Row],[Column10]]/Table8[[#This Row],[Column1]])*100</f>
        <v>5.4186468398455716</v>
      </c>
      <c r="L52" s="72">
        <v>-1950602216420</v>
      </c>
    </row>
    <row r="53" spans="1:12" ht="22.95" customHeight="1" x14ac:dyDescent="0.75">
      <c r="A53" s="39" t="s">
        <v>229</v>
      </c>
      <c r="B53" s="40">
        <v>0</v>
      </c>
      <c r="C53" s="40">
        <v>-227936565</v>
      </c>
      <c r="D53" s="40">
        <v>0</v>
      </c>
      <c r="E53" s="40">
        <f>Table8[[#This Row],[0]]+Table8[[#This Row],[33992924850]]+Table8[[#This Row],[Column4]]</f>
        <v>-227936565</v>
      </c>
      <c r="F53" s="60">
        <f>(Table8[[#This Row],[Column10]]/Table8[[#This Row],[Column1]])*100</f>
        <v>1.1685445811619089E-2</v>
      </c>
      <c r="G53" s="40">
        <v>0</v>
      </c>
      <c r="H53" s="40">
        <v>-227936565</v>
      </c>
      <c r="I53" s="40">
        <v>0</v>
      </c>
      <c r="J53" s="40">
        <f>Table8[[#This Row],[Column7]]+Table8[[#This Row],[Column8]]+Table8[[#This Row],[Column9]]</f>
        <v>-227936565</v>
      </c>
      <c r="K53" s="60">
        <f>(Table8[[#This Row],[Column10]]/Table8[[#This Row],[Column1]])*100</f>
        <v>1.1685445811619089E-2</v>
      </c>
      <c r="L53" s="72">
        <v>-1950602216420</v>
      </c>
    </row>
    <row r="54" spans="1:12" ht="22.95" customHeight="1" x14ac:dyDescent="0.75">
      <c r="A54" s="39" t="s">
        <v>230</v>
      </c>
      <c r="B54" s="40">
        <v>0</v>
      </c>
      <c r="C54" s="40">
        <v>1429002176</v>
      </c>
      <c r="D54" s="40">
        <v>2504116212</v>
      </c>
      <c r="E54" s="40">
        <f>Table8[[#This Row],[0]]+Table8[[#This Row],[33992924850]]+Table8[[#This Row],[Column4]]</f>
        <v>3933118388</v>
      </c>
      <c r="F54" s="60">
        <f>(Table8[[#This Row],[Column10]]/Table8[[#This Row],[Column1]])*100</f>
        <v>-0.20163610780769914</v>
      </c>
      <c r="G54" s="40">
        <v>0</v>
      </c>
      <c r="H54" s="40">
        <v>1429002176</v>
      </c>
      <c r="I54" s="40">
        <v>2504116212</v>
      </c>
      <c r="J54" s="40">
        <f>Table8[[#This Row],[Column7]]+Table8[[#This Row],[Column8]]+Table8[[#This Row],[Column9]]</f>
        <v>3933118388</v>
      </c>
      <c r="K54" s="60">
        <f>(Table8[[#This Row],[Column10]]/Table8[[#This Row],[Column1]])*100</f>
        <v>-0.20163610780769914</v>
      </c>
      <c r="L54" s="72">
        <v>-1950602216420</v>
      </c>
    </row>
    <row r="55" spans="1:12" ht="22.95" customHeight="1" x14ac:dyDescent="0.75">
      <c r="A55" s="39" t="s">
        <v>231</v>
      </c>
      <c r="B55" s="40">
        <v>0</v>
      </c>
      <c r="C55" s="40">
        <v>-22599448727</v>
      </c>
      <c r="D55" s="40">
        <v>330649891</v>
      </c>
      <c r="E55" s="40">
        <f>Table8[[#This Row],[0]]+Table8[[#This Row],[33992924850]]+Table8[[#This Row],[Column4]]</f>
        <v>-22268798836</v>
      </c>
      <c r="F55" s="60">
        <f>(Table8[[#This Row],[Column10]]/Table8[[#This Row],[Column1]])*100</f>
        <v>1.1416371133254739</v>
      </c>
      <c r="G55" s="40">
        <v>0</v>
      </c>
      <c r="H55" s="40">
        <v>-22599448727</v>
      </c>
      <c r="I55" s="40">
        <v>330649891</v>
      </c>
      <c r="J55" s="40">
        <f>Table8[[#This Row],[Column7]]+Table8[[#This Row],[Column8]]+Table8[[#This Row],[Column9]]</f>
        <v>-22268798836</v>
      </c>
      <c r="K55" s="60">
        <f>(Table8[[#This Row],[Column10]]/Table8[[#This Row],[Column1]])*100</f>
        <v>1.1416371133254739</v>
      </c>
      <c r="L55" s="72">
        <v>-1950602216420</v>
      </c>
    </row>
    <row r="56" spans="1:12" ht="22.95" customHeight="1" x14ac:dyDescent="0.75">
      <c r="A56" s="39" t="s">
        <v>232</v>
      </c>
      <c r="B56" s="40">
        <v>0</v>
      </c>
      <c r="C56" s="40">
        <v>4171680443</v>
      </c>
      <c r="D56" s="40">
        <v>3500929974</v>
      </c>
      <c r="E56" s="40">
        <f>Table8[[#This Row],[0]]+Table8[[#This Row],[33992924850]]+Table8[[#This Row],[Column4]]</f>
        <v>7672610417</v>
      </c>
      <c r="F56" s="60">
        <f>(Table8[[#This Row],[Column10]]/Table8[[#This Row],[Column1]])*100</f>
        <v>-0.39334572433131842</v>
      </c>
      <c r="G56" s="40">
        <v>0</v>
      </c>
      <c r="H56" s="40">
        <v>4171680443</v>
      </c>
      <c r="I56" s="40">
        <v>3500929974</v>
      </c>
      <c r="J56" s="40">
        <f>Table8[[#This Row],[Column7]]+Table8[[#This Row],[Column8]]+Table8[[#This Row],[Column9]]</f>
        <v>7672610417</v>
      </c>
      <c r="K56" s="60">
        <f>(Table8[[#This Row],[Column10]]/Table8[[#This Row],[Column1]])*100</f>
        <v>-0.39334572433131842</v>
      </c>
      <c r="L56" s="72">
        <v>-1950602216420</v>
      </c>
    </row>
    <row r="57" spans="1:12" ht="22.95" customHeight="1" x14ac:dyDescent="0.75">
      <c r="A57" s="39" t="s">
        <v>233</v>
      </c>
      <c r="B57" s="40">
        <v>0</v>
      </c>
      <c r="C57" s="40">
        <v>7934504533</v>
      </c>
      <c r="D57" s="40">
        <v>704913983</v>
      </c>
      <c r="E57" s="40">
        <f>Table8[[#This Row],[0]]+Table8[[#This Row],[33992924850]]+Table8[[#This Row],[Column4]]</f>
        <v>8639418516</v>
      </c>
      <c r="F57" s="60">
        <f>(Table8[[#This Row],[Column10]]/Table8[[#This Row],[Column1]])*100</f>
        <v>-0.4429103198629698</v>
      </c>
      <c r="G57" s="40">
        <v>0</v>
      </c>
      <c r="H57" s="40">
        <v>7934504533</v>
      </c>
      <c r="I57" s="40">
        <v>704913983</v>
      </c>
      <c r="J57" s="40">
        <f>Table8[[#This Row],[Column7]]+Table8[[#This Row],[Column8]]+Table8[[#This Row],[Column9]]</f>
        <v>8639418516</v>
      </c>
      <c r="K57" s="60">
        <f>(Table8[[#This Row],[Column10]]/Table8[[#This Row],[Column1]])*100</f>
        <v>-0.4429103198629698</v>
      </c>
      <c r="L57" s="72">
        <v>-1950602216420</v>
      </c>
    </row>
    <row r="58" spans="1:12" ht="22.95" customHeight="1" x14ac:dyDescent="0.75">
      <c r="A58" s="39" t="s">
        <v>234</v>
      </c>
      <c r="B58" s="40">
        <v>0</v>
      </c>
      <c r="C58" s="40">
        <v>-501936810</v>
      </c>
      <c r="D58" s="40">
        <v>0</v>
      </c>
      <c r="E58" s="40">
        <f>Table8[[#This Row],[0]]+Table8[[#This Row],[33992924850]]+Table8[[#This Row],[Column4]]</f>
        <v>-501936810</v>
      </c>
      <c r="F58" s="60">
        <f>(Table8[[#This Row],[Column10]]/Table8[[#This Row],[Column1]])*100</f>
        <v>2.5732402320408517E-2</v>
      </c>
      <c r="G58" s="40">
        <v>0</v>
      </c>
      <c r="H58" s="40">
        <v>-501936810</v>
      </c>
      <c r="I58" s="40">
        <v>0</v>
      </c>
      <c r="J58" s="40">
        <f>Table8[[#This Row],[Column7]]+Table8[[#This Row],[Column8]]+Table8[[#This Row],[Column9]]</f>
        <v>-501936810</v>
      </c>
      <c r="K58" s="60">
        <f>(Table8[[#This Row],[Column10]]/Table8[[#This Row],[Column1]])*100</f>
        <v>2.5732402320408517E-2</v>
      </c>
      <c r="L58" s="72">
        <v>-1950602216420</v>
      </c>
    </row>
    <row r="59" spans="1:12" ht="22.95" customHeight="1" x14ac:dyDescent="0.75">
      <c r="A59" s="39" t="s">
        <v>235</v>
      </c>
      <c r="B59" s="40">
        <v>0</v>
      </c>
      <c r="C59" s="40">
        <v>4447546047</v>
      </c>
      <c r="D59" s="40">
        <v>775816020</v>
      </c>
      <c r="E59" s="40">
        <f>Table8[[#This Row],[0]]+Table8[[#This Row],[33992924850]]+Table8[[#This Row],[Column4]]</f>
        <v>5223362067</v>
      </c>
      <c r="F59" s="60">
        <f>(Table8[[#This Row],[Column10]]/Table8[[#This Row],[Column1]])*100</f>
        <v>-0.26778202254822597</v>
      </c>
      <c r="G59" s="40">
        <v>0</v>
      </c>
      <c r="H59" s="40">
        <v>4447546047</v>
      </c>
      <c r="I59" s="40">
        <v>775816020</v>
      </c>
      <c r="J59" s="40">
        <f>Table8[[#This Row],[Column7]]+Table8[[#This Row],[Column8]]+Table8[[#This Row],[Column9]]</f>
        <v>5223362067</v>
      </c>
      <c r="K59" s="60">
        <f>(Table8[[#This Row],[Column10]]/Table8[[#This Row],[Column1]])*100</f>
        <v>-0.26778202254822597</v>
      </c>
      <c r="L59" s="72">
        <v>-1950602216420</v>
      </c>
    </row>
    <row r="60" spans="1:12" ht="22.95" customHeight="1" x14ac:dyDescent="0.75">
      <c r="A60" s="39" t="s">
        <v>236</v>
      </c>
      <c r="B60" s="40">
        <v>0</v>
      </c>
      <c r="C60" s="40">
        <v>-1920253495</v>
      </c>
      <c r="D60" s="40">
        <v>0</v>
      </c>
      <c r="E60" s="40">
        <f>Table8[[#This Row],[0]]+Table8[[#This Row],[33992924850]]+Table8[[#This Row],[Column4]]</f>
        <v>-1920253495</v>
      </c>
      <c r="F60" s="60">
        <f>(Table8[[#This Row],[Column10]]/Table8[[#This Row],[Column1]])*100</f>
        <v>9.8444135807673791E-2</v>
      </c>
      <c r="G60" s="40">
        <v>0</v>
      </c>
      <c r="H60" s="40">
        <v>-1920253495</v>
      </c>
      <c r="I60" s="40">
        <v>0</v>
      </c>
      <c r="J60" s="40">
        <f>Table8[[#This Row],[Column7]]+Table8[[#This Row],[Column8]]+Table8[[#This Row],[Column9]]</f>
        <v>-1920253495</v>
      </c>
      <c r="K60" s="60">
        <f>(Table8[[#This Row],[Column10]]/Table8[[#This Row],[Column1]])*100</f>
        <v>9.8444135807673791E-2</v>
      </c>
      <c r="L60" s="72">
        <v>-1950602216420</v>
      </c>
    </row>
    <row r="61" spans="1:12" ht="22.95" customHeight="1" x14ac:dyDescent="0.75">
      <c r="A61" s="39" t="s">
        <v>237</v>
      </c>
      <c r="B61" s="40">
        <v>0</v>
      </c>
      <c r="C61" s="40">
        <v>-281880798</v>
      </c>
      <c r="D61" s="40">
        <v>0</v>
      </c>
      <c r="E61" s="40">
        <f>Table8[[#This Row],[0]]+Table8[[#This Row],[33992924850]]+Table8[[#This Row],[Column4]]</f>
        <v>-281880798</v>
      </c>
      <c r="F61" s="60">
        <f>(Table8[[#This Row],[Column10]]/Table8[[#This Row],[Column1]])*100</f>
        <v>1.4450962663076661E-2</v>
      </c>
      <c r="G61" s="40">
        <v>0</v>
      </c>
      <c r="H61" s="40">
        <v>-281880798</v>
      </c>
      <c r="I61" s="40">
        <v>0</v>
      </c>
      <c r="J61" s="40">
        <f>Table8[[#This Row],[Column7]]+Table8[[#This Row],[Column8]]+Table8[[#This Row],[Column9]]</f>
        <v>-281880798</v>
      </c>
      <c r="K61" s="60">
        <f>(Table8[[#This Row],[Column10]]/Table8[[#This Row],[Column1]])*100</f>
        <v>1.4450962663076661E-2</v>
      </c>
      <c r="L61" s="72">
        <v>-1950602216420</v>
      </c>
    </row>
    <row r="62" spans="1:12" ht="22.95" customHeight="1" x14ac:dyDescent="0.75">
      <c r="A62" s="39" t="s">
        <v>238</v>
      </c>
      <c r="B62" s="40">
        <v>0</v>
      </c>
      <c r="C62" s="40">
        <v>-47887530628</v>
      </c>
      <c r="D62" s="40">
        <v>85916181</v>
      </c>
      <c r="E62" s="40">
        <f>Table8[[#This Row],[0]]+Table8[[#This Row],[33992924850]]+Table8[[#This Row],[Column4]]</f>
        <v>-47801614447</v>
      </c>
      <c r="F62" s="60">
        <f>(Table8[[#This Row],[Column10]]/Table8[[#This Row],[Column1]])*100</f>
        <v>2.4506080247735884</v>
      </c>
      <c r="G62" s="40">
        <v>0</v>
      </c>
      <c r="H62" s="40">
        <v>-47887530628</v>
      </c>
      <c r="I62" s="40">
        <v>85916181</v>
      </c>
      <c r="J62" s="40">
        <f>Table8[[#This Row],[Column7]]+Table8[[#This Row],[Column8]]+Table8[[#This Row],[Column9]]</f>
        <v>-47801614447</v>
      </c>
      <c r="K62" s="60">
        <f>(Table8[[#This Row],[Column10]]/Table8[[#This Row],[Column1]])*100</f>
        <v>2.4506080247735884</v>
      </c>
      <c r="L62" s="72">
        <v>-1950602216420</v>
      </c>
    </row>
    <row r="63" spans="1:12" ht="22.95" customHeight="1" x14ac:dyDescent="0.75">
      <c r="A63" s="39" t="s">
        <v>239</v>
      </c>
      <c r="B63" s="40">
        <v>0</v>
      </c>
      <c r="C63" s="40">
        <v>-10651867178</v>
      </c>
      <c r="D63" s="40">
        <v>-26610933</v>
      </c>
      <c r="E63" s="40">
        <f>Table8[[#This Row],[0]]+Table8[[#This Row],[33992924850]]+Table8[[#This Row],[Column4]]</f>
        <v>-10678478111</v>
      </c>
      <c r="F63" s="60">
        <f>(Table8[[#This Row],[Column10]]/Table8[[#This Row],[Column1]])*100</f>
        <v>0.54744519518687607</v>
      </c>
      <c r="G63" s="40">
        <v>0</v>
      </c>
      <c r="H63" s="40">
        <v>-10651867178</v>
      </c>
      <c r="I63" s="40">
        <v>-26610933</v>
      </c>
      <c r="J63" s="40">
        <f>Table8[[#This Row],[Column7]]+Table8[[#This Row],[Column8]]+Table8[[#This Row],[Column9]]</f>
        <v>-10678478111</v>
      </c>
      <c r="K63" s="60">
        <f>(Table8[[#This Row],[Column10]]/Table8[[#This Row],[Column1]])*100</f>
        <v>0.54744519518687607</v>
      </c>
      <c r="L63" s="72">
        <v>-1950602216420</v>
      </c>
    </row>
    <row r="64" spans="1:12" ht="22.95" customHeight="1" x14ac:dyDescent="0.75">
      <c r="A64" s="39" t="s">
        <v>240</v>
      </c>
      <c r="B64" s="40">
        <v>0</v>
      </c>
      <c r="C64" s="40">
        <v>1381944903783</v>
      </c>
      <c r="D64" s="40">
        <v>33204996136</v>
      </c>
      <c r="E64" s="40">
        <f>Table8[[#This Row],[0]]+Table8[[#This Row],[33992924850]]+Table8[[#This Row],[Column4]]</f>
        <v>1415149899919</v>
      </c>
      <c r="F64" s="60">
        <f>(Table8[[#This Row],[Column10]]/Table8[[#This Row],[Column1]])*100</f>
        <v>-72.549384390440608</v>
      </c>
      <c r="G64" s="40">
        <v>0</v>
      </c>
      <c r="H64" s="40">
        <v>1381944903783</v>
      </c>
      <c r="I64" s="40">
        <v>33204996136</v>
      </c>
      <c r="J64" s="40">
        <f>Table8[[#This Row],[Column7]]+Table8[[#This Row],[Column8]]+Table8[[#This Row],[Column9]]</f>
        <v>1415149899919</v>
      </c>
      <c r="K64" s="60">
        <f>(Table8[[#This Row],[Column10]]/Table8[[#This Row],[Column1]])*100</f>
        <v>-72.549384390440608</v>
      </c>
      <c r="L64" s="72">
        <v>-1950602216420</v>
      </c>
    </row>
    <row r="65" spans="1:12" ht="22.95" customHeight="1" x14ac:dyDescent="0.75">
      <c r="A65" s="39" t="s">
        <v>241</v>
      </c>
      <c r="B65" s="40">
        <v>0</v>
      </c>
      <c r="C65" s="40">
        <v>-66915019731</v>
      </c>
      <c r="D65" s="40">
        <v>-13359811</v>
      </c>
      <c r="E65" s="40">
        <f>Table8[[#This Row],[0]]+Table8[[#This Row],[33992924850]]+Table8[[#This Row],[Column4]]</f>
        <v>-66928379542</v>
      </c>
      <c r="F65" s="60">
        <f>(Table8[[#This Row],[Column10]]/Table8[[#This Row],[Column1]])*100</f>
        <v>3.4311649488861806</v>
      </c>
      <c r="G65" s="40">
        <v>0</v>
      </c>
      <c r="H65" s="40">
        <v>-66915019731</v>
      </c>
      <c r="I65" s="40">
        <v>-13359811</v>
      </c>
      <c r="J65" s="40">
        <f>Table8[[#This Row],[Column7]]+Table8[[#This Row],[Column8]]+Table8[[#This Row],[Column9]]</f>
        <v>-66928379542</v>
      </c>
      <c r="K65" s="60">
        <f>(Table8[[#This Row],[Column10]]/Table8[[#This Row],[Column1]])*100</f>
        <v>3.4311649488861806</v>
      </c>
      <c r="L65" s="72">
        <v>-1950602216420</v>
      </c>
    </row>
    <row r="66" spans="1:12" ht="22.95" customHeight="1" x14ac:dyDescent="0.75">
      <c r="A66" s="39" t="s">
        <v>242</v>
      </c>
      <c r="B66" s="40">
        <v>0</v>
      </c>
      <c r="C66" s="40">
        <v>-11856271426</v>
      </c>
      <c r="D66" s="40">
        <v>6592567</v>
      </c>
      <c r="E66" s="40">
        <f>Table8[[#This Row],[0]]+Table8[[#This Row],[33992924850]]+Table8[[#This Row],[Column4]]</f>
        <v>-11849678859</v>
      </c>
      <c r="F66" s="60">
        <f>(Table8[[#This Row],[Column10]]/Table8[[#This Row],[Column1]])*100</f>
        <v>0.60748822898130805</v>
      </c>
      <c r="G66" s="40">
        <v>0</v>
      </c>
      <c r="H66" s="40">
        <v>-11856271426</v>
      </c>
      <c r="I66" s="40">
        <v>6592567</v>
      </c>
      <c r="J66" s="40">
        <f>Table8[[#This Row],[Column7]]+Table8[[#This Row],[Column8]]+Table8[[#This Row],[Column9]]</f>
        <v>-11849678859</v>
      </c>
      <c r="K66" s="60">
        <f>(Table8[[#This Row],[Column10]]/Table8[[#This Row],[Column1]])*100</f>
        <v>0.60748822898130805</v>
      </c>
      <c r="L66" s="72">
        <v>-1950602216420</v>
      </c>
    </row>
    <row r="67" spans="1:12" ht="22.95" customHeight="1" x14ac:dyDescent="0.75">
      <c r="A67" s="39" t="s">
        <v>243</v>
      </c>
      <c r="B67" s="40">
        <v>0</v>
      </c>
      <c r="C67" s="40">
        <v>-14812894271</v>
      </c>
      <c r="D67" s="40">
        <v>0</v>
      </c>
      <c r="E67" s="40">
        <f>Table8[[#This Row],[0]]+Table8[[#This Row],[33992924850]]+Table8[[#This Row],[Column4]]</f>
        <v>-14812894271</v>
      </c>
      <c r="F67" s="60">
        <f>(Table8[[#This Row],[Column10]]/Table8[[#This Row],[Column1]])*100</f>
        <v>0.75940107861594452</v>
      </c>
      <c r="G67" s="40">
        <v>0</v>
      </c>
      <c r="H67" s="40">
        <v>-14812894271</v>
      </c>
      <c r="I67" s="40">
        <v>0</v>
      </c>
      <c r="J67" s="40">
        <f>Table8[[#This Row],[Column7]]+Table8[[#This Row],[Column8]]+Table8[[#This Row],[Column9]]</f>
        <v>-14812894271</v>
      </c>
      <c r="K67" s="60">
        <f>(Table8[[#This Row],[Column10]]/Table8[[#This Row],[Column1]])*100</f>
        <v>0.75940107861594452</v>
      </c>
      <c r="L67" s="72">
        <v>-1950602216420</v>
      </c>
    </row>
    <row r="68" spans="1:12" ht="22.95" customHeight="1" x14ac:dyDescent="0.75">
      <c r="A68" s="39" t="s">
        <v>244</v>
      </c>
      <c r="B68" s="40">
        <v>0</v>
      </c>
      <c r="C68" s="40">
        <v>-2655894615</v>
      </c>
      <c r="D68" s="40">
        <v>20522639</v>
      </c>
      <c r="E68" s="40">
        <f>Table8[[#This Row],[0]]+Table8[[#This Row],[33992924850]]+Table8[[#This Row],[Column4]]</f>
        <v>-2635371976</v>
      </c>
      <c r="F68" s="60">
        <f>(Table8[[#This Row],[Column10]]/Table8[[#This Row],[Column1]])*100</f>
        <v>0.13510555631566842</v>
      </c>
      <c r="G68" s="40">
        <v>0</v>
      </c>
      <c r="H68" s="40">
        <v>-2655894615</v>
      </c>
      <c r="I68" s="40">
        <v>20522639</v>
      </c>
      <c r="J68" s="40">
        <f>Table8[[#This Row],[Column7]]+Table8[[#This Row],[Column8]]+Table8[[#This Row],[Column9]]</f>
        <v>-2635371976</v>
      </c>
      <c r="K68" s="60">
        <f>(Table8[[#This Row],[Column10]]/Table8[[#This Row],[Column1]])*100</f>
        <v>0.13510555631566842</v>
      </c>
      <c r="L68" s="72">
        <v>-1950602216420</v>
      </c>
    </row>
    <row r="69" spans="1:12" ht="22.95" customHeight="1" x14ac:dyDescent="0.75">
      <c r="A69" s="39" t="s">
        <v>245</v>
      </c>
      <c r="B69" s="40">
        <v>0</v>
      </c>
      <c r="C69" s="40">
        <v>23614278752</v>
      </c>
      <c r="D69" s="40">
        <v>7425093966</v>
      </c>
      <c r="E69" s="40">
        <f>Table8[[#This Row],[0]]+Table8[[#This Row],[33992924850]]+Table8[[#This Row],[Column4]]</f>
        <v>31039372718</v>
      </c>
      <c r="F69" s="60">
        <f>(Table8[[#This Row],[Column10]]/Table8[[#This Row],[Column1]])*100</f>
        <v>-1.5912712728773328</v>
      </c>
      <c r="G69" s="40">
        <v>0</v>
      </c>
      <c r="H69" s="40">
        <v>23614278752</v>
      </c>
      <c r="I69" s="40">
        <v>7425093966</v>
      </c>
      <c r="J69" s="40">
        <f>Table8[[#This Row],[Column7]]+Table8[[#This Row],[Column8]]+Table8[[#This Row],[Column9]]</f>
        <v>31039372718</v>
      </c>
      <c r="K69" s="60">
        <f>(Table8[[#This Row],[Column10]]/Table8[[#This Row],[Column1]])*100</f>
        <v>-1.5912712728773328</v>
      </c>
      <c r="L69" s="72">
        <v>-1950602216420</v>
      </c>
    </row>
    <row r="70" spans="1:12" ht="22.95" customHeight="1" x14ac:dyDescent="0.75">
      <c r="A70" s="39" t="s">
        <v>246</v>
      </c>
      <c r="B70" s="40">
        <v>0</v>
      </c>
      <c r="C70" s="40">
        <v>-4872286359</v>
      </c>
      <c r="D70" s="40">
        <v>795116883</v>
      </c>
      <c r="E70" s="40">
        <f>Table8[[#This Row],[0]]+Table8[[#This Row],[33992924850]]+Table8[[#This Row],[Column4]]</f>
        <v>-4077169476</v>
      </c>
      <c r="F70" s="60">
        <f>(Table8[[#This Row],[Column10]]/Table8[[#This Row],[Column1]])*100</f>
        <v>0.2090210624021003</v>
      </c>
      <c r="G70" s="40">
        <v>0</v>
      </c>
      <c r="H70" s="40">
        <v>-4872286359</v>
      </c>
      <c r="I70" s="40">
        <v>795116883</v>
      </c>
      <c r="J70" s="40">
        <f>Table8[[#This Row],[Column7]]+Table8[[#This Row],[Column8]]+Table8[[#This Row],[Column9]]</f>
        <v>-4077169476</v>
      </c>
      <c r="K70" s="60">
        <f>(Table8[[#This Row],[Column10]]/Table8[[#This Row],[Column1]])*100</f>
        <v>0.2090210624021003</v>
      </c>
      <c r="L70" s="72">
        <v>-1950602216420</v>
      </c>
    </row>
    <row r="71" spans="1:12" ht="22.95" customHeight="1" x14ac:dyDescent="0.75">
      <c r="A71" s="39" t="s">
        <v>247</v>
      </c>
      <c r="B71" s="40">
        <v>0</v>
      </c>
      <c r="C71" s="40">
        <v>-77685713</v>
      </c>
      <c r="D71" s="40">
        <v>0</v>
      </c>
      <c r="E71" s="40">
        <f>Table8[[#This Row],[0]]+Table8[[#This Row],[33992924850]]+Table8[[#This Row],[Column4]]</f>
        <v>-77685713</v>
      </c>
      <c r="F71" s="60">
        <f>(Table8[[#This Row],[Column10]]/Table8[[#This Row],[Column1]])*100</f>
        <v>3.9826527595451505E-3</v>
      </c>
      <c r="G71" s="40">
        <v>0</v>
      </c>
      <c r="H71" s="40">
        <v>-77685713</v>
      </c>
      <c r="I71" s="40">
        <v>0</v>
      </c>
      <c r="J71" s="40">
        <f>Table8[[#This Row],[Column7]]+Table8[[#This Row],[Column8]]+Table8[[#This Row],[Column9]]</f>
        <v>-77685713</v>
      </c>
      <c r="K71" s="60">
        <f>(Table8[[#This Row],[Column10]]/Table8[[#This Row],[Column1]])*100</f>
        <v>3.9826527595451505E-3</v>
      </c>
      <c r="L71" s="72">
        <v>-1950602216420</v>
      </c>
    </row>
    <row r="72" spans="1:12" ht="22.95" customHeight="1" x14ac:dyDescent="0.75">
      <c r="A72" s="39" t="s">
        <v>248</v>
      </c>
      <c r="B72" s="40">
        <v>0</v>
      </c>
      <c r="C72" s="40">
        <v>-13803588471</v>
      </c>
      <c r="D72" s="40">
        <v>18277732</v>
      </c>
      <c r="E72" s="40">
        <f>Table8[[#This Row],[0]]+Table8[[#This Row],[33992924850]]+Table8[[#This Row],[Column4]]</f>
        <v>-13785310739</v>
      </c>
      <c r="F72" s="60">
        <f>(Table8[[#This Row],[Column10]]/Table8[[#This Row],[Column1]])*100</f>
        <v>0.70672075643903465</v>
      </c>
      <c r="G72" s="40">
        <v>0</v>
      </c>
      <c r="H72" s="40">
        <v>-13803588471</v>
      </c>
      <c r="I72" s="40">
        <v>18277732</v>
      </c>
      <c r="J72" s="40">
        <f>Table8[[#This Row],[Column7]]+Table8[[#This Row],[Column8]]+Table8[[#This Row],[Column9]]</f>
        <v>-13785310739</v>
      </c>
      <c r="K72" s="60">
        <f>(Table8[[#This Row],[Column10]]/Table8[[#This Row],[Column1]])*100</f>
        <v>0.70672075643903465</v>
      </c>
      <c r="L72" s="72">
        <v>-1950602216420</v>
      </c>
    </row>
    <row r="73" spans="1:12" ht="22.95" customHeight="1" x14ac:dyDescent="0.75">
      <c r="A73" s="39" t="s">
        <v>249</v>
      </c>
      <c r="B73" s="40">
        <v>0</v>
      </c>
      <c r="C73" s="40">
        <v>-6619499249</v>
      </c>
      <c r="D73" s="40">
        <v>324929</v>
      </c>
      <c r="E73" s="40">
        <f>Table8[[#This Row],[0]]+Table8[[#This Row],[33992924850]]+Table8[[#This Row],[Column4]]</f>
        <v>-6619174320</v>
      </c>
      <c r="F73" s="60">
        <f>(Table8[[#This Row],[Column10]]/Table8[[#This Row],[Column1]])*100</f>
        <v>0.33934003890082587</v>
      </c>
      <c r="G73" s="40">
        <v>0</v>
      </c>
      <c r="H73" s="40">
        <v>-6619499249</v>
      </c>
      <c r="I73" s="40">
        <v>324929</v>
      </c>
      <c r="J73" s="40">
        <f>Table8[[#This Row],[Column7]]+Table8[[#This Row],[Column8]]+Table8[[#This Row],[Column9]]</f>
        <v>-6619174320</v>
      </c>
      <c r="K73" s="60">
        <f>(Table8[[#This Row],[Column10]]/Table8[[#This Row],[Column1]])*100</f>
        <v>0.33934003890082587</v>
      </c>
      <c r="L73" s="72">
        <v>-1950602216420</v>
      </c>
    </row>
    <row r="74" spans="1:12" ht="22.95" customHeight="1" x14ac:dyDescent="0.75">
      <c r="A74" s="39" t="s">
        <v>250</v>
      </c>
      <c r="B74" s="40">
        <v>0</v>
      </c>
      <c r="C74" s="40">
        <v>-6694673093</v>
      </c>
      <c r="D74" s="40">
        <v>225032318</v>
      </c>
      <c r="E74" s="40">
        <f>Table8[[#This Row],[0]]+Table8[[#This Row],[33992924850]]+Table8[[#This Row],[Column4]]</f>
        <v>-6469640775</v>
      </c>
      <c r="F74" s="60">
        <f>(Table8[[#This Row],[Column10]]/Table8[[#This Row],[Column1]])*100</f>
        <v>0.33167401946635383</v>
      </c>
      <c r="G74" s="40">
        <v>0</v>
      </c>
      <c r="H74" s="40">
        <v>-6694673093</v>
      </c>
      <c r="I74" s="40">
        <v>225032318</v>
      </c>
      <c r="J74" s="40">
        <f>Table8[[#This Row],[Column7]]+Table8[[#This Row],[Column8]]+Table8[[#This Row],[Column9]]</f>
        <v>-6469640775</v>
      </c>
      <c r="K74" s="60">
        <f>(Table8[[#This Row],[Column10]]/Table8[[#This Row],[Column1]])*100</f>
        <v>0.33167401946635383</v>
      </c>
      <c r="L74" s="72">
        <v>-1950602216420</v>
      </c>
    </row>
    <row r="75" spans="1:12" ht="22.95" customHeight="1" x14ac:dyDescent="0.75">
      <c r="A75" s="39" t="s">
        <v>251</v>
      </c>
      <c r="B75" s="40">
        <v>0</v>
      </c>
      <c r="C75" s="40">
        <v>-9824834237</v>
      </c>
      <c r="D75" s="40">
        <v>118367264</v>
      </c>
      <c r="E75" s="40">
        <f>Table8[[#This Row],[0]]+Table8[[#This Row],[33992924850]]+Table8[[#This Row],[Column4]]</f>
        <v>-9706466973</v>
      </c>
      <c r="F75" s="60">
        <f>(Table8[[#This Row],[Column10]]/Table8[[#This Row],[Column1]])*100</f>
        <v>0.49761385951947579</v>
      </c>
      <c r="G75" s="40">
        <v>0</v>
      </c>
      <c r="H75" s="40">
        <v>-9824834237</v>
      </c>
      <c r="I75" s="40">
        <v>118367264</v>
      </c>
      <c r="J75" s="40">
        <f>Table8[[#This Row],[Column7]]+Table8[[#This Row],[Column8]]+Table8[[#This Row],[Column9]]</f>
        <v>-9706466973</v>
      </c>
      <c r="K75" s="60">
        <f>(Table8[[#This Row],[Column10]]/Table8[[#This Row],[Column1]])*100</f>
        <v>0.49761385951947579</v>
      </c>
      <c r="L75" s="72">
        <v>-1950602216420</v>
      </c>
    </row>
    <row r="76" spans="1:12" ht="22.95" customHeight="1" x14ac:dyDescent="0.75">
      <c r="A76" s="39" t="s">
        <v>252</v>
      </c>
      <c r="B76" s="40">
        <v>0</v>
      </c>
      <c r="C76" s="40">
        <v>13097631436</v>
      </c>
      <c r="D76" s="40">
        <v>2140152565</v>
      </c>
      <c r="E76" s="40">
        <f>Table8[[#This Row],[0]]+Table8[[#This Row],[33992924850]]+Table8[[#This Row],[Column4]]</f>
        <v>15237784001</v>
      </c>
      <c r="F76" s="60">
        <f>(Table8[[#This Row],[Column10]]/Table8[[#This Row],[Column1]])*100</f>
        <v>-0.78118356847591264</v>
      </c>
      <c r="G76" s="40">
        <v>0</v>
      </c>
      <c r="H76" s="40">
        <v>13097631436</v>
      </c>
      <c r="I76" s="40">
        <v>2140152565</v>
      </c>
      <c r="J76" s="40">
        <f>Table8[[#This Row],[Column7]]+Table8[[#This Row],[Column8]]+Table8[[#This Row],[Column9]]</f>
        <v>15237784001</v>
      </c>
      <c r="K76" s="60">
        <f>(Table8[[#This Row],[Column10]]/Table8[[#This Row],[Column1]])*100</f>
        <v>-0.78118356847591264</v>
      </c>
      <c r="L76" s="72">
        <v>-1950602216420</v>
      </c>
    </row>
    <row r="77" spans="1:12" ht="22.95" customHeight="1" x14ac:dyDescent="0.75">
      <c r="A77" s="39" t="s">
        <v>253</v>
      </c>
      <c r="B77" s="40">
        <v>0</v>
      </c>
      <c r="C77" s="40">
        <v>-115434042</v>
      </c>
      <c r="D77" s="40">
        <v>4097156</v>
      </c>
      <c r="E77" s="40">
        <f>Table8[[#This Row],[0]]+Table8[[#This Row],[33992924850]]+Table8[[#This Row],[Column4]]</f>
        <v>-111336886</v>
      </c>
      <c r="F77" s="60">
        <f>(Table8[[#This Row],[Column10]]/Table8[[#This Row],[Column1]])*100</f>
        <v>5.7078211571162879E-3</v>
      </c>
      <c r="G77" s="40">
        <v>0</v>
      </c>
      <c r="H77" s="40">
        <v>-115434042</v>
      </c>
      <c r="I77" s="40">
        <v>4097156</v>
      </c>
      <c r="J77" s="40">
        <f>Table8[[#This Row],[Column7]]+Table8[[#This Row],[Column8]]+Table8[[#This Row],[Column9]]</f>
        <v>-111336886</v>
      </c>
      <c r="K77" s="60">
        <f>(Table8[[#This Row],[Column10]]/Table8[[#This Row],[Column1]])*100</f>
        <v>5.7078211571162879E-3</v>
      </c>
      <c r="L77" s="72">
        <v>-1950602216420</v>
      </c>
    </row>
    <row r="78" spans="1:12" ht="22.95" customHeight="1" x14ac:dyDescent="0.75">
      <c r="A78" s="39" t="s">
        <v>254</v>
      </c>
      <c r="B78" s="40">
        <v>0</v>
      </c>
      <c r="C78" s="40">
        <v>3117894411</v>
      </c>
      <c r="D78" s="40">
        <v>583895477</v>
      </c>
      <c r="E78" s="40">
        <f>Table8[[#This Row],[0]]+Table8[[#This Row],[33992924850]]+Table8[[#This Row],[Column4]]</f>
        <v>3701789888</v>
      </c>
      <c r="F78" s="60">
        <f>(Table8[[#This Row],[Column10]]/Table8[[#This Row],[Column1]])*100</f>
        <v>-0.18977677031424728</v>
      </c>
      <c r="G78" s="40">
        <v>0</v>
      </c>
      <c r="H78" s="40">
        <v>3117894411</v>
      </c>
      <c r="I78" s="40">
        <v>583895477</v>
      </c>
      <c r="J78" s="40">
        <f>Table8[[#This Row],[Column7]]+Table8[[#This Row],[Column8]]+Table8[[#This Row],[Column9]]</f>
        <v>3701789888</v>
      </c>
      <c r="K78" s="60">
        <f>(Table8[[#This Row],[Column10]]/Table8[[#This Row],[Column1]])*100</f>
        <v>-0.18977677031424728</v>
      </c>
      <c r="L78" s="72">
        <v>-1950602216420</v>
      </c>
    </row>
    <row r="79" spans="1:12" ht="22.95" customHeight="1" x14ac:dyDescent="0.75">
      <c r="A79" s="39" t="s">
        <v>255</v>
      </c>
      <c r="B79" s="40">
        <v>0</v>
      </c>
      <c r="C79" s="40">
        <v>-154740968</v>
      </c>
      <c r="D79" s="40">
        <v>0</v>
      </c>
      <c r="E79" s="40">
        <f>Table8[[#This Row],[0]]+Table8[[#This Row],[33992924850]]+Table8[[#This Row],[Column4]]</f>
        <v>-154740968</v>
      </c>
      <c r="F79" s="60">
        <f>(Table8[[#This Row],[Column10]]/Table8[[#This Row],[Column1]])*100</f>
        <v>7.9329843213241519E-3</v>
      </c>
      <c r="G79" s="40">
        <v>0</v>
      </c>
      <c r="H79" s="40">
        <v>-154740968</v>
      </c>
      <c r="I79" s="40">
        <v>0</v>
      </c>
      <c r="J79" s="40">
        <f>Table8[[#This Row],[Column7]]+Table8[[#This Row],[Column8]]+Table8[[#This Row],[Column9]]</f>
        <v>-154740968</v>
      </c>
      <c r="K79" s="60">
        <f>(Table8[[#This Row],[Column10]]/Table8[[#This Row],[Column1]])*100</f>
        <v>7.9329843213241519E-3</v>
      </c>
      <c r="L79" s="72">
        <v>-1950602216420</v>
      </c>
    </row>
    <row r="80" spans="1:12" ht="22.95" customHeight="1" x14ac:dyDescent="0.75">
      <c r="A80" s="39" t="s">
        <v>256</v>
      </c>
      <c r="B80" s="40">
        <v>0</v>
      </c>
      <c r="C80" s="40">
        <v>-1020828132</v>
      </c>
      <c r="D80" s="40">
        <v>0</v>
      </c>
      <c r="E80" s="40">
        <f>Table8[[#This Row],[0]]+Table8[[#This Row],[33992924850]]+Table8[[#This Row],[Column4]]</f>
        <v>-1020828132</v>
      </c>
      <c r="F80" s="60">
        <f>(Table8[[#This Row],[Column10]]/Table8[[#This Row],[Column1]])*100</f>
        <v>5.233399836249325E-2</v>
      </c>
      <c r="G80" s="40">
        <v>0</v>
      </c>
      <c r="H80" s="40">
        <v>-1020828132</v>
      </c>
      <c r="I80" s="40">
        <v>0</v>
      </c>
      <c r="J80" s="40">
        <f>Table8[[#This Row],[Column7]]+Table8[[#This Row],[Column8]]+Table8[[#This Row],[Column9]]</f>
        <v>-1020828132</v>
      </c>
      <c r="K80" s="60">
        <f>(Table8[[#This Row],[Column10]]/Table8[[#This Row],[Column1]])*100</f>
        <v>5.233399836249325E-2</v>
      </c>
      <c r="L80" s="72">
        <v>-1950602216420</v>
      </c>
    </row>
    <row r="81" spans="1:12" ht="22.95" customHeight="1" x14ac:dyDescent="0.75">
      <c r="A81" s="39" t="s">
        <v>257</v>
      </c>
      <c r="B81" s="40">
        <v>0</v>
      </c>
      <c r="C81" s="40">
        <v>-15048544592</v>
      </c>
      <c r="D81" s="40">
        <v>-98358800</v>
      </c>
      <c r="E81" s="40">
        <f>Table8[[#This Row],[0]]+Table8[[#This Row],[33992924850]]+Table8[[#This Row],[Column4]]</f>
        <v>-15146903392</v>
      </c>
      <c r="F81" s="60">
        <f>(Table8[[#This Row],[Column10]]/Table8[[#This Row],[Column1]])*100</f>
        <v>0.77652446329111502</v>
      </c>
      <c r="G81" s="40">
        <v>0</v>
      </c>
      <c r="H81" s="40">
        <v>-15048544592</v>
      </c>
      <c r="I81" s="40">
        <v>-98358800</v>
      </c>
      <c r="J81" s="40">
        <f>Table8[[#This Row],[Column7]]+Table8[[#This Row],[Column8]]+Table8[[#This Row],[Column9]]</f>
        <v>-15146903392</v>
      </c>
      <c r="K81" s="60">
        <f>(Table8[[#This Row],[Column10]]/Table8[[#This Row],[Column1]])*100</f>
        <v>0.77652446329111502</v>
      </c>
      <c r="L81" s="72">
        <v>-1950602216420</v>
      </c>
    </row>
    <row r="82" spans="1:12" ht="22.95" customHeight="1" x14ac:dyDescent="0.75">
      <c r="A82" s="39" t="s">
        <v>258</v>
      </c>
      <c r="B82" s="40">
        <v>0</v>
      </c>
      <c r="C82" s="40">
        <v>-18717562853</v>
      </c>
      <c r="D82" s="40">
        <v>-86809873</v>
      </c>
      <c r="E82" s="40">
        <f>Table8[[#This Row],[0]]+Table8[[#This Row],[33992924850]]+Table8[[#This Row],[Column4]]</f>
        <v>-18804372726</v>
      </c>
      <c r="F82" s="60">
        <f>(Table8[[#This Row],[Column10]]/Table8[[#This Row],[Column1]])*100</f>
        <v>0.96402908638708718</v>
      </c>
      <c r="G82" s="40">
        <v>0</v>
      </c>
      <c r="H82" s="40">
        <v>-18717562853</v>
      </c>
      <c r="I82" s="40">
        <v>-86809873</v>
      </c>
      <c r="J82" s="40">
        <f>Table8[[#This Row],[Column7]]+Table8[[#This Row],[Column8]]+Table8[[#This Row],[Column9]]</f>
        <v>-18804372726</v>
      </c>
      <c r="K82" s="60">
        <f>(Table8[[#This Row],[Column10]]/Table8[[#This Row],[Column1]])*100</f>
        <v>0.96402908638708718</v>
      </c>
      <c r="L82" s="72">
        <v>-1950602216420</v>
      </c>
    </row>
    <row r="83" spans="1:12" ht="22.95" customHeight="1" x14ac:dyDescent="0.75">
      <c r="A83" s="39" t="s">
        <v>259</v>
      </c>
      <c r="B83" s="40">
        <v>0</v>
      </c>
      <c r="C83" s="40">
        <v>-37095290</v>
      </c>
      <c r="D83" s="40">
        <v>84978077</v>
      </c>
      <c r="E83" s="40">
        <f>Table8[[#This Row],[0]]+Table8[[#This Row],[33992924850]]+Table8[[#This Row],[Column4]]</f>
        <v>47882787</v>
      </c>
      <c r="F83" s="60">
        <f>(Table8[[#This Row],[Column10]]/Table8[[#This Row],[Column1]])*100</f>
        <v>-2.4547694346354607E-3</v>
      </c>
      <c r="G83" s="40">
        <v>0</v>
      </c>
      <c r="H83" s="40">
        <v>-37095290</v>
      </c>
      <c r="I83" s="40">
        <v>84978077</v>
      </c>
      <c r="J83" s="40">
        <f>Table8[[#This Row],[Column7]]+Table8[[#This Row],[Column8]]+Table8[[#This Row],[Column9]]</f>
        <v>47882787</v>
      </c>
      <c r="K83" s="60">
        <f>(Table8[[#This Row],[Column10]]/Table8[[#This Row],[Column1]])*100</f>
        <v>-2.4547694346354607E-3</v>
      </c>
      <c r="L83" s="72">
        <v>-1950602216420</v>
      </c>
    </row>
    <row r="84" spans="1:12" ht="22.95" customHeight="1" x14ac:dyDescent="0.75">
      <c r="A84" s="39" t="s">
        <v>260</v>
      </c>
      <c r="B84" s="40">
        <v>0</v>
      </c>
      <c r="C84" s="40">
        <v>-622611522</v>
      </c>
      <c r="D84" s="40">
        <v>0</v>
      </c>
      <c r="E84" s="40">
        <f>Table8[[#This Row],[0]]+Table8[[#This Row],[33992924850]]+Table8[[#This Row],[Column4]]</f>
        <v>-622611522</v>
      </c>
      <c r="F84" s="60">
        <f>(Table8[[#This Row],[Column10]]/Table8[[#This Row],[Column1]])*100</f>
        <v>3.191893850826736E-2</v>
      </c>
      <c r="G84" s="40">
        <v>0</v>
      </c>
      <c r="H84" s="40">
        <v>-622611522</v>
      </c>
      <c r="I84" s="40">
        <v>0</v>
      </c>
      <c r="J84" s="40">
        <f>Table8[[#This Row],[Column7]]+Table8[[#This Row],[Column8]]+Table8[[#This Row],[Column9]]</f>
        <v>-622611522</v>
      </c>
      <c r="K84" s="60">
        <f>(Table8[[#This Row],[Column10]]/Table8[[#This Row],[Column1]])*100</f>
        <v>3.191893850826736E-2</v>
      </c>
      <c r="L84" s="72">
        <v>-1950602216420</v>
      </c>
    </row>
    <row r="85" spans="1:12" ht="22.95" customHeight="1" x14ac:dyDescent="0.75">
      <c r="A85" s="39" t="s">
        <v>261</v>
      </c>
      <c r="B85" s="40">
        <v>0</v>
      </c>
      <c r="C85" s="40">
        <v>-644847282</v>
      </c>
      <c r="D85" s="40">
        <v>1230339665</v>
      </c>
      <c r="E85" s="40">
        <f>Table8[[#This Row],[0]]+Table8[[#This Row],[33992924850]]+Table8[[#This Row],[Column4]]</f>
        <v>585492383</v>
      </c>
      <c r="F85" s="60">
        <f>(Table8[[#This Row],[Column10]]/Table8[[#This Row],[Column1]])*100</f>
        <v>-3.0015980606982601E-2</v>
      </c>
      <c r="G85" s="40">
        <v>0</v>
      </c>
      <c r="H85" s="40">
        <v>-644847282</v>
      </c>
      <c r="I85" s="40">
        <v>1230339665</v>
      </c>
      <c r="J85" s="40">
        <f>Table8[[#This Row],[Column7]]+Table8[[#This Row],[Column8]]+Table8[[#This Row],[Column9]]</f>
        <v>585492383</v>
      </c>
      <c r="K85" s="60">
        <f>(Table8[[#This Row],[Column10]]/Table8[[#This Row],[Column1]])*100</f>
        <v>-3.0015980606982601E-2</v>
      </c>
      <c r="L85" s="72">
        <v>-1950602216420</v>
      </c>
    </row>
    <row r="86" spans="1:12" ht="22.95" customHeight="1" x14ac:dyDescent="0.75">
      <c r="A86" s="39" t="s">
        <v>262</v>
      </c>
      <c r="B86" s="40">
        <v>0</v>
      </c>
      <c r="C86" s="40">
        <v>-4855123303</v>
      </c>
      <c r="D86" s="40">
        <v>579339181</v>
      </c>
      <c r="E86" s="40">
        <f>Table8[[#This Row],[0]]+Table8[[#This Row],[33992924850]]+Table8[[#This Row],[Column4]]</f>
        <v>-4275784122</v>
      </c>
      <c r="F86" s="60">
        <f>(Table8[[#This Row],[Column10]]/Table8[[#This Row],[Column1]])*100</f>
        <v>0.21920328429891142</v>
      </c>
      <c r="G86" s="40">
        <v>0</v>
      </c>
      <c r="H86" s="40">
        <v>-4855123303</v>
      </c>
      <c r="I86" s="40">
        <v>579339181</v>
      </c>
      <c r="J86" s="40">
        <f>Table8[[#This Row],[Column7]]+Table8[[#This Row],[Column8]]+Table8[[#This Row],[Column9]]</f>
        <v>-4275784122</v>
      </c>
      <c r="K86" s="60">
        <f>(Table8[[#This Row],[Column10]]/Table8[[#This Row],[Column1]])*100</f>
        <v>0.21920328429891142</v>
      </c>
      <c r="L86" s="72">
        <v>-1950602216420</v>
      </c>
    </row>
    <row r="87" spans="1:12" ht="22.95" customHeight="1" x14ac:dyDescent="0.75">
      <c r="A87" s="39" t="s">
        <v>263</v>
      </c>
      <c r="B87" s="40">
        <v>0</v>
      </c>
      <c r="C87" s="40">
        <v>22037244207</v>
      </c>
      <c r="D87" s="40">
        <v>0</v>
      </c>
      <c r="E87" s="40">
        <f>Table8[[#This Row],[0]]+Table8[[#This Row],[33992924850]]+Table8[[#This Row],[Column4]]</f>
        <v>22037244207</v>
      </c>
      <c r="F87" s="60">
        <f>(Table8[[#This Row],[Column10]]/Table8[[#This Row],[Column1]])*100</f>
        <v>-1.1297661830532331</v>
      </c>
      <c r="G87" s="40">
        <v>0</v>
      </c>
      <c r="H87" s="40">
        <v>22037244207</v>
      </c>
      <c r="I87" s="40">
        <v>0</v>
      </c>
      <c r="J87" s="40">
        <f>Table8[[#This Row],[Column7]]+Table8[[#This Row],[Column8]]+Table8[[#This Row],[Column9]]</f>
        <v>22037244207</v>
      </c>
      <c r="K87" s="60">
        <f>(Table8[[#This Row],[Column10]]/Table8[[#This Row],[Column1]])*100</f>
        <v>-1.1297661830532331</v>
      </c>
      <c r="L87" s="72">
        <v>-1950602216420</v>
      </c>
    </row>
    <row r="88" spans="1:12" ht="22.95" customHeight="1" x14ac:dyDescent="0.75">
      <c r="A88" s="39" t="s">
        <v>264</v>
      </c>
      <c r="B88" s="40">
        <v>0</v>
      </c>
      <c r="C88" s="40">
        <v>-69939195286</v>
      </c>
      <c r="D88" s="40">
        <v>0</v>
      </c>
      <c r="E88" s="40">
        <f>Table8[[#This Row],[0]]+Table8[[#This Row],[33992924850]]+Table8[[#This Row],[Column4]]</f>
        <v>-69939195286</v>
      </c>
      <c r="F88" s="60">
        <f>(Table8[[#This Row],[Column10]]/Table8[[#This Row],[Column1]])*100</f>
        <v>3.5855180875556241</v>
      </c>
      <c r="G88" s="40">
        <v>0</v>
      </c>
      <c r="H88" s="40">
        <v>-69939195286</v>
      </c>
      <c r="I88" s="40">
        <v>0</v>
      </c>
      <c r="J88" s="40">
        <f>Table8[[#This Row],[Column7]]+Table8[[#This Row],[Column8]]+Table8[[#This Row],[Column9]]</f>
        <v>-69939195286</v>
      </c>
      <c r="K88" s="60">
        <f>(Table8[[#This Row],[Column10]]/Table8[[#This Row],[Column1]])*100</f>
        <v>3.5855180875556241</v>
      </c>
      <c r="L88" s="72">
        <v>-1950602216420</v>
      </c>
    </row>
    <row r="89" spans="1:12" ht="22.95" customHeight="1" x14ac:dyDescent="0.75">
      <c r="A89" s="39" t="s">
        <v>265</v>
      </c>
      <c r="B89" s="40">
        <v>0</v>
      </c>
      <c r="C89" s="40">
        <v>-34561678032</v>
      </c>
      <c r="D89" s="40">
        <v>0</v>
      </c>
      <c r="E89" s="40">
        <f>Table8[[#This Row],[0]]+Table8[[#This Row],[33992924850]]+Table8[[#This Row],[Column4]]</f>
        <v>-34561678032</v>
      </c>
      <c r="F89" s="60">
        <f>(Table8[[#This Row],[Column10]]/Table8[[#This Row],[Column1]])*100</f>
        <v>1.7718465477513969</v>
      </c>
      <c r="G89" s="40">
        <v>0</v>
      </c>
      <c r="H89" s="40">
        <v>-34561678032</v>
      </c>
      <c r="I89" s="40">
        <v>0</v>
      </c>
      <c r="J89" s="40">
        <f>Table8[[#This Row],[Column7]]+Table8[[#This Row],[Column8]]+Table8[[#This Row],[Column9]]</f>
        <v>-34561678032</v>
      </c>
      <c r="K89" s="60">
        <f>(Table8[[#This Row],[Column10]]/Table8[[#This Row],[Column1]])*100</f>
        <v>1.7718465477513969</v>
      </c>
      <c r="L89" s="72">
        <v>-1950602216420</v>
      </c>
    </row>
    <row r="90" spans="1:12" ht="22.95" customHeight="1" x14ac:dyDescent="0.75">
      <c r="A90" s="39" t="s">
        <v>266</v>
      </c>
      <c r="B90" s="40">
        <v>0</v>
      </c>
      <c r="C90" s="40">
        <v>27318624236</v>
      </c>
      <c r="D90" s="40">
        <v>0</v>
      </c>
      <c r="E90" s="40">
        <f>Table8[[#This Row],[0]]+Table8[[#This Row],[33992924850]]+Table8[[#This Row],[Column4]]</f>
        <v>27318624236</v>
      </c>
      <c r="F90" s="60">
        <f>(Table8[[#This Row],[Column10]]/Table8[[#This Row],[Column1]])*100</f>
        <v>-1.4005225671351234</v>
      </c>
      <c r="G90" s="40">
        <v>0</v>
      </c>
      <c r="H90" s="40">
        <v>27318624236</v>
      </c>
      <c r="I90" s="40">
        <v>0</v>
      </c>
      <c r="J90" s="40">
        <f>Table8[[#This Row],[Column7]]+Table8[[#This Row],[Column8]]+Table8[[#This Row],[Column9]]</f>
        <v>27318624236</v>
      </c>
      <c r="K90" s="60">
        <f>(Table8[[#This Row],[Column10]]/Table8[[#This Row],[Column1]])*100</f>
        <v>-1.4005225671351234</v>
      </c>
      <c r="L90" s="72">
        <v>-1950602216420</v>
      </c>
    </row>
    <row r="91" spans="1:12" ht="22.95" customHeight="1" x14ac:dyDescent="0.75">
      <c r="A91" s="39" t="s">
        <v>267</v>
      </c>
      <c r="B91" s="40">
        <v>0</v>
      </c>
      <c r="C91" s="40">
        <v>1995282533</v>
      </c>
      <c r="D91" s="40">
        <v>0</v>
      </c>
      <c r="E91" s="40">
        <f>Table8[[#This Row],[0]]+Table8[[#This Row],[33992924850]]+Table8[[#This Row],[Column4]]</f>
        <v>1995282533</v>
      </c>
      <c r="F91" s="60">
        <f>(Table8[[#This Row],[Column10]]/Table8[[#This Row],[Column1]])*100</f>
        <v>-0.10229059088541399</v>
      </c>
      <c r="G91" s="40">
        <v>0</v>
      </c>
      <c r="H91" s="40">
        <v>1995282533</v>
      </c>
      <c r="I91" s="40">
        <v>0</v>
      </c>
      <c r="J91" s="40">
        <f>Table8[[#This Row],[Column7]]+Table8[[#This Row],[Column8]]+Table8[[#This Row],[Column9]]</f>
        <v>1995282533</v>
      </c>
      <c r="K91" s="60">
        <f>(Table8[[#This Row],[Column10]]/Table8[[#This Row],[Column1]])*100</f>
        <v>-0.10229059088541399</v>
      </c>
      <c r="L91" s="72">
        <v>-1950602216420</v>
      </c>
    </row>
    <row r="92" spans="1:12" ht="22.95" customHeight="1" thickBot="1" x14ac:dyDescent="0.8">
      <c r="A92" s="39" t="s">
        <v>171</v>
      </c>
      <c r="B92" s="47">
        <f t="shared" ref="B92:K92" si="0">SUM(B11:B91)</f>
        <v>0</v>
      </c>
      <c r="C92" s="47">
        <f t="shared" si="0"/>
        <v>-2008147176322</v>
      </c>
      <c r="D92" s="47">
        <f t="shared" si="0"/>
        <v>46342468249</v>
      </c>
      <c r="E92" s="47">
        <f t="shared" si="0"/>
        <v>-1961804708073</v>
      </c>
      <c r="F92" s="63">
        <f t="shared" si="0"/>
        <v>100.57430938808027</v>
      </c>
      <c r="G92" s="47">
        <f t="shared" si="0"/>
        <v>0</v>
      </c>
      <c r="H92" s="47">
        <f t="shared" si="0"/>
        <v>-2008147176322</v>
      </c>
      <c r="I92" s="47">
        <f t="shared" si="0"/>
        <v>46342468249</v>
      </c>
      <c r="J92" s="47">
        <f t="shared" si="0"/>
        <v>-1961804708073</v>
      </c>
      <c r="K92" s="63">
        <f t="shared" si="0"/>
        <v>100.57430938808027</v>
      </c>
      <c r="L92" s="72">
        <f>درآمدها!B91</f>
        <v>0</v>
      </c>
    </row>
    <row r="93" spans="1:12" ht="22.95" customHeight="1" thickTop="1" x14ac:dyDescent="0.75">
      <c r="A93" s="39" t="s">
        <v>172</v>
      </c>
      <c r="B93" s="49"/>
      <c r="C93" s="49"/>
      <c r="D93" s="49"/>
      <c r="E93" s="49"/>
      <c r="F93" s="62"/>
      <c r="G93" s="49"/>
      <c r="H93" s="49"/>
      <c r="I93" s="49"/>
      <c r="J93" s="49"/>
      <c r="K93" s="62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topLeftCell="A4" zoomScaleNormal="100" zoomScaleSheetLayoutView="106" workbookViewId="0">
      <selection activeCell="G21" sqref="G21"/>
    </sheetView>
  </sheetViews>
  <sheetFormatPr defaultColWidth="9.109375" defaultRowHeight="22.2" x14ac:dyDescent="0.75"/>
  <cols>
    <col min="1" max="1" width="29.88671875" style="36" bestFit="1" customWidth="1"/>
    <col min="2" max="2" width="13.44140625" style="36" bestFit="1" customWidth="1"/>
    <col min="3" max="3" width="13.21875" style="36" bestFit="1" customWidth="1"/>
    <col min="4" max="4" width="12.109375" style="36" bestFit="1" customWidth="1"/>
    <col min="5" max="6" width="13.44140625" style="36" bestFit="1" customWidth="1"/>
    <col min="7" max="7" width="13.21875" style="36" bestFit="1" customWidth="1"/>
    <col min="8" max="8" width="12.109375" style="36" bestFit="1" customWidth="1"/>
    <col min="9" max="9" width="13.44140625" style="36" bestFit="1" customWidth="1"/>
    <col min="10" max="10" width="9.109375" style="37" customWidth="1"/>
    <col min="11" max="16384" width="9.109375" style="37"/>
  </cols>
  <sheetData>
    <row r="1" spans="1:9" x14ac:dyDescent="0.75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75">
      <c r="A2" s="114" t="s">
        <v>300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75">
      <c r="A3" s="114" t="s">
        <v>301</v>
      </c>
      <c r="B3" s="114"/>
      <c r="C3" s="114"/>
      <c r="D3" s="114"/>
      <c r="E3" s="114"/>
      <c r="F3" s="114"/>
      <c r="G3" s="114"/>
      <c r="H3" s="114"/>
      <c r="I3" s="114"/>
    </row>
    <row r="4" spans="1:9" x14ac:dyDescent="0.75">
      <c r="A4" s="118" t="s">
        <v>302</v>
      </c>
      <c r="B4" s="118"/>
      <c r="C4" s="118"/>
      <c r="D4" s="118"/>
      <c r="E4" s="118"/>
      <c r="F4" s="118"/>
      <c r="G4" s="118"/>
      <c r="H4" s="118"/>
      <c r="I4" s="118"/>
    </row>
    <row r="6" spans="1:9" ht="19.5" customHeight="1" x14ac:dyDescent="0.75">
      <c r="A6" s="64"/>
      <c r="B6" s="117" t="s">
        <v>358</v>
      </c>
      <c r="C6" s="117"/>
      <c r="D6" s="117"/>
      <c r="E6" s="117"/>
      <c r="F6" s="117" t="s">
        <v>303</v>
      </c>
      <c r="G6" s="117"/>
      <c r="H6" s="117"/>
      <c r="I6" s="117"/>
    </row>
    <row r="7" spans="1:9" ht="20.25" customHeight="1" x14ac:dyDescent="0.75">
      <c r="A7" s="119"/>
      <c r="B7" s="115" t="s">
        <v>304</v>
      </c>
      <c r="C7" s="115" t="s">
        <v>305</v>
      </c>
      <c r="D7" s="115" t="s">
        <v>306</v>
      </c>
      <c r="E7" s="115" t="s">
        <v>171</v>
      </c>
      <c r="F7" s="115" t="s">
        <v>304</v>
      </c>
      <c r="G7" s="115" t="s">
        <v>305</v>
      </c>
      <c r="H7" s="115" t="s">
        <v>306</v>
      </c>
      <c r="I7" s="115" t="s">
        <v>171</v>
      </c>
    </row>
    <row r="8" spans="1:9" ht="20.25" customHeight="1" x14ac:dyDescent="0.75">
      <c r="A8" s="120"/>
      <c r="B8" s="116"/>
      <c r="C8" s="116"/>
      <c r="D8" s="116"/>
      <c r="E8" s="116"/>
      <c r="F8" s="116"/>
      <c r="G8" s="116"/>
      <c r="H8" s="116"/>
      <c r="I8" s="116"/>
    </row>
    <row r="9" spans="1:9" x14ac:dyDescent="0.75">
      <c r="A9" s="120"/>
      <c r="B9" s="57"/>
      <c r="C9" s="57"/>
      <c r="D9" s="57"/>
      <c r="E9" s="117"/>
      <c r="F9" s="57"/>
      <c r="G9" s="57"/>
      <c r="H9" s="57"/>
      <c r="I9" s="117"/>
    </row>
    <row r="10" spans="1:9" ht="22.95" customHeight="1" x14ac:dyDescent="0.75">
      <c r="A10" s="39" t="s">
        <v>281</v>
      </c>
      <c r="B10" s="40">
        <v>2731455114</v>
      </c>
      <c r="C10" s="40">
        <v>-1515250</v>
      </c>
      <c r="D10" s="40">
        <v>46000000</v>
      </c>
      <c r="E10" s="40">
        <f>Table9[[#This Row],[2731455114]]+Table9[[#This Row],[-1515250]]+D10</f>
        <v>2775939864</v>
      </c>
      <c r="F10" s="40">
        <v>2731455114</v>
      </c>
      <c r="G10" s="40">
        <v>-1515250</v>
      </c>
      <c r="H10" s="40">
        <v>46000000</v>
      </c>
      <c r="I10" s="40">
        <f>Table9[[#This Row],[Column8]]+Table9[[#This Row],[Column7]]+Table9[[#This Row],[Column6]]</f>
        <v>2775939864</v>
      </c>
    </row>
    <row r="11" spans="1:9" ht="22.95" customHeight="1" x14ac:dyDescent="0.75">
      <c r="A11" s="39" t="s">
        <v>288</v>
      </c>
      <c r="B11" s="40">
        <v>1622665350</v>
      </c>
      <c r="C11" s="40">
        <v>-4393500</v>
      </c>
      <c r="D11" s="40">
        <v>8212000</v>
      </c>
      <c r="E11" s="40">
        <f>Table9[[#This Row],[2731455114]]+Table9[[#This Row],[-1515250]]+D11</f>
        <v>1626483850</v>
      </c>
      <c r="F11" s="40">
        <v>1622665350</v>
      </c>
      <c r="G11" s="40">
        <v>-4393500</v>
      </c>
      <c r="H11" s="40">
        <v>8212000</v>
      </c>
      <c r="I11" s="40">
        <f>Table9[[#This Row],[Column8]]+Table9[[#This Row],[Column7]]+Table9[[#This Row],[Column6]]</f>
        <v>1626483850</v>
      </c>
    </row>
    <row r="12" spans="1:9" ht="22.95" customHeight="1" x14ac:dyDescent="0.75">
      <c r="A12" s="39" t="s">
        <v>285</v>
      </c>
      <c r="B12" s="40">
        <v>0</v>
      </c>
      <c r="C12" s="40">
        <v>0</v>
      </c>
      <c r="D12" s="40">
        <v>401402150</v>
      </c>
      <c r="E12" s="40">
        <f>Table9[[#This Row],[2731455114]]+Table9[[#This Row],[-1515250]]+D12</f>
        <v>401402150</v>
      </c>
      <c r="F12" s="40">
        <v>0</v>
      </c>
      <c r="G12" s="40">
        <v>0</v>
      </c>
      <c r="H12" s="40">
        <v>401402150</v>
      </c>
      <c r="I12" s="40">
        <f>Table9[[#This Row],[Column8]]+Table9[[#This Row],[Column7]]+Table9[[#This Row],[Column6]]</f>
        <v>401402150</v>
      </c>
    </row>
    <row r="13" spans="1:9" ht="22.95" customHeight="1" x14ac:dyDescent="0.75">
      <c r="A13" s="39" t="s">
        <v>276</v>
      </c>
      <c r="B13" s="40">
        <v>0</v>
      </c>
      <c r="C13" s="40">
        <v>0</v>
      </c>
      <c r="D13" s="40">
        <v>88344961</v>
      </c>
      <c r="E13" s="40">
        <f>Table9[[#This Row],[2731455114]]+Table9[[#This Row],[-1515250]]+D13</f>
        <v>88344961</v>
      </c>
      <c r="F13" s="40">
        <v>0</v>
      </c>
      <c r="G13" s="40">
        <v>0</v>
      </c>
      <c r="H13" s="40">
        <v>88344961</v>
      </c>
      <c r="I13" s="40">
        <f>Table9[[#This Row],[Column8]]+Table9[[#This Row],[Column7]]+Table9[[#This Row],[Column6]]</f>
        <v>88344961</v>
      </c>
    </row>
    <row r="14" spans="1:9" ht="22.95" customHeight="1" x14ac:dyDescent="0.75">
      <c r="A14" s="39" t="s">
        <v>279</v>
      </c>
      <c r="B14" s="40">
        <v>0</v>
      </c>
      <c r="C14" s="40">
        <v>0</v>
      </c>
      <c r="D14" s="40">
        <v>147039274</v>
      </c>
      <c r="E14" s="40">
        <f>Table9[[#This Row],[2731455114]]+Table9[[#This Row],[-1515250]]+D14</f>
        <v>147039274</v>
      </c>
      <c r="F14" s="40">
        <v>0</v>
      </c>
      <c r="G14" s="40">
        <v>0</v>
      </c>
      <c r="H14" s="40">
        <v>147039274</v>
      </c>
      <c r="I14" s="40">
        <f>Table9[[#This Row],[Column8]]+Table9[[#This Row],[Column7]]+Table9[[#This Row],[Column6]]</f>
        <v>147039274</v>
      </c>
    </row>
    <row r="15" spans="1:9" ht="22.95" customHeight="1" x14ac:dyDescent="0.75">
      <c r="A15" s="39" t="s">
        <v>292</v>
      </c>
      <c r="B15" s="40">
        <v>179890708</v>
      </c>
      <c r="C15" s="40">
        <v>-290000000</v>
      </c>
      <c r="D15" s="40">
        <v>0</v>
      </c>
      <c r="E15" s="40">
        <f>Table9[[#This Row],[2731455114]]+Table9[[#This Row],[-1515250]]+D15</f>
        <v>-110109292</v>
      </c>
      <c r="F15" s="40">
        <v>179890708</v>
      </c>
      <c r="G15" s="40">
        <v>-290000000</v>
      </c>
      <c r="H15" s="40">
        <v>0</v>
      </c>
      <c r="I15" s="40">
        <f>Table9[[#This Row],[Column8]]+Table9[[#This Row],[Column7]]+Table9[[#This Row],[Column6]]</f>
        <v>-110109292</v>
      </c>
    </row>
    <row r="16" spans="1:9" ht="22.95" customHeight="1" x14ac:dyDescent="0.75">
      <c r="A16" s="39" t="s">
        <v>272</v>
      </c>
      <c r="B16" s="40">
        <v>0</v>
      </c>
      <c r="C16" s="40">
        <v>0</v>
      </c>
      <c r="D16" s="40">
        <v>185029024</v>
      </c>
      <c r="E16" s="40">
        <f>Table9[[#This Row],[2731455114]]+Table9[[#This Row],[-1515250]]+D16</f>
        <v>185029024</v>
      </c>
      <c r="F16" s="40">
        <v>0</v>
      </c>
      <c r="G16" s="40">
        <v>0</v>
      </c>
      <c r="H16" s="40">
        <v>185029024</v>
      </c>
      <c r="I16" s="40">
        <f>Table9[[#This Row],[Column8]]+Table9[[#This Row],[Column7]]+Table9[[#This Row],[Column6]]</f>
        <v>185029024</v>
      </c>
    </row>
    <row r="17" spans="1:9" ht="22.95" customHeight="1" thickBot="1" x14ac:dyDescent="0.8">
      <c r="A17" s="39" t="s">
        <v>171</v>
      </c>
      <c r="B17" s="47">
        <f t="shared" ref="B17:I17" si="0">SUM(B10:B16)</f>
        <v>4534011172</v>
      </c>
      <c r="C17" s="47">
        <f t="shared" si="0"/>
        <v>-295908750</v>
      </c>
      <c r="D17" s="47">
        <f t="shared" si="0"/>
        <v>876027409</v>
      </c>
      <c r="E17" s="47">
        <f t="shared" si="0"/>
        <v>5114129831</v>
      </c>
      <c r="F17" s="47">
        <f t="shared" si="0"/>
        <v>4534011172</v>
      </c>
      <c r="G17" s="47">
        <f t="shared" si="0"/>
        <v>-295908750</v>
      </c>
      <c r="H17" s="47">
        <f t="shared" si="0"/>
        <v>876027409</v>
      </c>
      <c r="I17" s="47">
        <f t="shared" si="0"/>
        <v>5114129831</v>
      </c>
    </row>
    <row r="18" spans="1:9" ht="22.95" customHeight="1" thickTop="1" x14ac:dyDescent="0.75">
      <c r="A18" s="65" t="s">
        <v>172</v>
      </c>
      <c r="B18" s="49"/>
      <c r="C18" s="49"/>
      <c r="D18" s="49"/>
      <c r="E18" s="49"/>
      <c r="F18" s="49"/>
      <c r="G18" s="49"/>
      <c r="H18" s="49"/>
      <c r="I18" s="4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rightToLeft="1" topLeftCell="A55" zoomScaleNormal="100" zoomScaleSheetLayoutView="106" workbookViewId="0">
      <selection activeCell="D8" sqref="D8"/>
    </sheetView>
  </sheetViews>
  <sheetFormatPr defaultColWidth="0" defaultRowHeight="22.2" x14ac:dyDescent="0.75"/>
  <cols>
    <col min="1" max="1" width="10.77734375" style="55" bestFit="1" customWidth="1"/>
    <col min="2" max="2" width="29.88671875" style="55" bestFit="1" customWidth="1"/>
    <col min="3" max="3" width="26.5546875" style="55" bestFit="1" customWidth="1"/>
    <col min="4" max="4" width="29.88671875" style="55" bestFit="1" customWidth="1"/>
    <col min="5" max="5" width="26.5546875" style="55" bestFit="1" customWidth="1"/>
    <col min="6" max="6" width="0.6640625" style="50" customWidth="1"/>
    <col min="7" max="7" width="0" style="50" hidden="1" customWidth="1"/>
    <col min="8" max="16384" width="0" style="50" hidden="1"/>
  </cols>
  <sheetData>
    <row r="1" spans="1:6" x14ac:dyDescent="0.75">
      <c r="A1" s="124" t="s">
        <v>0</v>
      </c>
      <c r="B1" s="124"/>
      <c r="C1" s="124"/>
      <c r="D1" s="124"/>
      <c r="E1" s="124"/>
    </row>
    <row r="2" spans="1:6" x14ac:dyDescent="0.75">
      <c r="A2" s="124" t="s">
        <v>300</v>
      </c>
      <c r="B2" s="124"/>
      <c r="C2" s="124"/>
      <c r="D2" s="124"/>
      <c r="E2" s="124"/>
    </row>
    <row r="3" spans="1:6" x14ac:dyDescent="0.75">
      <c r="A3" s="124" t="s">
        <v>301</v>
      </c>
      <c r="B3" s="124"/>
      <c r="C3" s="124"/>
      <c r="D3" s="124"/>
      <c r="E3" s="124"/>
    </row>
    <row r="4" spans="1:6" x14ac:dyDescent="0.75">
      <c r="A4" s="122" t="s">
        <v>307</v>
      </c>
      <c r="B4" s="122"/>
      <c r="C4" s="122"/>
      <c r="D4" s="122"/>
      <c r="E4" s="122"/>
    </row>
    <row r="5" spans="1:6" x14ac:dyDescent="0.75">
      <c r="A5" s="51"/>
      <c r="B5" s="51"/>
      <c r="C5" s="51"/>
      <c r="D5" s="51"/>
      <c r="E5" s="51"/>
    </row>
    <row r="6" spans="1:6" ht="37.5" customHeight="1" x14ac:dyDescent="0.75">
      <c r="A6" s="53" t="s">
        <v>308</v>
      </c>
      <c r="B6" s="121" t="s">
        <v>358</v>
      </c>
      <c r="C6" s="121"/>
      <c r="D6" s="123" t="s">
        <v>303</v>
      </c>
      <c r="E6" s="123"/>
      <c r="F6" s="66"/>
    </row>
    <row r="7" spans="1:6" ht="59.25" customHeight="1" x14ac:dyDescent="0.75">
      <c r="A7" s="67" t="s">
        <v>309</v>
      </c>
      <c r="B7" s="68" t="s">
        <v>310</v>
      </c>
      <c r="C7" s="68" t="s">
        <v>311</v>
      </c>
      <c r="D7" s="68" t="s">
        <v>310</v>
      </c>
      <c r="E7" s="68" t="s">
        <v>311</v>
      </c>
      <c r="F7" s="55"/>
    </row>
    <row r="8" spans="1:6" ht="22.5" customHeight="1" x14ac:dyDescent="0.75">
      <c r="A8" s="69"/>
      <c r="B8" s="52"/>
      <c r="C8" s="69"/>
      <c r="D8" s="52"/>
      <c r="E8" s="69"/>
      <c r="F8" s="55"/>
    </row>
    <row r="9" spans="1:6" ht="22.95" customHeight="1" x14ac:dyDescent="0.75">
      <c r="A9" s="19" t="s">
        <v>54</v>
      </c>
      <c r="B9" s="20">
        <v>1618530588</v>
      </c>
      <c r="C9" s="19">
        <v>15</v>
      </c>
      <c r="D9" s="20">
        <v>1618530588</v>
      </c>
      <c r="E9" s="19">
        <v>15</v>
      </c>
    </row>
    <row r="10" spans="1:6" ht="22.95" customHeight="1" x14ac:dyDescent="0.75">
      <c r="A10" s="19" t="s">
        <v>72</v>
      </c>
      <c r="B10" s="20">
        <v>104899440</v>
      </c>
      <c r="C10" s="19">
        <v>15</v>
      </c>
      <c r="D10" s="20">
        <v>104899440</v>
      </c>
      <c r="E10" s="19">
        <v>15</v>
      </c>
    </row>
    <row r="11" spans="1:6" ht="22.95" customHeight="1" x14ac:dyDescent="0.75">
      <c r="A11" s="19" t="s">
        <v>34</v>
      </c>
      <c r="B11" s="20">
        <v>269896724</v>
      </c>
      <c r="C11" s="19">
        <v>15</v>
      </c>
      <c r="D11" s="20">
        <v>269896724</v>
      </c>
      <c r="E11" s="19">
        <v>15</v>
      </c>
    </row>
    <row r="12" spans="1:6" ht="22.95" customHeight="1" x14ac:dyDescent="0.75">
      <c r="A12" s="19" t="s">
        <v>133</v>
      </c>
      <c r="B12" s="20">
        <v>49113796</v>
      </c>
      <c r="C12" s="19">
        <v>15</v>
      </c>
      <c r="D12" s="20">
        <v>49113796</v>
      </c>
      <c r="E12" s="19">
        <v>15</v>
      </c>
    </row>
    <row r="13" spans="1:6" ht="22.95" customHeight="1" x14ac:dyDescent="0.75">
      <c r="A13" s="19" t="s">
        <v>95</v>
      </c>
      <c r="B13" s="20">
        <v>63924604</v>
      </c>
      <c r="C13" s="19">
        <v>15</v>
      </c>
      <c r="D13" s="20">
        <v>63924604</v>
      </c>
      <c r="E13" s="19">
        <v>15</v>
      </c>
    </row>
    <row r="14" spans="1:6" ht="22.95" customHeight="1" x14ac:dyDescent="0.75">
      <c r="A14" s="19" t="s">
        <v>115</v>
      </c>
      <c r="B14" s="20">
        <v>98168394</v>
      </c>
      <c r="C14" s="19">
        <v>15</v>
      </c>
      <c r="D14" s="20">
        <v>98168394</v>
      </c>
      <c r="E14" s="19">
        <v>15</v>
      </c>
    </row>
    <row r="15" spans="1:6" ht="22.95" customHeight="1" x14ac:dyDescent="0.75">
      <c r="A15" s="19" t="s">
        <v>74</v>
      </c>
      <c r="B15" s="20">
        <v>77822977</v>
      </c>
      <c r="C15" s="19">
        <v>15</v>
      </c>
      <c r="D15" s="20">
        <v>77822977</v>
      </c>
      <c r="E15" s="19">
        <v>15</v>
      </c>
    </row>
    <row r="16" spans="1:6" ht="22.95" customHeight="1" x14ac:dyDescent="0.75">
      <c r="A16" s="19" t="s">
        <v>165</v>
      </c>
      <c r="B16" s="20">
        <v>82218867</v>
      </c>
      <c r="C16" s="19">
        <v>15</v>
      </c>
      <c r="D16" s="20">
        <v>82218867</v>
      </c>
      <c r="E16" s="19">
        <v>15</v>
      </c>
    </row>
    <row r="17" spans="1:5" ht="22.95" customHeight="1" x14ac:dyDescent="0.75">
      <c r="A17" s="19" t="s">
        <v>68</v>
      </c>
      <c r="B17" s="20">
        <v>65622426</v>
      </c>
      <c r="C17" s="19">
        <v>10</v>
      </c>
      <c r="D17" s="20">
        <v>65622426</v>
      </c>
      <c r="E17" s="19">
        <v>10</v>
      </c>
    </row>
    <row r="18" spans="1:5" ht="22.95" customHeight="1" x14ac:dyDescent="0.75">
      <c r="A18" s="19" t="s">
        <v>52</v>
      </c>
      <c r="B18" s="20">
        <v>58116683</v>
      </c>
      <c r="C18" s="19">
        <v>10</v>
      </c>
      <c r="D18" s="20">
        <v>58116683</v>
      </c>
      <c r="E18" s="19">
        <v>10</v>
      </c>
    </row>
    <row r="19" spans="1:5" ht="22.95" customHeight="1" x14ac:dyDescent="0.75">
      <c r="A19" s="19" t="s">
        <v>151</v>
      </c>
      <c r="B19" s="20">
        <v>51179081</v>
      </c>
      <c r="C19" s="19">
        <v>10</v>
      </c>
      <c r="D19" s="20">
        <v>51179081</v>
      </c>
      <c r="E19" s="19">
        <v>10</v>
      </c>
    </row>
    <row r="20" spans="1:5" ht="22.95" customHeight="1" x14ac:dyDescent="0.75">
      <c r="A20" s="19" t="s">
        <v>161</v>
      </c>
      <c r="B20" s="20">
        <v>83656008</v>
      </c>
      <c r="C20" s="19">
        <v>10</v>
      </c>
      <c r="D20" s="20">
        <v>83656008</v>
      </c>
      <c r="E20" s="19">
        <v>10</v>
      </c>
    </row>
    <row r="21" spans="1:5" ht="22.95" customHeight="1" x14ac:dyDescent="0.75">
      <c r="A21" s="19" t="s">
        <v>109</v>
      </c>
      <c r="B21" s="20">
        <v>467146</v>
      </c>
      <c r="C21" s="19">
        <v>10</v>
      </c>
      <c r="D21" s="20">
        <v>467146</v>
      </c>
      <c r="E21" s="19">
        <v>10</v>
      </c>
    </row>
    <row r="22" spans="1:5" ht="22.95" customHeight="1" x14ac:dyDescent="0.75">
      <c r="A22" s="19" t="s">
        <v>30</v>
      </c>
      <c r="B22" s="20">
        <v>75369578</v>
      </c>
      <c r="C22" s="19">
        <v>10</v>
      </c>
      <c r="D22" s="20">
        <v>75369578</v>
      </c>
      <c r="E22" s="19">
        <v>10</v>
      </c>
    </row>
    <row r="23" spans="1:5" ht="22.95" customHeight="1" x14ac:dyDescent="0.75">
      <c r="A23" s="19" t="s">
        <v>131</v>
      </c>
      <c r="B23" s="20">
        <v>1610011</v>
      </c>
      <c r="C23" s="19">
        <v>10</v>
      </c>
      <c r="D23" s="20">
        <v>1610011</v>
      </c>
      <c r="E23" s="19">
        <v>10</v>
      </c>
    </row>
    <row r="24" spans="1:5" ht="22.95" customHeight="1" x14ac:dyDescent="0.75">
      <c r="A24" s="19" t="s">
        <v>149</v>
      </c>
      <c r="B24" s="20">
        <v>46712247</v>
      </c>
      <c r="C24" s="19">
        <v>10</v>
      </c>
      <c r="D24" s="20">
        <v>46712247</v>
      </c>
      <c r="E24" s="19">
        <v>10</v>
      </c>
    </row>
    <row r="25" spans="1:5" ht="22.95" customHeight="1" x14ac:dyDescent="0.75">
      <c r="A25" s="19" t="s">
        <v>91</v>
      </c>
      <c r="B25" s="20">
        <v>13299939</v>
      </c>
      <c r="C25" s="19">
        <v>10</v>
      </c>
      <c r="D25" s="20">
        <v>13299939</v>
      </c>
      <c r="E25" s="19">
        <v>10</v>
      </c>
    </row>
    <row r="26" spans="1:5" ht="22.95" customHeight="1" x14ac:dyDescent="0.75">
      <c r="A26" s="19" t="s">
        <v>107</v>
      </c>
      <c r="B26" s="20">
        <v>48602379</v>
      </c>
      <c r="C26" s="19">
        <v>10</v>
      </c>
      <c r="D26" s="20">
        <v>48602379</v>
      </c>
      <c r="E26" s="19">
        <v>10</v>
      </c>
    </row>
    <row r="27" spans="1:5" ht="22.95" customHeight="1" x14ac:dyDescent="0.75">
      <c r="A27" s="19" t="s">
        <v>50</v>
      </c>
      <c r="B27" s="20">
        <v>22191080</v>
      </c>
      <c r="C27" s="19">
        <v>10</v>
      </c>
      <c r="D27" s="20">
        <v>22191080</v>
      </c>
      <c r="E27" s="19">
        <v>10</v>
      </c>
    </row>
    <row r="28" spans="1:5" ht="22.95" customHeight="1" x14ac:dyDescent="0.75">
      <c r="A28" s="19" t="s">
        <v>66</v>
      </c>
      <c r="B28" s="20">
        <v>20786150</v>
      </c>
      <c r="C28" s="19">
        <v>10</v>
      </c>
      <c r="D28" s="20">
        <v>20786150</v>
      </c>
      <c r="E28" s="19">
        <v>10</v>
      </c>
    </row>
    <row r="29" spans="1:5" ht="22.95" customHeight="1" x14ac:dyDescent="0.75">
      <c r="A29" s="19" t="s">
        <v>28</v>
      </c>
      <c r="B29" s="20">
        <v>35127135</v>
      </c>
      <c r="C29" s="19">
        <v>10</v>
      </c>
      <c r="D29" s="20">
        <v>35127135</v>
      </c>
      <c r="E29" s="19">
        <v>10</v>
      </c>
    </row>
    <row r="30" spans="1:5" ht="22.95" customHeight="1" x14ac:dyDescent="0.75">
      <c r="A30" s="19" t="s">
        <v>129</v>
      </c>
      <c r="B30" s="20">
        <v>2145472</v>
      </c>
      <c r="C30" s="19">
        <v>10</v>
      </c>
      <c r="D30" s="20">
        <v>2145472</v>
      </c>
      <c r="E30" s="19">
        <v>10</v>
      </c>
    </row>
    <row r="31" spans="1:5" ht="22.95" customHeight="1" x14ac:dyDescent="0.75">
      <c r="A31" s="19" t="s">
        <v>127</v>
      </c>
      <c r="B31" s="20">
        <v>6370948</v>
      </c>
      <c r="C31" s="19">
        <v>10</v>
      </c>
      <c r="D31" s="20">
        <v>6370948</v>
      </c>
      <c r="E31" s="19">
        <v>10</v>
      </c>
    </row>
    <row r="32" spans="1:5" ht="22.95" customHeight="1" x14ac:dyDescent="0.75">
      <c r="A32" s="19" t="s">
        <v>64</v>
      </c>
      <c r="B32" s="20">
        <v>22667555</v>
      </c>
      <c r="C32" s="19">
        <v>10</v>
      </c>
      <c r="D32" s="20">
        <v>22667555</v>
      </c>
      <c r="E32" s="19">
        <v>10</v>
      </c>
    </row>
    <row r="33" spans="1:5" ht="22.95" customHeight="1" x14ac:dyDescent="0.75">
      <c r="A33" s="19" t="s">
        <v>89</v>
      </c>
      <c r="B33" s="20">
        <v>7378593</v>
      </c>
      <c r="C33" s="19">
        <v>10</v>
      </c>
      <c r="D33" s="20">
        <v>7378593</v>
      </c>
      <c r="E33" s="19">
        <v>10</v>
      </c>
    </row>
    <row r="34" spans="1:5" ht="22.95" customHeight="1" x14ac:dyDescent="0.75">
      <c r="A34" s="19" t="s">
        <v>26</v>
      </c>
      <c r="B34" s="20">
        <v>10507200</v>
      </c>
      <c r="C34" s="19">
        <v>10</v>
      </c>
      <c r="D34" s="20">
        <v>10507200</v>
      </c>
      <c r="E34" s="19">
        <v>10</v>
      </c>
    </row>
    <row r="35" spans="1:5" ht="22.95" customHeight="1" x14ac:dyDescent="0.75">
      <c r="A35" s="19" t="s">
        <v>48</v>
      </c>
      <c r="B35" s="20">
        <v>136914</v>
      </c>
      <c r="C35" s="19">
        <v>10</v>
      </c>
      <c r="D35" s="20">
        <v>136914</v>
      </c>
      <c r="E35" s="19">
        <v>10</v>
      </c>
    </row>
    <row r="36" spans="1:5" ht="22.95" customHeight="1" x14ac:dyDescent="0.75">
      <c r="A36" s="19" t="s">
        <v>105</v>
      </c>
      <c r="B36" s="20">
        <v>7717490</v>
      </c>
      <c r="C36" s="19">
        <v>10</v>
      </c>
      <c r="D36" s="20">
        <v>7717490</v>
      </c>
      <c r="E36" s="19">
        <v>10</v>
      </c>
    </row>
    <row r="37" spans="1:5" ht="22.95" customHeight="1" x14ac:dyDescent="0.75">
      <c r="A37" s="19" t="s">
        <v>125</v>
      </c>
      <c r="B37" s="20">
        <v>113393145</v>
      </c>
      <c r="C37" s="19">
        <v>10</v>
      </c>
      <c r="D37" s="20">
        <v>113393145</v>
      </c>
      <c r="E37" s="19">
        <v>10</v>
      </c>
    </row>
    <row r="38" spans="1:5" ht="22.95" customHeight="1" x14ac:dyDescent="0.75">
      <c r="A38" s="19" t="s">
        <v>62</v>
      </c>
      <c r="B38" s="20">
        <v>127049547</v>
      </c>
      <c r="C38" s="19">
        <v>10</v>
      </c>
      <c r="D38" s="20">
        <v>127049547</v>
      </c>
      <c r="E38" s="19">
        <v>10</v>
      </c>
    </row>
    <row r="39" spans="1:5" ht="22.95" customHeight="1" x14ac:dyDescent="0.75">
      <c r="A39" s="19" t="s">
        <v>145</v>
      </c>
      <c r="B39" s="20">
        <v>938398</v>
      </c>
      <c r="C39" s="19">
        <v>10</v>
      </c>
      <c r="D39" s="20">
        <v>938398</v>
      </c>
      <c r="E39" s="19">
        <v>10</v>
      </c>
    </row>
    <row r="40" spans="1:5" ht="22.95" customHeight="1" x14ac:dyDescent="0.75">
      <c r="A40" s="19" t="s">
        <v>87</v>
      </c>
      <c r="B40" s="20">
        <v>11377006</v>
      </c>
      <c r="C40" s="19">
        <v>10</v>
      </c>
      <c r="D40" s="20">
        <v>11377006</v>
      </c>
      <c r="E40" s="19">
        <v>10</v>
      </c>
    </row>
    <row r="41" spans="1:5" ht="22.95" customHeight="1" x14ac:dyDescent="0.75">
      <c r="A41" s="19" t="s">
        <v>103</v>
      </c>
      <c r="B41" s="20">
        <v>9983343</v>
      </c>
      <c r="C41" s="19">
        <v>10</v>
      </c>
      <c r="D41" s="20">
        <v>9983343</v>
      </c>
      <c r="E41" s="19">
        <v>10</v>
      </c>
    </row>
    <row r="42" spans="1:5" ht="22.95" customHeight="1" x14ac:dyDescent="0.75">
      <c r="A42" s="19" t="s">
        <v>46</v>
      </c>
      <c r="B42" s="20">
        <v>211159652</v>
      </c>
      <c r="C42" s="19">
        <v>10</v>
      </c>
      <c r="D42" s="20">
        <v>211159652</v>
      </c>
      <c r="E42" s="19">
        <v>10</v>
      </c>
    </row>
    <row r="43" spans="1:5" ht="22.95" customHeight="1" x14ac:dyDescent="0.75">
      <c r="A43" s="19" t="s">
        <v>60</v>
      </c>
      <c r="B43" s="20">
        <v>58655447</v>
      </c>
      <c r="C43" s="19">
        <v>10</v>
      </c>
      <c r="D43" s="20">
        <v>58655447</v>
      </c>
      <c r="E43" s="19">
        <v>10</v>
      </c>
    </row>
    <row r="44" spans="1:5" ht="22.95" customHeight="1" x14ac:dyDescent="0.75">
      <c r="A44" s="19" t="s">
        <v>24</v>
      </c>
      <c r="B44" s="20">
        <v>139365357</v>
      </c>
      <c r="C44" s="19">
        <v>10</v>
      </c>
      <c r="D44" s="20">
        <v>139365357</v>
      </c>
      <c r="E44" s="19">
        <v>10</v>
      </c>
    </row>
    <row r="45" spans="1:5" ht="22.95" customHeight="1" x14ac:dyDescent="0.75">
      <c r="A45" s="19" t="s">
        <v>123</v>
      </c>
      <c r="B45" s="20">
        <v>5240679</v>
      </c>
      <c r="C45" s="19">
        <v>10</v>
      </c>
      <c r="D45" s="20">
        <v>5240679</v>
      </c>
      <c r="E45" s="19">
        <v>10</v>
      </c>
    </row>
    <row r="46" spans="1:5" ht="22.95" customHeight="1" x14ac:dyDescent="0.75">
      <c r="A46" s="19" t="s">
        <v>143</v>
      </c>
      <c r="B46" s="20">
        <v>4682008</v>
      </c>
      <c r="C46" s="19">
        <v>10</v>
      </c>
      <c r="D46" s="20">
        <v>4682008</v>
      </c>
      <c r="E46" s="19">
        <v>10</v>
      </c>
    </row>
    <row r="47" spans="1:5" ht="22.95" customHeight="1" x14ac:dyDescent="0.75">
      <c r="A47" s="19" t="s">
        <v>85</v>
      </c>
      <c r="B47" s="20">
        <v>2478074</v>
      </c>
      <c r="C47" s="19">
        <v>10</v>
      </c>
      <c r="D47" s="20">
        <v>2478074</v>
      </c>
      <c r="E47" s="19">
        <v>10</v>
      </c>
    </row>
    <row r="48" spans="1:5" ht="22.95" customHeight="1" x14ac:dyDescent="0.75">
      <c r="A48" s="19" t="s">
        <v>83</v>
      </c>
      <c r="B48" s="20">
        <v>7989983</v>
      </c>
      <c r="C48" s="19">
        <v>10</v>
      </c>
      <c r="D48" s="20">
        <v>7989983</v>
      </c>
      <c r="E48" s="19">
        <v>10</v>
      </c>
    </row>
    <row r="49" spans="1:5" ht="22.95" customHeight="1" x14ac:dyDescent="0.75">
      <c r="A49" s="19" t="s">
        <v>22</v>
      </c>
      <c r="B49" s="20">
        <v>48842688</v>
      </c>
      <c r="C49" s="19">
        <v>10</v>
      </c>
      <c r="D49" s="20">
        <v>48842688</v>
      </c>
      <c r="E49" s="19">
        <v>10</v>
      </c>
    </row>
    <row r="50" spans="1:5" ht="22.95" customHeight="1" x14ac:dyDescent="0.75">
      <c r="A50" s="19" t="s">
        <v>44</v>
      </c>
      <c r="B50" s="20">
        <v>7044771</v>
      </c>
      <c r="C50" s="19">
        <v>10</v>
      </c>
      <c r="D50" s="20">
        <v>7044771</v>
      </c>
      <c r="E50" s="19">
        <v>10</v>
      </c>
    </row>
    <row r="51" spans="1:5" ht="22.95" customHeight="1" x14ac:dyDescent="0.75">
      <c r="A51" s="19" t="s">
        <v>141</v>
      </c>
      <c r="B51" s="20">
        <v>8798609</v>
      </c>
      <c r="C51" s="19">
        <v>10</v>
      </c>
      <c r="D51" s="20">
        <v>8798609</v>
      </c>
      <c r="E51" s="19">
        <v>10</v>
      </c>
    </row>
    <row r="52" spans="1:5" ht="22.95" customHeight="1" x14ac:dyDescent="0.75">
      <c r="A52" s="19" t="s">
        <v>155</v>
      </c>
      <c r="B52" s="20">
        <v>34229173</v>
      </c>
      <c r="C52" s="19">
        <v>10</v>
      </c>
      <c r="D52" s="20">
        <v>34229173</v>
      </c>
      <c r="E52" s="19">
        <v>10</v>
      </c>
    </row>
    <row r="53" spans="1:5" ht="22.95" customHeight="1" x14ac:dyDescent="0.75">
      <c r="A53" s="19" t="s">
        <v>101</v>
      </c>
      <c r="B53" s="20">
        <v>25044960</v>
      </c>
      <c r="C53" s="19">
        <v>10</v>
      </c>
      <c r="D53" s="20">
        <v>25044960</v>
      </c>
      <c r="E53" s="19">
        <v>10</v>
      </c>
    </row>
    <row r="54" spans="1:5" ht="22.95" customHeight="1" x14ac:dyDescent="0.75">
      <c r="A54" s="19" t="s">
        <v>121</v>
      </c>
      <c r="B54" s="20">
        <v>5929000</v>
      </c>
      <c r="C54" s="19">
        <v>10</v>
      </c>
      <c r="D54" s="20">
        <v>5929000</v>
      </c>
      <c r="E54" s="19">
        <v>10</v>
      </c>
    </row>
    <row r="55" spans="1:5" ht="22.95" customHeight="1" x14ac:dyDescent="0.75">
      <c r="A55" s="19" t="s">
        <v>81</v>
      </c>
      <c r="B55" s="20">
        <v>126732176</v>
      </c>
      <c r="C55" s="19">
        <v>10</v>
      </c>
      <c r="D55" s="20">
        <v>126732176</v>
      </c>
      <c r="E55" s="19">
        <v>10</v>
      </c>
    </row>
    <row r="56" spans="1:5" ht="22.95" customHeight="1" x14ac:dyDescent="0.75">
      <c r="A56" s="19" t="s">
        <v>20</v>
      </c>
      <c r="B56" s="20">
        <v>7713322</v>
      </c>
      <c r="C56" s="19">
        <v>10</v>
      </c>
      <c r="D56" s="20">
        <v>7713322</v>
      </c>
      <c r="E56" s="19">
        <v>10</v>
      </c>
    </row>
    <row r="57" spans="1:5" ht="22.95" customHeight="1" x14ac:dyDescent="0.75">
      <c r="A57" s="19" t="s">
        <v>99</v>
      </c>
      <c r="B57" s="20">
        <v>8962708</v>
      </c>
      <c r="C57" s="19">
        <v>10</v>
      </c>
      <c r="D57" s="20">
        <v>8962708</v>
      </c>
      <c r="E57" s="19">
        <v>10</v>
      </c>
    </row>
    <row r="58" spans="1:5" ht="22.95" customHeight="1" x14ac:dyDescent="0.75">
      <c r="A58" s="19" t="s">
        <v>58</v>
      </c>
      <c r="B58" s="20">
        <v>1703934816</v>
      </c>
      <c r="C58" s="19">
        <v>10</v>
      </c>
      <c r="D58" s="20">
        <v>1703934816</v>
      </c>
      <c r="E58" s="19">
        <v>10</v>
      </c>
    </row>
    <row r="59" spans="1:5" ht="22.95" customHeight="1" x14ac:dyDescent="0.75">
      <c r="A59" s="19" t="s">
        <v>16</v>
      </c>
      <c r="B59" s="20">
        <v>143540603</v>
      </c>
      <c r="C59" s="19">
        <v>10</v>
      </c>
      <c r="D59" s="20">
        <v>143540603</v>
      </c>
      <c r="E59" s="19">
        <v>10</v>
      </c>
    </row>
    <row r="60" spans="1:5" ht="22.95" customHeight="1" x14ac:dyDescent="0.75">
      <c r="A60" s="19" t="s">
        <v>119</v>
      </c>
      <c r="B60" s="20">
        <v>99440840</v>
      </c>
      <c r="C60" s="19">
        <v>10</v>
      </c>
      <c r="D60" s="20">
        <v>99440840</v>
      </c>
      <c r="E60" s="19">
        <v>10</v>
      </c>
    </row>
    <row r="61" spans="1:5" ht="22.95" customHeight="1" x14ac:dyDescent="0.75">
      <c r="A61" s="19" t="s">
        <v>139</v>
      </c>
      <c r="B61" s="20">
        <v>8062719</v>
      </c>
      <c r="C61" s="19">
        <v>10</v>
      </c>
      <c r="D61" s="20">
        <v>8062719</v>
      </c>
      <c r="E61" s="19">
        <v>10</v>
      </c>
    </row>
    <row r="62" spans="1:5" ht="22.95" customHeight="1" x14ac:dyDescent="0.75">
      <c r="A62" s="19" t="s">
        <v>79</v>
      </c>
      <c r="B62" s="20">
        <v>7456437</v>
      </c>
      <c r="C62" s="19">
        <v>10</v>
      </c>
      <c r="D62" s="20">
        <v>7456437</v>
      </c>
      <c r="E62" s="19">
        <v>10</v>
      </c>
    </row>
    <row r="63" spans="1:5" ht="22.95" customHeight="1" x14ac:dyDescent="0.75">
      <c r="A63" s="19" t="s">
        <v>38</v>
      </c>
      <c r="B63" s="20">
        <v>92567559</v>
      </c>
      <c r="C63" s="19">
        <v>10</v>
      </c>
      <c r="D63" s="20">
        <v>92567559</v>
      </c>
      <c r="E63" s="19">
        <v>10</v>
      </c>
    </row>
    <row r="64" spans="1:5" ht="22.95" customHeight="1" x14ac:dyDescent="0.75">
      <c r="A64" s="19" t="s">
        <v>40</v>
      </c>
      <c r="B64" s="20">
        <v>25584355</v>
      </c>
      <c r="C64" s="19">
        <v>10</v>
      </c>
      <c r="D64" s="20">
        <v>25584355</v>
      </c>
      <c r="E64" s="19">
        <v>10</v>
      </c>
    </row>
    <row r="65" spans="1:6" ht="22.95" customHeight="1" x14ac:dyDescent="0.75">
      <c r="A65" s="19" t="s">
        <v>135</v>
      </c>
      <c r="B65" s="20">
        <v>19944937</v>
      </c>
      <c r="C65" s="19">
        <v>10</v>
      </c>
      <c r="D65" s="20">
        <v>19944937</v>
      </c>
      <c r="E65" s="19">
        <v>10</v>
      </c>
    </row>
    <row r="66" spans="1:6" ht="22.95" customHeight="1" thickBot="1" x14ac:dyDescent="0.8">
      <c r="A66" s="19" t="s">
        <v>171</v>
      </c>
      <c r="B66" s="24">
        <f>SUM(B9:B65)</f>
        <v>6010381737</v>
      </c>
      <c r="C66" s="19"/>
      <c r="D66" s="24">
        <f>SUM(D9:D65)</f>
        <v>6010381737</v>
      </c>
      <c r="E66" s="19"/>
    </row>
    <row r="67" spans="1:6" ht="22.95" customHeight="1" thickTop="1" x14ac:dyDescent="0.75">
      <c r="A67" s="70" t="s">
        <v>172</v>
      </c>
      <c r="B67" s="54"/>
      <c r="C67" s="27"/>
      <c r="D67" s="54"/>
      <c r="E67" s="27"/>
      <c r="F67" s="55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zoomScaleNormal="100" zoomScaleSheetLayoutView="106" workbookViewId="0">
      <selection activeCell="A10" sqref="A10"/>
    </sheetView>
  </sheetViews>
  <sheetFormatPr defaultColWidth="9.109375" defaultRowHeight="22.2" x14ac:dyDescent="0.75"/>
  <cols>
    <col min="1" max="1" width="20" style="55" customWidth="1"/>
    <col min="2" max="2" width="30.109375" style="55" customWidth="1"/>
    <col min="3" max="3" width="32" style="55" customWidth="1"/>
    <col min="4" max="4" width="9.109375" style="50" customWidth="1"/>
    <col min="5" max="16384" width="9.109375" style="50"/>
  </cols>
  <sheetData>
    <row r="1" spans="1:3" x14ac:dyDescent="0.75">
      <c r="A1" s="124" t="s">
        <v>0</v>
      </c>
      <c r="B1" s="124"/>
      <c r="C1" s="124"/>
    </row>
    <row r="2" spans="1:3" x14ac:dyDescent="0.75">
      <c r="A2" s="124" t="s">
        <v>300</v>
      </c>
      <c r="B2" s="124"/>
      <c r="C2" s="124"/>
    </row>
    <row r="3" spans="1:3" x14ac:dyDescent="0.75">
      <c r="A3" s="124" t="s">
        <v>301</v>
      </c>
      <c r="B3" s="124"/>
      <c r="C3" s="124"/>
    </row>
    <row r="4" spans="1:3" x14ac:dyDescent="0.75">
      <c r="A4" s="122" t="s">
        <v>312</v>
      </c>
      <c r="B4" s="122"/>
      <c r="C4" s="122"/>
    </row>
    <row r="5" spans="1:3" x14ac:dyDescent="0.75">
      <c r="A5" s="71"/>
      <c r="B5" s="69" t="s">
        <v>358</v>
      </c>
      <c r="C5" s="69" t="s">
        <v>303</v>
      </c>
    </row>
    <row r="6" spans="1:3" ht="16.5" customHeight="1" x14ac:dyDescent="0.75">
      <c r="A6" s="127" t="s">
        <v>313</v>
      </c>
      <c r="B6" s="125" t="s">
        <v>12</v>
      </c>
      <c r="C6" s="125" t="s">
        <v>12</v>
      </c>
    </row>
    <row r="7" spans="1:3" x14ac:dyDescent="0.75">
      <c r="A7" s="128"/>
      <c r="B7" s="126"/>
      <c r="C7" s="126"/>
    </row>
    <row r="8" spans="1:3" ht="22.95" customHeight="1" x14ac:dyDescent="0.75">
      <c r="A8" s="19" t="s">
        <v>359</v>
      </c>
      <c r="B8" s="20">
        <v>77980085</v>
      </c>
      <c r="C8" s="20">
        <v>77980085</v>
      </c>
    </row>
    <row r="9" spans="1:3" ht="22.95" customHeight="1" thickBot="1" x14ac:dyDescent="0.8">
      <c r="A9" s="19" t="s">
        <v>171</v>
      </c>
      <c r="B9" s="24">
        <f>SUM(B8)</f>
        <v>77980085</v>
      </c>
      <c r="C9" s="24">
        <f>SUM(C8)</f>
        <v>77980085</v>
      </c>
    </row>
    <row r="10" spans="1:3" ht="22.95" customHeight="1" thickTop="1" x14ac:dyDescent="0.75">
      <c r="A10" s="19" t="s">
        <v>172</v>
      </c>
      <c r="B10" s="20"/>
      <c r="C10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topLeftCell="A7" workbookViewId="0">
      <selection activeCell="C20" sqref="C20"/>
    </sheetView>
  </sheetViews>
  <sheetFormatPr defaultRowHeight="28.8" customHeight="1" x14ac:dyDescent="0.3"/>
  <cols>
    <col min="1" max="1" width="28.44140625" customWidth="1"/>
    <col min="2" max="2" width="28" customWidth="1"/>
    <col min="3" max="3" width="21.5546875" customWidth="1"/>
    <col min="4" max="4" width="25.44140625" customWidth="1"/>
  </cols>
  <sheetData>
    <row r="1" spans="1:4" ht="28.8" customHeight="1" x14ac:dyDescent="0.8">
      <c r="A1" s="129" t="str">
        <f>'[1]ریز محاسبات'!A1</f>
        <v>نسبت های کفایت سرمایۀ صندوق سرمایه گذاری اختصاصی بازارگردانی صبا گستر نفت و گاز تامین در تاریخ 1400/01/31</v>
      </c>
      <c r="B1" s="130"/>
      <c r="C1" s="130"/>
      <c r="D1" s="131"/>
    </row>
    <row r="2" spans="1:4" ht="49.8" customHeight="1" x14ac:dyDescent="0.75">
      <c r="A2" s="74"/>
      <c r="B2" s="75" t="s">
        <v>360</v>
      </c>
      <c r="C2" s="76" t="s">
        <v>361</v>
      </c>
      <c r="D2" s="76" t="s">
        <v>362</v>
      </c>
    </row>
    <row r="3" spans="1:4" ht="28.8" customHeight="1" x14ac:dyDescent="0.3">
      <c r="A3" s="77" t="s">
        <v>363</v>
      </c>
      <c r="B3" s="78">
        <f>'[1]ریز محاسبات'!E83</f>
        <v>57075210</v>
      </c>
      <c r="C3" s="78">
        <f>'[1]ریز محاسبات'!F83</f>
        <v>37594920.399999999</v>
      </c>
      <c r="D3" s="78">
        <f>'[1]ریز محاسبات'!G83</f>
        <v>51520462.799999997</v>
      </c>
    </row>
    <row r="4" spans="1:4" ht="28.8" customHeight="1" x14ac:dyDescent="0.3">
      <c r="A4" s="77" t="s">
        <v>364</v>
      </c>
      <c r="B4" s="78">
        <f>'[1]ریز محاسبات'!E166</f>
        <v>0</v>
      </c>
      <c r="C4" s="78">
        <f>'[1]ریز محاسبات'!F166</f>
        <v>0</v>
      </c>
      <c r="D4" s="78">
        <f>'[1]ریز محاسبات'!G166</f>
        <v>0</v>
      </c>
    </row>
    <row r="5" spans="1:4" ht="28.8" customHeight="1" x14ac:dyDescent="0.3">
      <c r="A5" s="77" t="s">
        <v>365</v>
      </c>
      <c r="B5" s="79">
        <f>B3+B4</f>
        <v>57075210</v>
      </c>
      <c r="C5" s="79">
        <f t="shared" ref="C5:D5" si="0">C3+C4</f>
        <v>37594920.399999999</v>
      </c>
      <c r="D5" s="79">
        <f t="shared" si="0"/>
        <v>51520462.799999997</v>
      </c>
    </row>
    <row r="6" spans="1:4" ht="28.8" customHeight="1" x14ac:dyDescent="0.3">
      <c r="A6" s="77" t="s">
        <v>366</v>
      </c>
      <c r="B6" s="78">
        <f>'[1]ریز محاسبات'!E182</f>
        <v>1913902</v>
      </c>
      <c r="C6" s="78">
        <f>'[1]ریز محاسبات'!F182</f>
        <v>1547625</v>
      </c>
      <c r="D6" s="78">
        <f>'[1]ریز محاسبات'!G182</f>
        <v>1364486.5</v>
      </c>
    </row>
    <row r="7" spans="1:4" ht="28.8" customHeight="1" x14ac:dyDescent="0.3">
      <c r="A7" s="77" t="s">
        <v>367</v>
      </c>
      <c r="B7" s="78">
        <f>'[1]ریز محاسبات'!E194</f>
        <v>0</v>
      </c>
      <c r="C7" s="78">
        <f>'[1]ریز محاسبات'!F194</f>
        <v>0</v>
      </c>
      <c r="D7" s="78">
        <f>'[1]ریز محاسبات'!G194</f>
        <v>0</v>
      </c>
    </row>
    <row r="8" spans="1:4" ht="28.8" customHeight="1" x14ac:dyDescent="0.3">
      <c r="A8" s="77" t="s">
        <v>368</v>
      </c>
      <c r="B8" s="79">
        <f>B6+B7</f>
        <v>1913902</v>
      </c>
      <c r="C8" s="79">
        <f t="shared" ref="C8:D8" si="1">C6+C7</f>
        <v>1547625</v>
      </c>
      <c r="D8" s="79">
        <f t="shared" si="1"/>
        <v>1364486.5</v>
      </c>
    </row>
    <row r="9" spans="1:4" ht="28.8" customHeight="1" x14ac:dyDescent="0.3">
      <c r="A9" s="77" t="s">
        <v>369</v>
      </c>
      <c r="B9" s="80">
        <f>'[1]ریز محاسبات'!E254</f>
        <v>1678367</v>
      </c>
      <c r="C9" s="80">
        <f>'[1]ریز محاسبات'!F254</f>
        <v>839183.5</v>
      </c>
      <c r="D9" s="80">
        <f>'[1]ریز محاسبات'!G254</f>
        <v>8391835</v>
      </c>
    </row>
    <row r="10" spans="1:4" ht="28.8" customHeight="1" x14ac:dyDescent="0.3">
      <c r="A10" s="77" t="s">
        <v>370</v>
      </c>
      <c r="B10" s="79">
        <f>B8+B9</f>
        <v>3592269</v>
      </c>
      <c r="C10" s="79">
        <f t="shared" ref="C10:D10" si="2">C8+C9</f>
        <v>2386808.5</v>
      </c>
      <c r="D10" s="79">
        <f t="shared" si="2"/>
        <v>9756321.5</v>
      </c>
    </row>
    <row r="11" spans="1:4" ht="28.8" customHeight="1" x14ac:dyDescent="0.75">
      <c r="A11" s="77" t="s">
        <v>371</v>
      </c>
      <c r="B11" s="81">
        <f>B3/(B6+B9)</f>
        <v>15.888345221362878</v>
      </c>
      <c r="C11" s="81">
        <f>C5/C10</f>
        <v>15.751125572076687</v>
      </c>
      <c r="D11" s="82"/>
    </row>
    <row r="12" spans="1:4" ht="28.8" customHeight="1" x14ac:dyDescent="0.75">
      <c r="A12" s="77" t="s">
        <v>372</v>
      </c>
      <c r="B12" s="83">
        <f>B10/B5</f>
        <v>6.2939216517994417E-2</v>
      </c>
      <c r="C12" s="84"/>
      <c r="D12" s="83">
        <f>D10/D5</f>
        <v>0.18936789325580361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rightToLeft="1" topLeftCell="A85" zoomScaleNormal="100" zoomScaleSheetLayoutView="106" workbookViewId="0">
      <selection activeCell="L92" sqref="L92:L93"/>
    </sheetView>
  </sheetViews>
  <sheetFormatPr defaultColWidth="9.109375" defaultRowHeight="21" x14ac:dyDescent="0.7"/>
  <cols>
    <col min="1" max="1" width="27.33203125" style="21" customWidth="1"/>
    <col min="2" max="2" width="11.21875" style="21" customWidth="1"/>
    <col min="3" max="4" width="17.33203125" style="21" customWidth="1"/>
    <col min="5" max="5" width="9.88671875" style="21" customWidth="1"/>
    <col min="6" max="6" width="16.44140625" style="21" customWidth="1"/>
    <col min="7" max="7" width="9" style="21" customWidth="1"/>
    <col min="8" max="8" width="16.44140625" style="21" customWidth="1"/>
    <col min="9" max="9" width="11.21875" style="21" customWidth="1"/>
    <col min="10" max="10" width="14.33203125" style="21" customWidth="1"/>
    <col min="11" max="12" width="17.33203125" style="21" customWidth="1"/>
    <col min="13" max="13" width="15.44140625" style="23" customWidth="1"/>
    <col min="14" max="16384" width="9.109375" style="15"/>
  </cols>
  <sheetData>
    <row r="1" spans="1:13" x14ac:dyDescent="0.7">
      <c r="A1" s="91" t="s">
        <v>174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x14ac:dyDescent="0.7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x14ac:dyDescent="0.7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x14ac:dyDescent="0.7">
      <c r="A4" s="96" t="s">
        <v>175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x14ac:dyDescent="0.7">
      <c r="A5" s="96" t="s">
        <v>176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7" spans="1:13" ht="18.75" customHeight="1" thickBot="1" x14ac:dyDescent="0.75">
      <c r="A7" s="16"/>
      <c r="B7" s="93" t="s">
        <v>5</v>
      </c>
      <c r="C7" s="93"/>
      <c r="D7" s="93"/>
      <c r="E7" s="97" t="s">
        <v>6</v>
      </c>
      <c r="F7" s="97"/>
      <c r="G7" s="97"/>
      <c r="H7" s="97"/>
      <c r="I7" s="93" t="s">
        <v>7</v>
      </c>
      <c r="J7" s="93"/>
      <c r="K7" s="93"/>
      <c r="L7" s="93"/>
      <c r="M7" s="93"/>
    </row>
    <row r="8" spans="1:13" ht="17.25" customHeight="1" x14ac:dyDescent="0.7">
      <c r="A8" s="92" t="s">
        <v>177</v>
      </c>
      <c r="B8" s="92" t="s">
        <v>178</v>
      </c>
      <c r="C8" s="92" t="s">
        <v>179</v>
      </c>
      <c r="D8" s="95" t="s">
        <v>180</v>
      </c>
      <c r="E8" s="94" t="s">
        <v>181</v>
      </c>
      <c r="F8" s="94"/>
      <c r="G8" s="91" t="s">
        <v>182</v>
      </c>
      <c r="H8" s="91"/>
      <c r="I8" s="95" t="s">
        <v>178</v>
      </c>
      <c r="J8" s="95" t="s">
        <v>183</v>
      </c>
      <c r="K8" s="95" t="s">
        <v>179</v>
      </c>
      <c r="L8" s="95" t="s">
        <v>180</v>
      </c>
      <c r="M8" s="98" t="s">
        <v>184</v>
      </c>
    </row>
    <row r="9" spans="1:13" ht="20.25" customHeight="1" thickBot="1" x14ac:dyDescent="0.75">
      <c r="A9" s="93"/>
      <c r="B9" s="93"/>
      <c r="C9" s="93"/>
      <c r="D9" s="93"/>
      <c r="E9" s="18" t="s">
        <v>178</v>
      </c>
      <c r="F9" s="18" t="s">
        <v>185</v>
      </c>
      <c r="G9" s="18" t="s">
        <v>178</v>
      </c>
      <c r="H9" s="18" t="s">
        <v>186</v>
      </c>
      <c r="I9" s="93"/>
      <c r="J9" s="93"/>
      <c r="K9" s="93"/>
      <c r="L9" s="93"/>
      <c r="M9" s="99"/>
    </row>
    <row r="10" spans="1:13" ht="22.95" customHeight="1" x14ac:dyDescent="0.7">
      <c r="A10" s="19" t="s">
        <v>187</v>
      </c>
      <c r="B10" s="20">
        <v>2371936</v>
      </c>
      <c r="C10" s="20">
        <v>29347081942</v>
      </c>
      <c r="D10" s="20">
        <v>31484851139</v>
      </c>
      <c r="E10" s="20">
        <v>15101911</v>
      </c>
      <c r="F10" s="20">
        <f>22341476479+140949094748</f>
        <v>163290571227</v>
      </c>
      <c r="G10" s="20">
        <v>0</v>
      </c>
      <c r="H10" s="20">
        <v>0</v>
      </c>
      <c r="I10" s="20">
        <v>17473847</v>
      </c>
      <c r="J10" s="19">
        <v>13102</v>
      </c>
      <c r="K10" s="20">
        <f>Table1[[#This Row],[29347081942.0000]]+Table1[[#This Row],[22341476479]]-Table1[[#This Row],[Column8]]</f>
        <v>192637653169</v>
      </c>
      <c r="L10" s="20">
        <v>228768347216</v>
      </c>
      <c r="M10" s="22">
        <v>0.41</v>
      </c>
    </row>
    <row r="11" spans="1:13" ht="22.95" customHeight="1" x14ac:dyDescent="0.7">
      <c r="A11" s="19" t="s">
        <v>188</v>
      </c>
      <c r="B11" s="20">
        <v>2984289</v>
      </c>
      <c r="C11" s="20">
        <v>293462998062</v>
      </c>
      <c r="D11" s="20">
        <v>273123297932</v>
      </c>
      <c r="E11" s="20">
        <v>1113962</v>
      </c>
      <c r="F11" s="20">
        <v>100191663142</v>
      </c>
      <c r="G11" s="20">
        <v>44861</v>
      </c>
      <c r="H11" s="20">
        <v>4409799625</v>
      </c>
      <c r="I11" s="20">
        <v>4053390</v>
      </c>
      <c r="J11" s="19">
        <v>89310</v>
      </c>
      <c r="K11" s="20">
        <f>Table1[[#This Row],[29347081942.0000]]+Table1[[#This Row],[22341476479]]-Table1[[#This Row],[Column8]]</f>
        <v>389244861579</v>
      </c>
      <c r="L11" s="20">
        <v>361733134625</v>
      </c>
      <c r="M11" s="22">
        <v>0.65</v>
      </c>
    </row>
    <row r="12" spans="1:13" ht="22.95" customHeight="1" x14ac:dyDescent="0.7">
      <c r="A12" s="19" t="s">
        <v>189</v>
      </c>
      <c r="B12" s="20">
        <v>7091550</v>
      </c>
      <c r="C12" s="20">
        <v>450440929820</v>
      </c>
      <c r="D12" s="20">
        <v>364582953716</v>
      </c>
      <c r="E12" s="20">
        <v>371778</v>
      </c>
      <c r="F12" s="20">
        <v>18685414363</v>
      </c>
      <c r="G12" s="20">
        <v>4418</v>
      </c>
      <c r="H12" s="20">
        <v>280535939</v>
      </c>
      <c r="I12" s="20">
        <v>7458910</v>
      </c>
      <c r="J12" s="19">
        <v>50210</v>
      </c>
      <c r="K12" s="20">
        <f>Table1[[#This Row],[29347081942.0000]]+Table1[[#This Row],[22341476479]]-Table1[[#This Row],[Column8]]</f>
        <v>468845808244</v>
      </c>
      <c r="L12" s="20">
        <v>374227242083</v>
      </c>
      <c r="M12" s="22">
        <v>0.68</v>
      </c>
    </row>
    <row r="13" spans="1:13" ht="22.95" customHeight="1" x14ac:dyDescent="0.7">
      <c r="A13" s="19" t="s">
        <v>190</v>
      </c>
      <c r="B13" s="20">
        <v>2646950</v>
      </c>
      <c r="C13" s="20">
        <v>358480860085</v>
      </c>
      <c r="D13" s="20">
        <v>253755382231</v>
      </c>
      <c r="E13" s="20">
        <v>600000</v>
      </c>
      <c r="F13" s="20">
        <v>55566821895</v>
      </c>
      <c r="G13" s="20">
        <v>0</v>
      </c>
      <c r="H13" s="20">
        <v>0</v>
      </c>
      <c r="I13" s="20">
        <v>3246950</v>
      </c>
      <c r="J13" s="19">
        <v>93050</v>
      </c>
      <c r="K13" s="20">
        <f>Table1[[#This Row],[29347081942.0000]]+Table1[[#This Row],[22341476479]]-Table1[[#This Row],[Column8]]</f>
        <v>414047681980</v>
      </c>
      <c r="L13" s="20">
        <v>301899079693</v>
      </c>
      <c r="M13" s="22">
        <v>0.54</v>
      </c>
    </row>
    <row r="14" spans="1:13" ht="22.95" customHeight="1" x14ac:dyDescent="0.7">
      <c r="A14" s="19" t="s">
        <v>191</v>
      </c>
      <c r="B14" s="20">
        <v>7018637</v>
      </c>
      <c r="C14" s="20">
        <v>293696923583</v>
      </c>
      <c r="D14" s="20">
        <v>240556287275</v>
      </c>
      <c r="E14" s="20">
        <v>1159688</v>
      </c>
      <c r="F14" s="20">
        <v>39323805574</v>
      </c>
      <c r="G14" s="20">
        <v>245444</v>
      </c>
      <c r="H14" s="20">
        <v>10221202901</v>
      </c>
      <c r="I14" s="20">
        <v>7932881</v>
      </c>
      <c r="J14" s="19">
        <v>33040</v>
      </c>
      <c r="K14" s="20">
        <f>Table1[[#This Row],[29347081942.0000]]+Table1[[#This Row],[22341476479]]-Table1[[#This Row],[Column8]]</f>
        <v>322799526256</v>
      </c>
      <c r="L14" s="20">
        <v>261903190427</v>
      </c>
      <c r="M14" s="22">
        <v>0.47</v>
      </c>
    </row>
    <row r="15" spans="1:13" ht="22.95" customHeight="1" x14ac:dyDescent="0.7">
      <c r="A15" s="19" t="s">
        <v>192</v>
      </c>
      <c r="B15" s="20">
        <v>6157860</v>
      </c>
      <c r="C15" s="20">
        <v>353758253680</v>
      </c>
      <c r="D15" s="20">
        <v>292337583057</v>
      </c>
      <c r="E15" s="20">
        <v>0</v>
      </c>
      <c r="F15" s="20">
        <v>0</v>
      </c>
      <c r="G15" s="20">
        <v>0</v>
      </c>
      <c r="H15" s="20">
        <v>0</v>
      </c>
      <c r="I15" s="20">
        <v>6157860</v>
      </c>
      <c r="J15" s="19">
        <v>47410</v>
      </c>
      <c r="K15" s="20">
        <f>Table1[[#This Row],[29347081942.0000]]+Table1[[#This Row],[22341476479]]-Table1[[#This Row],[Column8]]</f>
        <v>353758253680</v>
      </c>
      <c r="L15" s="20">
        <v>291722265055</v>
      </c>
      <c r="M15" s="22">
        <v>0.53</v>
      </c>
    </row>
    <row r="16" spans="1:13" ht="22.95" customHeight="1" x14ac:dyDescent="0.7">
      <c r="A16" s="19" t="s">
        <v>193</v>
      </c>
      <c r="B16" s="20">
        <v>1185103</v>
      </c>
      <c r="C16" s="20">
        <v>46751531431</v>
      </c>
      <c r="D16" s="20">
        <v>44407587068</v>
      </c>
      <c r="E16" s="20">
        <v>1875703</v>
      </c>
      <c r="F16" s="20">
        <v>70564106613</v>
      </c>
      <c r="G16" s="20">
        <v>654386</v>
      </c>
      <c r="H16" s="20">
        <v>25334604087</v>
      </c>
      <c r="I16" s="20">
        <v>2406420</v>
      </c>
      <c r="J16" s="19">
        <v>37130</v>
      </c>
      <c r="K16" s="20">
        <f>Table1[[#This Row],[29347081942.0000]]+Table1[[#This Row],[22341476479]]-Table1[[#This Row],[Column8]]</f>
        <v>91981033957</v>
      </c>
      <c r="L16" s="20">
        <v>89282468320</v>
      </c>
      <c r="M16" s="22">
        <v>0.16</v>
      </c>
    </row>
    <row r="17" spans="1:13" ht="22.95" customHeight="1" x14ac:dyDescent="0.7">
      <c r="A17" s="19" t="s">
        <v>194</v>
      </c>
      <c r="B17" s="20">
        <v>398000</v>
      </c>
      <c r="C17" s="20">
        <v>102607939186</v>
      </c>
      <c r="D17" s="20">
        <v>100064673011</v>
      </c>
      <c r="E17" s="20">
        <v>66000</v>
      </c>
      <c r="F17" s="20">
        <v>16200758485</v>
      </c>
      <c r="G17" s="20">
        <v>0</v>
      </c>
      <c r="H17" s="20">
        <v>0</v>
      </c>
      <c r="I17" s="20">
        <v>464000</v>
      </c>
      <c r="J17" s="19">
        <v>249480</v>
      </c>
      <c r="K17" s="20">
        <f>Table1[[#This Row],[29347081942.0000]]+Table1[[#This Row],[22341476479]]-Table1[[#This Row],[Column8]]</f>
        <v>118808697671</v>
      </c>
      <c r="L17" s="20">
        <v>115670743376</v>
      </c>
      <c r="M17" s="22">
        <v>0.21</v>
      </c>
    </row>
    <row r="18" spans="1:13" ht="22.95" customHeight="1" x14ac:dyDescent="0.7">
      <c r="A18" s="19" t="s">
        <v>195</v>
      </c>
      <c r="B18" s="20">
        <v>6455667</v>
      </c>
      <c r="C18" s="20">
        <v>133020525201</v>
      </c>
      <c r="D18" s="20">
        <v>125338280270</v>
      </c>
      <c r="E18" s="20">
        <v>141000</v>
      </c>
      <c r="F18" s="20">
        <v>2684151214</v>
      </c>
      <c r="G18" s="20">
        <v>0</v>
      </c>
      <c r="H18" s="20">
        <v>0</v>
      </c>
      <c r="I18" s="20">
        <v>6596667</v>
      </c>
      <c r="J18" s="19">
        <v>19370</v>
      </c>
      <c r="K18" s="20">
        <f>Table1[[#This Row],[29347081942.0000]]+Table1[[#This Row],[22341476479]]-Table1[[#This Row],[Column8]]</f>
        <v>135704676415</v>
      </c>
      <c r="L18" s="20">
        <v>127680328939</v>
      </c>
      <c r="M18" s="22">
        <v>0.23</v>
      </c>
    </row>
    <row r="19" spans="1:13" ht="22.95" customHeight="1" x14ac:dyDescent="0.7">
      <c r="A19" s="19" t="s">
        <v>196</v>
      </c>
      <c r="B19" s="20">
        <v>4574201</v>
      </c>
      <c r="C19" s="20">
        <v>278740845187</v>
      </c>
      <c r="D19" s="20">
        <v>231598615853</v>
      </c>
      <c r="E19" s="20">
        <v>65210</v>
      </c>
      <c r="F19" s="20">
        <v>3271644147</v>
      </c>
      <c r="G19" s="20">
        <v>25792</v>
      </c>
      <c r="H19" s="20">
        <v>1571491702</v>
      </c>
      <c r="I19" s="20">
        <v>4613619</v>
      </c>
      <c r="J19" s="19">
        <v>48240</v>
      </c>
      <c r="K19" s="20">
        <f>Table1[[#This Row],[29347081942.0000]]+Table1[[#This Row],[22341476479]]-Table1[[#This Row],[Column8]]</f>
        <v>280440997632</v>
      </c>
      <c r="L19" s="20">
        <v>222391834217</v>
      </c>
      <c r="M19" s="22">
        <v>0.4</v>
      </c>
    </row>
    <row r="20" spans="1:13" ht="22.95" customHeight="1" x14ac:dyDescent="0.7">
      <c r="A20" s="19" t="s">
        <v>197</v>
      </c>
      <c r="B20" s="20">
        <v>10216191</v>
      </c>
      <c r="C20" s="20">
        <v>635533548748</v>
      </c>
      <c r="D20" s="20">
        <v>601021121662</v>
      </c>
      <c r="E20" s="20">
        <v>3640000</v>
      </c>
      <c r="F20" s="20">
        <v>201776262922</v>
      </c>
      <c r="G20" s="20">
        <v>0</v>
      </c>
      <c r="H20" s="20">
        <v>0</v>
      </c>
      <c r="I20" s="20">
        <v>13856191</v>
      </c>
      <c r="J20" s="19">
        <v>53949</v>
      </c>
      <c r="K20" s="20">
        <f>Table1[[#This Row],[29347081942.0000]]+Table1[[#This Row],[22341476479]]-Table1[[#This Row],[Column8]]</f>
        <v>837309811670</v>
      </c>
      <c r="L20" s="20">
        <v>746959527249</v>
      </c>
      <c r="M20" s="22">
        <v>1.35</v>
      </c>
    </row>
    <row r="21" spans="1:13" ht="22.95" customHeight="1" x14ac:dyDescent="0.7">
      <c r="A21" s="19" t="s">
        <v>198</v>
      </c>
      <c r="B21" s="20">
        <v>3862644</v>
      </c>
      <c r="C21" s="20">
        <v>390994553677</v>
      </c>
      <c r="D21" s="20">
        <v>323790936889</v>
      </c>
      <c r="E21" s="20">
        <v>203391</v>
      </c>
      <c r="F21" s="20">
        <v>17103934637</v>
      </c>
      <c r="G21" s="20">
        <v>163221</v>
      </c>
      <c r="H21" s="20">
        <v>16490788272</v>
      </c>
      <c r="I21" s="20">
        <v>3902814</v>
      </c>
      <c r="J21" s="19">
        <v>85460</v>
      </c>
      <c r="K21" s="20">
        <f>Table1[[#This Row],[29347081942.0000]]+Table1[[#This Row],[22341476479]]-Table1[[#This Row],[Column8]]</f>
        <v>391607700042</v>
      </c>
      <c r="L21" s="20">
        <v>333280998235</v>
      </c>
      <c r="M21" s="22">
        <v>0.6</v>
      </c>
    </row>
    <row r="22" spans="1:13" ht="22.95" customHeight="1" x14ac:dyDescent="0.7">
      <c r="A22" s="19" t="s">
        <v>199</v>
      </c>
      <c r="B22" s="20">
        <v>19730203</v>
      </c>
      <c r="C22" s="20">
        <v>198922595947</v>
      </c>
      <c r="D22" s="20">
        <v>161467553898</v>
      </c>
      <c r="E22" s="20">
        <v>4212203</v>
      </c>
      <c r="F22" s="20">
        <v>36426874371</v>
      </c>
      <c r="G22" s="20">
        <v>1636538</v>
      </c>
      <c r="H22" s="20">
        <v>16465211113</v>
      </c>
      <c r="I22" s="20">
        <v>22305868</v>
      </c>
      <c r="J22" s="19">
        <v>8730</v>
      </c>
      <c r="K22" s="20">
        <f>Table1[[#This Row],[29347081942.0000]]+Table1[[#This Row],[22341476479]]-Table1[[#This Row],[Column8]]</f>
        <v>218884259205</v>
      </c>
      <c r="L22" s="20">
        <v>194582232670</v>
      </c>
      <c r="M22" s="22">
        <v>0.35</v>
      </c>
    </row>
    <row r="23" spans="1:13" ht="22.95" customHeight="1" x14ac:dyDescent="0.7">
      <c r="A23" s="19" t="s">
        <v>200</v>
      </c>
      <c r="B23" s="20">
        <v>18804501</v>
      </c>
      <c r="C23" s="20">
        <v>336170242701</v>
      </c>
      <c r="D23" s="20">
        <v>375428387396</v>
      </c>
      <c r="E23" s="20">
        <v>2598711</v>
      </c>
      <c r="F23" s="20">
        <v>50585599893</v>
      </c>
      <c r="G23" s="20">
        <v>228746</v>
      </c>
      <c r="H23" s="20">
        <v>4092380847</v>
      </c>
      <c r="I23" s="20">
        <v>21174466</v>
      </c>
      <c r="J23" s="19">
        <v>18270</v>
      </c>
      <c r="K23" s="20">
        <f>Table1[[#This Row],[29347081942.0000]]+Table1[[#This Row],[22341476479]]-Table1[[#This Row],[Column8]]</f>
        <v>382663461747</v>
      </c>
      <c r="L23" s="20">
        <v>386563482129</v>
      </c>
      <c r="M23" s="22">
        <v>0.7</v>
      </c>
    </row>
    <row r="24" spans="1:13" ht="22.95" customHeight="1" x14ac:dyDescent="0.7">
      <c r="A24" s="19" t="s">
        <v>201</v>
      </c>
      <c r="B24" s="20">
        <v>6318314</v>
      </c>
      <c r="C24" s="20">
        <v>119593535114</v>
      </c>
      <c r="D24" s="20">
        <v>123429161195</v>
      </c>
      <c r="E24" s="20">
        <v>2254968</v>
      </c>
      <c r="F24" s="20">
        <v>45429543011</v>
      </c>
      <c r="G24" s="20">
        <v>723125</v>
      </c>
      <c r="H24" s="20">
        <v>13688521238</v>
      </c>
      <c r="I24" s="20">
        <v>7850157</v>
      </c>
      <c r="J24" s="19">
        <v>19970</v>
      </c>
      <c r="K24" s="20">
        <f>Table1[[#This Row],[29347081942.0000]]+Table1[[#This Row],[22341476479]]-Table1[[#This Row],[Column8]]</f>
        <v>151334556887</v>
      </c>
      <c r="L24" s="20">
        <v>156648491890</v>
      </c>
      <c r="M24" s="22">
        <v>0.28000000000000003</v>
      </c>
    </row>
    <row r="25" spans="1:13" ht="22.95" customHeight="1" x14ac:dyDescent="0.7">
      <c r="A25" s="19" t="s">
        <v>202</v>
      </c>
      <c r="B25" s="20">
        <v>1863330</v>
      </c>
      <c r="C25" s="20">
        <v>78101842240</v>
      </c>
      <c r="D25" s="20">
        <v>77269425575</v>
      </c>
      <c r="E25" s="20">
        <v>540000</v>
      </c>
      <c r="F25" s="20">
        <v>21634849681</v>
      </c>
      <c r="G25" s="20">
        <v>0</v>
      </c>
      <c r="H25" s="20">
        <v>0</v>
      </c>
      <c r="I25" s="20">
        <v>2403330</v>
      </c>
      <c r="J25" s="19">
        <v>40610</v>
      </c>
      <c r="K25" s="20">
        <f>Table1[[#This Row],[29347081942.0000]]+Table1[[#This Row],[22341476479]]-Table1[[#This Row],[Column8]]</f>
        <v>99736691921</v>
      </c>
      <c r="L25" s="20">
        <v>97525055887</v>
      </c>
      <c r="M25" s="22">
        <v>0.18</v>
      </c>
    </row>
    <row r="26" spans="1:13" ht="22.95" customHeight="1" x14ac:dyDescent="0.7">
      <c r="A26" s="19" t="s">
        <v>203</v>
      </c>
      <c r="B26" s="20">
        <v>1619103</v>
      </c>
      <c r="C26" s="20">
        <v>125698331069</v>
      </c>
      <c r="D26" s="20">
        <v>121308078682</v>
      </c>
      <c r="E26" s="20">
        <v>20000</v>
      </c>
      <c r="F26" s="20">
        <v>1471178370</v>
      </c>
      <c r="G26" s="20">
        <v>0</v>
      </c>
      <c r="H26" s="20">
        <v>0</v>
      </c>
      <c r="I26" s="20">
        <v>1639103</v>
      </c>
      <c r="J26" s="19">
        <v>72220</v>
      </c>
      <c r="K26" s="20">
        <f>Table1[[#This Row],[29347081942.0000]]+Table1[[#This Row],[22341476479]]-Table1[[#This Row],[Column8]]</f>
        <v>127169509439</v>
      </c>
      <c r="L26" s="20">
        <v>118286052889</v>
      </c>
      <c r="M26" s="22">
        <v>0.21</v>
      </c>
    </row>
    <row r="27" spans="1:13" ht="22.95" customHeight="1" x14ac:dyDescent="0.7">
      <c r="A27" s="19" t="s">
        <v>204</v>
      </c>
      <c r="B27" s="20">
        <v>1743184</v>
      </c>
      <c r="C27" s="20">
        <v>104712115776</v>
      </c>
      <c r="D27" s="20">
        <v>103919318691</v>
      </c>
      <c r="E27" s="20">
        <v>132000</v>
      </c>
      <c r="F27" s="20">
        <v>7694748311</v>
      </c>
      <c r="G27" s="20">
        <v>0</v>
      </c>
      <c r="H27" s="20">
        <v>0</v>
      </c>
      <c r="I27" s="20">
        <v>1875184</v>
      </c>
      <c r="J27" s="19">
        <v>59440</v>
      </c>
      <c r="K27" s="20">
        <f>Table1[[#This Row],[29347081942.0000]]+Table1[[#This Row],[22341476479]]-Table1[[#This Row],[Column8]]</f>
        <v>112406864087</v>
      </c>
      <c r="L27" s="20">
        <v>111376226652</v>
      </c>
      <c r="M27" s="22">
        <v>0.2</v>
      </c>
    </row>
    <row r="28" spans="1:13" ht="22.95" customHeight="1" x14ac:dyDescent="0.7">
      <c r="A28" s="19" t="s">
        <v>205</v>
      </c>
      <c r="B28" s="20">
        <v>1591826</v>
      </c>
      <c r="C28" s="20">
        <v>141123265936</v>
      </c>
      <c r="D28" s="20">
        <v>147625090662</v>
      </c>
      <c r="E28" s="20">
        <v>873991</v>
      </c>
      <c r="F28" s="20">
        <v>77953990954</v>
      </c>
      <c r="G28" s="20">
        <v>75198</v>
      </c>
      <c r="H28" s="20">
        <v>6682921204</v>
      </c>
      <c r="I28" s="20">
        <v>2390619</v>
      </c>
      <c r="J28" s="19">
        <v>88801</v>
      </c>
      <c r="K28" s="20">
        <f>Table1[[#This Row],[29347081942.0000]]+Table1[[#This Row],[22341476479]]-Table1[[#This Row],[Column8]]</f>
        <v>212394335686</v>
      </c>
      <c r="L28" s="20">
        <v>212128017910</v>
      </c>
      <c r="M28" s="22">
        <v>0.38</v>
      </c>
    </row>
    <row r="29" spans="1:13" ht="22.95" customHeight="1" x14ac:dyDescent="0.7">
      <c r="A29" s="19" t="s">
        <v>206</v>
      </c>
      <c r="B29" s="20">
        <v>1989778</v>
      </c>
      <c r="C29" s="20">
        <v>56683397050</v>
      </c>
      <c r="D29" s="20">
        <v>58612086601</v>
      </c>
      <c r="E29" s="20">
        <v>618844</v>
      </c>
      <c r="F29" s="20">
        <v>17297372923</v>
      </c>
      <c r="G29" s="20">
        <v>0</v>
      </c>
      <c r="H29" s="20">
        <v>0</v>
      </c>
      <c r="I29" s="20">
        <v>2608622</v>
      </c>
      <c r="J29" s="19">
        <v>28199</v>
      </c>
      <c r="K29" s="20">
        <f>Table1[[#This Row],[29347081942.0000]]+Table1[[#This Row],[22341476479]]-Table1[[#This Row],[Column8]]</f>
        <v>73980769973</v>
      </c>
      <c r="L29" s="20">
        <v>73504625777</v>
      </c>
      <c r="M29" s="22">
        <v>0.13</v>
      </c>
    </row>
    <row r="30" spans="1:13" ht="22.95" customHeight="1" x14ac:dyDescent="0.7">
      <c r="A30" s="19" t="s">
        <v>207</v>
      </c>
      <c r="B30" s="20">
        <v>699431967</v>
      </c>
      <c r="C30" s="20">
        <v>9860242841188</v>
      </c>
      <c r="D30" s="20">
        <v>9106672195131</v>
      </c>
      <c r="E30" s="20">
        <v>91668120</v>
      </c>
      <c r="F30" s="20">
        <v>1071663669274</v>
      </c>
      <c r="G30" s="20">
        <v>14124350</v>
      </c>
      <c r="H30" s="20">
        <v>196763291567</v>
      </c>
      <c r="I30" s="20">
        <v>776975737</v>
      </c>
      <c r="J30" s="19">
        <v>11030</v>
      </c>
      <c r="K30" s="20">
        <f>Table1[[#This Row],[29347081942.0000]]+Table1[[#This Row],[22341476479]]-Table1[[#This Row],[Column8]]</f>
        <v>10735143218895</v>
      </c>
      <c r="L30" s="20">
        <v>8563529146904</v>
      </c>
      <c r="M30" s="22">
        <v>15.46</v>
      </c>
    </row>
    <row r="31" spans="1:13" ht="22.95" customHeight="1" x14ac:dyDescent="0.7">
      <c r="A31" s="19" t="s">
        <v>208</v>
      </c>
      <c r="B31" s="20">
        <v>16382924</v>
      </c>
      <c r="C31" s="20">
        <v>515206122292</v>
      </c>
      <c r="D31" s="20">
        <v>464102908923</v>
      </c>
      <c r="E31" s="20">
        <v>2066446</v>
      </c>
      <c r="F31" s="20">
        <v>55896699920</v>
      </c>
      <c r="G31" s="20">
        <v>178223</v>
      </c>
      <c r="H31" s="20">
        <v>5538018208</v>
      </c>
      <c r="I31" s="20">
        <v>18271147</v>
      </c>
      <c r="J31" s="19">
        <v>25800</v>
      </c>
      <c r="K31" s="20">
        <f>Table1[[#This Row],[29347081942.0000]]+Table1[[#This Row],[22341476479]]-Table1[[#This Row],[Column8]]</f>
        <v>565564804004</v>
      </c>
      <c r="L31" s="20">
        <v>471037331952</v>
      </c>
      <c r="M31" s="22">
        <v>0.85</v>
      </c>
    </row>
    <row r="32" spans="1:13" ht="22.95" customHeight="1" x14ac:dyDescent="0.7">
      <c r="A32" s="19" t="s">
        <v>209</v>
      </c>
      <c r="B32" s="20">
        <v>459385830</v>
      </c>
      <c r="C32" s="20">
        <v>4770785119902</v>
      </c>
      <c r="D32" s="20">
        <v>5503849994266</v>
      </c>
      <c r="E32" s="20">
        <v>34948369</v>
      </c>
      <c r="F32" s="20">
        <v>377955445971</v>
      </c>
      <c r="G32" s="20">
        <v>575451</v>
      </c>
      <c r="H32" s="20">
        <v>5994578581</v>
      </c>
      <c r="I32" s="20">
        <v>493758748</v>
      </c>
      <c r="J32" s="19">
        <v>10130</v>
      </c>
      <c r="K32" s="20">
        <f>Table1[[#This Row],[29347081942.0000]]+Table1[[#This Row],[22341476479]]-Table1[[#This Row],[Column8]]</f>
        <v>5142745987292</v>
      </c>
      <c r="L32" s="20">
        <v>4997974767394</v>
      </c>
      <c r="M32" s="22">
        <v>9.02</v>
      </c>
    </row>
    <row r="33" spans="1:13" ht="22.95" customHeight="1" x14ac:dyDescent="0.7">
      <c r="A33" s="19" t="s">
        <v>210</v>
      </c>
      <c r="B33" s="20">
        <v>295045195</v>
      </c>
      <c r="C33" s="20">
        <v>2370801130703</v>
      </c>
      <c r="D33" s="20">
        <v>2441707196121</v>
      </c>
      <c r="E33" s="20">
        <v>40752257</v>
      </c>
      <c r="F33" s="20">
        <v>313520402918</v>
      </c>
      <c r="G33" s="20">
        <v>5441335</v>
      </c>
      <c r="H33" s="20">
        <v>43653904020</v>
      </c>
      <c r="I33" s="20">
        <v>330356117</v>
      </c>
      <c r="J33" s="19">
        <v>7523</v>
      </c>
      <c r="K33" s="20">
        <f>Table1[[#This Row],[29347081942.0000]]+Table1[[#This Row],[22341476479]]-Table1[[#This Row],[Column8]]</f>
        <v>2640667629601</v>
      </c>
      <c r="L33" s="20">
        <v>2483380263702</v>
      </c>
      <c r="M33" s="22">
        <v>4.4800000000000004</v>
      </c>
    </row>
    <row r="34" spans="1:13" ht="22.95" customHeight="1" x14ac:dyDescent="0.7">
      <c r="A34" s="19" t="s">
        <v>211</v>
      </c>
      <c r="B34" s="20">
        <v>9955727</v>
      </c>
      <c r="C34" s="20">
        <v>486195700527</v>
      </c>
      <c r="D34" s="20">
        <v>429462095155</v>
      </c>
      <c r="E34" s="20">
        <v>781780</v>
      </c>
      <c r="F34" s="20">
        <v>32729554120</v>
      </c>
      <c r="G34" s="20">
        <v>15969</v>
      </c>
      <c r="H34" s="20">
        <v>775619041</v>
      </c>
      <c r="I34" s="20">
        <v>10721538</v>
      </c>
      <c r="J34" s="19">
        <v>41030</v>
      </c>
      <c r="K34" s="20">
        <f>Table1[[#This Row],[29347081942.0000]]+Table1[[#This Row],[22341476479]]-Table1[[#This Row],[Column8]]</f>
        <v>518149635606</v>
      </c>
      <c r="L34" s="20">
        <v>439570376569</v>
      </c>
      <c r="M34" s="22">
        <v>0.79</v>
      </c>
    </row>
    <row r="35" spans="1:13" ht="22.95" customHeight="1" x14ac:dyDescent="0.7">
      <c r="A35" s="19" t="s">
        <v>212</v>
      </c>
      <c r="B35" s="20">
        <v>9786410</v>
      </c>
      <c r="C35" s="20">
        <v>305016383690</v>
      </c>
      <c r="D35" s="20">
        <v>338450232289</v>
      </c>
      <c r="E35" s="20">
        <v>686365</v>
      </c>
      <c r="F35" s="20">
        <v>23160891324</v>
      </c>
      <c r="G35" s="20">
        <v>80856</v>
      </c>
      <c r="H35" s="20">
        <v>2525250449</v>
      </c>
      <c r="I35" s="20">
        <v>10391919</v>
      </c>
      <c r="J35" s="19">
        <v>34030</v>
      </c>
      <c r="K35" s="20">
        <f>Table1[[#This Row],[29347081942.0000]]+Table1[[#This Row],[22341476479]]-Table1[[#This Row],[Column8]]</f>
        <v>325652024565</v>
      </c>
      <c r="L35" s="20">
        <v>353368239449</v>
      </c>
      <c r="M35" s="22">
        <v>0.64</v>
      </c>
    </row>
    <row r="36" spans="1:13" ht="22.95" customHeight="1" x14ac:dyDescent="0.7">
      <c r="A36" s="19" t="s">
        <v>213</v>
      </c>
      <c r="B36" s="20">
        <v>2426211</v>
      </c>
      <c r="C36" s="20">
        <v>133392452945</v>
      </c>
      <c r="D36" s="20">
        <v>129243009019</v>
      </c>
      <c r="E36" s="20">
        <v>0</v>
      </c>
      <c r="F36" s="20">
        <v>0</v>
      </c>
      <c r="G36" s="20">
        <v>0</v>
      </c>
      <c r="H36" s="20">
        <v>0</v>
      </c>
      <c r="I36" s="20">
        <v>2426211</v>
      </c>
      <c r="J36" s="19">
        <v>53235</v>
      </c>
      <c r="K36" s="20">
        <f>Table1[[#This Row],[29347081942.0000]]+Table1[[#This Row],[22341476479]]-Table1[[#This Row],[Column8]]</f>
        <v>133392452945</v>
      </c>
      <c r="L36" s="20">
        <v>129061181487</v>
      </c>
      <c r="M36" s="22">
        <v>0.23</v>
      </c>
    </row>
    <row r="37" spans="1:13" ht="22.95" customHeight="1" x14ac:dyDescent="0.7">
      <c r="A37" s="19" t="s">
        <v>214</v>
      </c>
      <c r="B37" s="20">
        <v>6613736</v>
      </c>
      <c r="C37" s="20">
        <v>305578237865</v>
      </c>
      <c r="D37" s="20">
        <v>290333828420</v>
      </c>
      <c r="E37" s="20">
        <v>60000</v>
      </c>
      <c r="F37" s="20">
        <v>2527534642</v>
      </c>
      <c r="G37" s="20">
        <v>0</v>
      </c>
      <c r="H37" s="20">
        <v>0</v>
      </c>
      <c r="I37" s="20">
        <v>6673736</v>
      </c>
      <c r="J37" s="19">
        <v>43616</v>
      </c>
      <c r="K37" s="20">
        <f>Table1[[#This Row],[29347081942.0000]]+Table1[[#This Row],[22341476479]]-Table1[[#This Row],[Column8]]</f>
        <v>308105772507</v>
      </c>
      <c r="L37" s="20">
        <v>290860447309</v>
      </c>
      <c r="M37" s="22">
        <v>0.53</v>
      </c>
    </row>
    <row r="38" spans="1:13" ht="22.95" customHeight="1" x14ac:dyDescent="0.7">
      <c r="A38" s="19" t="s">
        <v>215</v>
      </c>
      <c r="B38" s="20">
        <v>5151307</v>
      </c>
      <c r="C38" s="20">
        <v>254861481464</v>
      </c>
      <c r="D38" s="20">
        <v>244758489921</v>
      </c>
      <c r="E38" s="20">
        <v>529359</v>
      </c>
      <c r="F38" s="20">
        <v>24462753102</v>
      </c>
      <c r="G38" s="20">
        <v>2287</v>
      </c>
      <c r="H38" s="20">
        <v>113042840</v>
      </c>
      <c r="I38" s="20">
        <v>5678379</v>
      </c>
      <c r="J38" s="19">
        <v>45800</v>
      </c>
      <c r="K38" s="20">
        <f>Table1[[#This Row],[29347081942.0000]]+Table1[[#This Row],[22341476479]]-Table1[[#This Row],[Column8]]</f>
        <v>279211191726</v>
      </c>
      <c r="L38" s="20">
        <v>259872105187</v>
      </c>
      <c r="M38" s="22">
        <v>0.47</v>
      </c>
    </row>
    <row r="39" spans="1:13" ht="22.95" customHeight="1" x14ac:dyDescent="0.7">
      <c r="A39" s="19" t="s">
        <v>216</v>
      </c>
      <c r="B39" s="20">
        <v>2267042</v>
      </c>
      <c r="C39" s="20">
        <v>59442213508</v>
      </c>
      <c r="D39" s="20">
        <v>57833595301</v>
      </c>
      <c r="E39" s="20">
        <v>107500</v>
      </c>
      <c r="F39" s="20">
        <v>2669080301</v>
      </c>
      <c r="G39" s="20">
        <v>125169</v>
      </c>
      <c r="H39" s="20">
        <v>3281951734</v>
      </c>
      <c r="I39" s="20">
        <v>2249373</v>
      </c>
      <c r="J39" s="19">
        <v>25120</v>
      </c>
      <c r="K39" s="20">
        <f>Table1[[#This Row],[29347081942.0000]]+Table1[[#This Row],[22341476479]]-Table1[[#This Row],[Column8]]</f>
        <v>58829342075</v>
      </c>
      <c r="L39" s="20">
        <v>56461306535</v>
      </c>
      <c r="M39" s="22">
        <v>0.1</v>
      </c>
    </row>
    <row r="40" spans="1:13" ht="22.95" customHeight="1" x14ac:dyDescent="0.7">
      <c r="A40" s="19" t="s">
        <v>217</v>
      </c>
      <c r="B40" s="20">
        <v>91847081</v>
      </c>
      <c r="C40" s="20">
        <v>2095903590839</v>
      </c>
      <c r="D40" s="20">
        <v>3412921607926</v>
      </c>
      <c r="E40" s="20">
        <v>6158274</v>
      </c>
      <c r="F40" s="20">
        <v>220718689892</v>
      </c>
      <c r="G40" s="20">
        <v>0</v>
      </c>
      <c r="H40" s="20">
        <v>0</v>
      </c>
      <c r="I40" s="20">
        <v>98005355</v>
      </c>
      <c r="J40" s="19">
        <v>34189</v>
      </c>
      <c r="K40" s="20">
        <f>Table1[[#This Row],[29347081942.0000]]+Table1[[#This Row],[22341476479]]-Table1[[#This Row],[Column8]]</f>
        <v>2316622280731</v>
      </c>
      <c r="L40" s="20">
        <v>3348158546237</v>
      </c>
      <c r="M40" s="22">
        <v>6.04</v>
      </c>
    </row>
    <row r="41" spans="1:13" ht="22.95" customHeight="1" x14ac:dyDescent="0.7">
      <c r="A41" s="19" t="s">
        <v>218</v>
      </c>
      <c r="B41" s="20">
        <v>11461546</v>
      </c>
      <c r="C41" s="20">
        <v>423230329281</v>
      </c>
      <c r="D41" s="20">
        <v>456830691458</v>
      </c>
      <c r="E41" s="20">
        <v>1329461</v>
      </c>
      <c r="F41" s="20">
        <v>50963501158</v>
      </c>
      <c r="G41" s="20">
        <v>210031</v>
      </c>
      <c r="H41" s="20">
        <v>7786324741</v>
      </c>
      <c r="I41" s="20">
        <v>12580976</v>
      </c>
      <c r="J41" s="19">
        <v>37999</v>
      </c>
      <c r="K41" s="20">
        <f>Table1[[#This Row],[29347081942.0000]]+Table1[[#This Row],[22341476479]]-Table1[[#This Row],[Column8]]</f>
        <v>466407505698</v>
      </c>
      <c r="L41" s="20">
        <v>477701178001</v>
      </c>
      <c r="M41" s="22">
        <v>0.86</v>
      </c>
    </row>
    <row r="42" spans="1:13" ht="22.95" customHeight="1" x14ac:dyDescent="0.7">
      <c r="A42" s="19" t="s">
        <v>219</v>
      </c>
      <c r="B42" s="20">
        <v>18766307</v>
      </c>
      <c r="C42" s="20">
        <v>364418048403</v>
      </c>
      <c r="D42" s="20">
        <v>351788356823</v>
      </c>
      <c r="E42" s="20">
        <v>4137815</v>
      </c>
      <c r="F42" s="20">
        <v>74946365540</v>
      </c>
      <c r="G42" s="20">
        <v>0</v>
      </c>
      <c r="H42" s="20">
        <v>0</v>
      </c>
      <c r="I42" s="20">
        <v>22904122</v>
      </c>
      <c r="J42" s="19">
        <v>18140</v>
      </c>
      <c r="K42" s="20">
        <f>Table1[[#This Row],[29347081942.0000]]+Table1[[#This Row],[22341476479]]-Table1[[#This Row],[Column8]]</f>
        <v>439364413943</v>
      </c>
      <c r="L42" s="20">
        <v>415165007695</v>
      </c>
      <c r="M42" s="22">
        <v>0.75</v>
      </c>
    </row>
    <row r="43" spans="1:13" ht="22.95" customHeight="1" x14ac:dyDescent="0.7">
      <c r="A43" s="19" t="s">
        <v>220</v>
      </c>
      <c r="B43" s="20">
        <v>14110958</v>
      </c>
      <c r="C43" s="20">
        <v>540092240791</v>
      </c>
      <c r="D43" s="20">
        <v>500939001664</v>
      </c>
      <c r="E43" s="20">
        <v>2583461</v>
      </c>
      <c r="F43" s="20">
        <v>97623862423</v>
      </c>
      <c r="G43" s="20">
        <v>2112180</v>
      </c>
      <c r="H43" s="20">
        <v>80640035049</v>
      </c>
      <c r="I43" s="20">
        <v>14582239</v>
      </c>
      <c r="J43" s="19">
        <v>38268</v>
      </c>
      <c r="K43" s="20">
        <f>Table1[[#This Row],[29347081942.0000]]+Table1[[#This Row],[22341476479]]-Table1[[#This Row],[Column8]]</f>
        <v>557076068165</v>
      </c>
      <c r="L43" s="20">
        <v>557609016884</v>
      </c>
      <c r="M43" s="22">
        <v>1.01</v>
      </c>
    </row>
    <row r="44" spans="1:13" ht="22.95" customHeight="1" x14ac:dyDescent="0.7">
      <c r="A44" s="19" t="s">
        <v>221</v>
      </c>
      <c r="B44" s="20">
        <v>3905352</v>
      </c>
      <c r="C44" s="20">
        <v>251160135071</v>
      </c>
      <c r="D44" s="20">
        <v>258806102405</v>
      </c>
      <c r="E44" s="20">
        <v>305000</v>
      </c>
      <c r="F44" s="20">
        <v>19764962555</v>
      </c>
      <c r="G44" s="20">
        <v>0</v>
      </c>
      <c r="H44" s="20">
        <v>0</v>
      </c>
      <c r="I44" s="20">
        <v>4210352</v>
      </c>
      <c r="J44" s="19">
        <v>65650</v>
      </c>
      <c r="K44" s="20">
        <f>Table1[[#This Row],[29347081942.0000]]+Table1[[#This Row],[22341476479]]-Table1[[#This Row],[Column8]]</f>
        <v>270925097626</v>
      </c>
      <c r="L44" s="20">
        <v>276199537500</v>
      </c>
      <c r="M44" s="22">
        <v>0.5</v>
      </c>
    </row>
    <row r="45" spans="1:13" ht="22.95" customHeight="1" x14ac:dyDescent="0.7">
      <c r="A45" s="19" t="s">
        <v>222</v>
      </c>
      <c r="B45" s="20">
        <v>6356389</v>
      </c>
      <c r="C45" s="20">
        <v>271195803800</v>
      </c>
      <c r="D45" s="20">
        <v>250759515542</v>
      </c>
      <c r="E45" s="20">
        <v>0</v>
      </c>
      <c r="F45" s="20">
        <v>0</v>
      </c>
      <c r="G45" s="20">
        <v>0</v>
      </c>
      <c r="H45" s="20">
        <v>0</v>
      </c>
      <c r="I45" s="20">
        <v>6356389</v>
      </c>
      <c r="J45" s="19">
        <v>39130</v>
      </c>
      <c r="K45" s="20">
        <f>Table1[[#This Row],[29347081942.0000]]+Table1[[#This Row],[22341476479]]-Table1[[#This Row],[Column8]]</f>
        <v>271195803800</v>
      </c>
      <c r="L45" s="20">
        <v>248536470191</v>
      </c>
      <c r="M45" s="22">
        <v>0.45</v>
      </c>
    </row>
    <row r="46" spans="1:13" ht="22.95" customHeight="1" x14ac:dyDescent="0.7">
      <c r="A46" s="19" t="s">
        <v>223</v>
      </c>
      <c r="B46" s="20">
        <v>8683769</v>
      </c>
      <c r="C46" s="20">
        <v>192888794961</v>
      </c>
      <c r="D46" s="20">
        <v>194021506347</v>
      </c>
      <c r="E46" s="20">
        <v>0</v>
      </c>
      <c r="F46" s="20">
        <v>0</v>
      </c>
      <c r="G46" s="20">
        <v>0</v>
      </c>
      <c r="H46" s="20">
        <v>0</v>
      </c>
      <c r="I46" s="20">
        <v>8683769</v>
      </c>
      <c r="J46" s="19">
        <v>22190</v>
      </c>
      <c r="K46" s="20">
        <f>Table1[[#This Row],[29347081942.0000]]+Table1[[#This Row],[22341476479]]-Table1[[#This Row],[Column8]]</f>
        <v>192888794961</v>
      </c>
      <c r="L46" s="20">
        <v>192546387557</v>
      </c>
      <c r="M46" s="22">
        <v>0.35</v>
      </c>
    </row>
    <row r="47" spans="1:13" ht="22.95" customHeight="1" x14ac:dyDescent="0.7">
      <c r="A47" s="19" t="s">
        <v>224</v>
      </c>
      <c r="B47" s="20">
        <v>2767854</v>
      </c>
      <c r="C47" s="20">
        <v>133077109475</v>
      </c>
      <c r="D47" s="20">
        <v>134694811741</v>
      </c>
      <c r="E47" s="20">
        <v>1065896</v>
      </c>
      <c r="F47" s="20">
        <v>55902932039</v>
      </c>
      <c r="G47" s="20">
        <v>396780</v>
      </c>
      <c r="H47" s="20">
        <v>19076994486</v>
      </c>
      <c r="I47" s="20">
        <v>3436970</v>
      </c>
      <c r="J47" s="19">
        <v>52071</v>
      </c>
      <c r="K47" s="20">
        <f>Table1[[#This Row],[29347081942.0000]]+Table1[[#This Row],[22341476479]]-Table1[[#This Row],[Column8]]</f>
        <v>169903047028</v>
      </c>
      <c r="L47" s="20">
        <v>178830450358</v>
      </c>
      <c r="M47" s="22">
        <v>0.32</v>
      </c>
    </row>
    <row r="48" spans="1:13" ht="22.95" customHeight="1" x14ac:dyDescent="0.7">
      <c r="A48" s="19" t="s">
        <v>225</v>
      </c>
      <c r="B48" s="20">
        <v>1575226</v>
      </c>
      <c r="C48" s="20">
        <v>94631317740</v>
      </c>
      <c r="D48" s="20">
        <v>96590279049</v>
      </c>
      <c r="E48" s="20">
        <v>116000</v>
      </c>
      <c r="F48" s="20">
        <v>6711454627</v>
      </c>
      <c r="G48" s="20">
        <v>6671</v>
      </c>
      <c r="H48" s="20">
        <v>400758698</v>
      </c>
      <c r="I48" s="20">
        <v>1684555</v>
      </c>
      <c r="J48" s="19">
        <v>58736</v>
      </c>
      <c r="K48" s="20">
        <f>Table1[[#This Row],[29347081942.0000]]+Table1[[#This Row],[22341476479]]-Table1[[#This Row],[Column8]]</f>
        <v>100942013669</v>
      </c>
      <c r="L48" s="20">
        <v>98868825026</v>
      </c>
      <c r="M48" s="22">
        <v>0.18</v>
      </c>
    </row>
    <row r="49" spans="1:13" ht="22.95" customHeight="1" x14ac:dyDescent="0.7">
      <c r="A49" s="19" t="s">
        <v>226</v>
      </c>
      <c r="B49" s="20">
        <v>3436057</v>
      </c>
      <c r="C49" s="20">
        <v>107710631564</v>
      </c>
      <c r="D49" s="20">
        <v>105921796661</v>
      </c>
      <c r="E49" s="20">
        <v>652000</v>
      </c>
      <c r="F49" s="20">
        <v>19545819962</v>
      </c>
      <c r="G49" s="20">
        <v>0</v>
      </c>
      <c r="H49" s="20">
        <v>0</v>
      </c>
      <c r="I49" s="20">
        <v>4088057</v>
      </c>
      <c r="J49" s="19">
        <v>30470</v>
      </c>
      <c r="K49" s="20">
        <f>Table1[[#This Row],[29347081942.0000]]+Table1[[#This Row],[22341476479]]-Table1[[#This Row],[Column8]]</f>
        <v>127256451526</v>
      </c>
      <c r="L49" s="20">
        <v>124468428840</v>
      </c>
      <c r="M49" s="22">
        <v>0.22</v>
      </c>
    </row>
    <row r="50" spans="1:13" ht="22.95" customHeight="1" x14ac:dyDescent="0.7">
      <c r="A50" s="19" t="s">
        <v>227</v>
      </c>
      <c r="B50" s="20">
        <v>0</v>
      </c>
      <c r="C50" s="20">
        <v>0</v>
      </c>
      <c r="D50" s="20">
        <v>0</v>
      </c>
      <c r="E50" s="20">
        <v>29439827</v>
      </c>
      <c r="F50" s="20">
        <v>163994376247</v>
      </c>
      <c r="G50" s="20">
        <v>477397</v>
      </c>
      <c r="H50" s="20">
        <v>2870148022</v>
      </c>
      <c r="I50" s="20">
        <v>28962430</v>
      </c>
      <c r="J50" s="19">
        <v>4968</v>
      </c>
      <c r="K50" s="20">
        <f>Table1[[#This Row],[29347081942.0000]]+Table1[[#This Row],[22341476479]]-Table1[[#This Row],[Column8]]</f>
        <v>161124228225</v>
      </c>
      <c r="L50" s="20">
        <v>143775999375</v>
      </c>
      <c r="M50" s="22">
        <v>0.26</v>
      </c>
    </row>
    <row r="51" spans="1:13" ht="22.95" customHeight="1" x14ac:dyDescent="0.7">
      <c r="A51" s="19" t="s">
        <v>228</v>
      </c>
      <c r="B51" s="20">
        <v>27201943</v>
      </c>
      <c r="C51" s="20">
        <v>1529661423779</v>
      </c>
      <c r="D51" s="20">
        <v>1181569786180</v>
      </c>
      <c r="E51" s="20">
        <v>3497892</v>
      </c>
      <c r="F51" s="20">
        <v>142699015412</v>
      </c>
      <c r="G51" s="20">
        <v>474928</v>
      </c>
      <c r="H51" s="20">
        <v>26339950901</v>
      </c>
      <c r="I51" s="20">
        <v>30224907</v>
      </c>
      <c r="J51" s="19">
        <v>39690</v>
      </c>
      <c r="K51" s="20">
        <f>Table1[[#This Row],[29347081942.0000]]+Table1[[#This Row],[22341476479]]-Table1[[#This Row],[Column8]]</f>
        <v>1646020488290</v>
      </c>
      <c r="L51" s="20">
        <v>1198714842649</v>
      </c>
      <c r="M51" s="22">
        <v>2.16</v>
      </c>
    </row>
    <row r="52" spans="1:13" ht="22.95" customHeight="1" x14ac:dyDescent="0.7">
      <c r="A52" s="19" t="s">
        <v>229</v>
      </c>
      <c r="B52" s="20">
        <v>4588194</v>
      </c>
      <c r="C52" s="20">
        <v>221521370662</v>
      </c>
      <c r="D52" s="20">
        <v>213463956644</v>
      </c>
      <c r="E52" s="20">
        <v>57000</v>
      </c>
      <c r="F52" s="20">
        <v>2601339768</v>
      </c>
      <c r="G52" s="20">
        <v>0</v>
      </c>
      <c r="H52" s="20">
        <v>0</v>
      </c>
      <c r="I52" s="20">
        <v>4645194</v>
      </c>
      <c r="J52" s="19">
        <v>46500</v>
      </c>
      <c r="K52" s="20">
        <f>Table1[[#This Row],[29347081942.0000]]+Table1[[#This Row],[22341476479]]-Table1[[#This Row],[Column8]]</f>
        <v>224122710430</v>
      </c>
      <c r="L52" s="20">
        <v>215837359847</v>
      </c>
      <c r="M52" s="22">
        <v>0.39</v>
      </c>
    </row>
    <row r="53" spans="1:13" ht="22.95" customHeight="1" x14ac:dyDescent="0.7">
      <c r="A53" s="19" t="s">
        <v>230</v>
      </c>
      <c r="B53" s="20">
        <v>4088300</v>
      </c>
      <c r="C53" s="20">
        <v>62684084821</v>
      </c>
      <c r="D53" s="20">
        <v>54185998521</v>
      </c>
      <c r="E53" s="20">
        <v>1645537</v>
      </c>
      <c r="F53" s="20">
        <v>22780179596</v>
      </c>
      <c r="G53" s="20">
        <v>2493362</v>
      </c>
      <c r="H53" s="20">
        <v>38229610131</v>
      </c>
      <c r="I53" s="20">
        <v>3240475</v>
      </c>
      <c r="J53" s="19">
        <v>14005</v>
      </c>
      <c r="K53" s="20">
        <f>Table1[[#This Row],[29347081942.0000]]+Table1[[#This Row],[22341476479]]-Table1[[#This Row],[Column8]]</f>
        <v>47234654286</v>
      </c>
      <c r="L53" s="20">
        <v>45348361410</v>
      </c>
      <c r="M53" s="22">
        <v>0.08</v>
      </c>
    </row>
    <row r="54" spans="1:13" ht="22.95" customHeight="1" x14ac:dyDescent="0.7">
      <c r="A54" s="19" t="s">
        <v>231</v>
      </c>
      <c r="B54" s="20">
        <v>5478830</v>
      </c>
      <c r="C54" s="20">
        <v>740669106309</v>
      </c>
      <c r="D54" s="20">
        <v>558963407708</v>
      </c>
      <c r="E54" s="20">
        <v>411438</v>
      </c>
      <c r="F54" s="20">
        <v>40653342909</v>
      </c>
      <c r="G54" s="20">
        <v>150233</v>
      </c>
      <c r="H54" s="20">
        <v>20240943124</v>
      </c>
      <c r="I54" s="20">
        <v>5740035</v>
      </c>
      <c r="J54" s="19">
        <v>97930</v>
      </c>
      <c r="K54" s="20">
        <f>Table1[[#This Row],[29347081942.0000]]+Table1[[#This Row],[22341476479]]-Table1[[#This Row],[Column8]]</f>
        <v>761081506094</v>
      </c>
      <c r="L54" s="20">
        <v>561694415115</v>
      </c>
      <c r="M54" s="22">
        <v>1.01</v>
      </c>
    </row>
    <row r="55" spans="1:13" ht="22.95" customHeight="1" x14ac:dyDescent="0.7">
      <c r="A55" s="19" t="s">
        <v>232</v>
      </c>
      <c r="B55" s="20">
        <v>504606</v>
      </c>
      <c r="C55" s="20">
        <v>117096078451</v>
      </c>
      <c r="D55" s="20">
        <v>109177785140</v>
      </c>
      <c r="E55" s="20">
        <v>250394</v>
      </c>
      <c r="F55" s="20">
        <v>59875126879</v>
      </c>
      <c r="G55" s="20">
        <v>273201</v>
      </c>
      <c r="H55" s="20">
        <v>63419510284</v>
      </c>
      <c r="I55" s="20">
        <v>481799</v>
      </c>
      <c r="J55" s="19">
        <v>236672</v>
      </c>
      <c r="K55" s="20">
        <f>Table1[[#This Row],[29347081942.0000]]+Table1[[#This Row],[22341476479]]-Table1[[#This Row],[Column8]]</f>
        <v>113551695046</v>
      </c>
      <c r="L55" s="20">
        <v>113941671400</v>
      </c>
      <c r="M55" s="22">
        <v>0.21</v>
      </c>
    </row>
    <row r="56" spans="1:13" ht="22.95" customHeight="1" x14ac:dyDescent="0.7">
      <c r="A56" s="19" t="s">
        <v>233</v>
      </c>
      <c r="B56" s="20">
        <v>5976834</v>
      </c>
      <c r="C56" s="20">
        <v>166834958467</v>
      </c>
      <c r="D56" s="20">
        <v>147384212259</v>
      </c>
      <c r="E56" s="20">
        <v>497878</v>
      </c>
      <c r="F56" s="20">
        <v>12861554288</v>
      </c>
      <c r="G56" s="20">
        <v>521428</v>
      </c>
      <c r="H56" s="20">
        <v>14554844252</v>
      </c>
      <c r="I56" s="20">
        <v>5953284</v>
      </c>
      <c r="J56" s="19">
        <v>26110</v>
      </c>
      <c r="K56" s="20">
        <f>Table1[[#This Row],[29347081942.0000]]+Table1[[#This Row],[22341476479]]-Table1[[#This Row],[Column8]]</f>
        <v>165141668503</v>
      </c>
      <c r="L56" s="20">
        <v>155322110657</v>
      </c>
      <c r="M56" s="22">
        <v>0.28000000000000003</v>
      </c>
    </row>
    <row r="57" spans="1:13" ht="22.95" customHeight="1" x14ac:dyDescent="0.7">
      <c r="A57" s="19" t="s">
        <v>234</v>
      </c>
      <c r="B57" s="20">
        <v>1614625</v>
      </c>
      <c r="C57" s="20">
        <v>65407512480</v>
      </c>
      <c r="D57" s="20">
        <v>65229676495</v>
      </c>
      <c r="E57" s="20">
        <v>487000</v>
      </c>
      <c r="F57" s="20">
        <v>19210370086</v>
      </c>
      <c r="G57" s="20">
        <v>0</v>
      </c>
      <c r="H57" s="20">
        <v>0</v>
      </c>
      <c r="I57" s="20">
        <v>2101625</v>
      </c>
      <c r="J57" s="19">
        <v>39970</v>
      </c>
      <c r="K57" s="20">
        <f>Table1[[#This Row],[29347081942.0000]]+Table1[[#This Row],[22341476479]]-Table1[[#This Row],[Column8]]</f>
        <v>84617882566</v>
      </c>
      <c r="L57" s="20">
        <v>83938109771</v>
      </c>
      <c r="M57" s="22">
        <v>0.15</v>
      </c>
    </row>
    <row r="58" spans="1:13" ht="22.95" customHeight="1" x14ac:dyDescent="0.7">
      <c r="A58" s="19" t="s">
        <v>235</v>
      </c>
      <c r="B58" s="20">
        <v>1975964</v>
      </c>
      <c r="C58" s="20">
        <v>61024468760</v>
      </c>
      <c r="D58" s="20">
        <v>62061297989</v>
      </c>
      <c r="E58" s="20">
        <v>901327</v>
      </c>
      <c r="F58" s="20">
        <f>17572979459+11198214501</f>
        <v>28771193960</v>
      </c>
      <c r="G58" s="20">
        <v>322296</v>
      </c>
      <c r="H58" s="20">
        <v>9970162633</v>
      </c>
      <c r="I58" s="20">
        <v>2554995</v>
      </c>
      <c r="J58" s="19">
        <v>33350</v>
      </c>
      <c r="K58" s="20">
        <f>Table1[[#This Row],[29347081942.0000]]+Table1[[#This Row],[22341476479]]-Table1[[#This Row],[Column8]]</f>
        <v>79825500087</v>
      </c>
      <c r="L58" s="20">
        <v>85144324351</v>
      </c>
      <c r="M58" s="22">
        <v>0.15</v>
      </c>
    </row>
    <row r="59" spans="1:13" ht="22.95" customHeight="1" x14ac:dyDescent="0.7">
      <c r="A59" s="19" t="s">
        <v>236</v>
      </c>
      <c r="B59" s="20">
        <v>2730778</v>
      </c>
      <c r="C59" s="20">
        <v>117047407423</v>
      </c>
      <c r="D59" s="20">
        <v>113104723136</v>
      </c>
      <c r="E59" s="20">
        <v>633000</v>
      </c>
      <c r="F59" s="20">
        <v>25415573289</v>
      </c>
      <c r="G59" s="20">
        <v>0</v>
      </c>
      <c r="H59" s="20">
        <v>0</v>
      </c>
      <c r="I59" s="20">
        <v>3363778</v>
      </c>
      <c r="J59" s="19">
        <v>40640</v>
      </c>
      <c r="K59" s="20">
        <f>Table1[[#This Row],[29347081942.0000]]+Table1[[#This Row],[22341476479]]-Table1[[#This Row],[Column8]]</f>
        <v>142462980712</v>
      </c>
      <c r="L59" s="20">
        <v>136600042930</v>
      </c>
      <c r="M59" s="22">
        <v>0.25</v>
      </c>
    </row>
    <row r="60" spans="1:13" ht="22.95" customHeight="1" x14ac:dyDescent="0.7">
      <c r="A60" s="19" t="s">
        <v>237</v>
      </c>
      <c r="B60" s="20">
        <v>723321</v>
      </c>
      <c r="C60" s="20">
        <v>111955960353</v>
      </c>
      <c r="D60" s="20">
        <v>112058458640</v>
      </c>
      <c r="E60" s="20">
        <v>0</v>
      </c>
      <c r="F60" s="20">
        <v>0</v>
      </c>
      <c r="G60" s="20">
        <v>0</v>
      </c>
      <c r="H60" s="20">
        <v>0</v>
      </c>
      <c r="I60" s="20">
        <v>723321</v>
      </c>
      <c r="J60" s="19">
        <v>154650</v>
      </c>
      <c r="K60" s="20">
        <f>Table1[[#This Row],[29347081942.0000]]+Table1[[#This Row],[22341476479]]-Table1[[#This Row],[Column8]]</f>
        <v>111955960353</v>
      </c>
      <c r="L60" s="20">
        <v>111776577842</v>
      </c>
      <c r="M60" s="22">
        <v>0.2</v>
      </c>
    </row>
    <row r="61" spans="1:13" ht="22.95" customHeight="1" x14ac:dyDescent="0.7">
      <c r="A61" s="19" t="s">
        <v>238</v>
      </c>
      <c r="B61" s="20">
        <v>98363852</v>
      </c>
      <c r="C61" s="20">
        <v>1598464742512</v>
      </c>
      <c r="D61" s="20">
        <v>1521515197917</v>
      </c>
      <c r="E61" s="20">
        <v>5542226</v>
      </c>
      <c r="F61" s="20">
        <v>84289907183</v>
      </c>
      <c r="G61" s="20">
        <v>1085372</v>
      </c>
      <c r="H61" s="20">
        <v>17600357551</v>
      </c>
      <c r="I61" s="20">
        <v>102820706</v>
      </c>
      <c r="J61" s="19">
        <v>15000</v>
      </c>
      <c r="K61" s="20">
        <f>Table1[[#This Row],[29347081942.0000]]+Table1[[#This Row],[22341476479]]-Table1[[#This Row],[Column8]]</f>
        <v>1665154292144</v>
      </c>
      <c r="L61" s="20">
        <v>1541138433954</v>
      </c>
      <c r="M61" s="22">
        <v>2.78</v>
      </c>
    </row>
    <row r="62" spans="1:13" ht="22.95" customHeight="1" x14ac:dyDescent="0.7">
      <c r="A62" s="19" t="s">
        <v>239</v>
      </c>
      <c r="B62" s="20">
        <v>1501135</v>
      </c>
      <c r="C62" s="20">
        <v>124184802849</v>
      </c>
      <c r="D62" s="20">
        <v>140106952408</v>
      </c>
      <c r="E62" s="20">
        <v>829143</v>
      </c>
      <c r="F62" s="20">
        <v>74117480519</v>
      </c>
      <c r="G62" s="20">
        <v>30361</v>
      </c>
      <c r="H62" s="20">
        <v>2549703689</v>
      </c>
      <c r="I62" s="20">
        <v>2299917</v>
      </c>
      <c r="J62" s="19">
        <v>87351</v>
      </c>
      <c r="K62" s="20">
        <f>Table1[[#This Row],[29347081942.0000]]+Table1[[#This Row],[22341476479]]-Table1[[#This Row],[Column8]]</f>
        <v>195752579679</v>
      </c>
      <c r="L62" s="20">
        <v>200747365831</v>
      </c>
      <c r="M62" s="22">
        <v>0.36</v>
      </c>
    </row>
    <row r="63" spans="1:13" ht="22.95" customHeight="1" x14ac:dyDescent="0.7">
      <c r="A63" s="19" t="s">
        <v>240</v>
      </c>
      <c r="B63" s="20">
        <v>1146563608</v>
      </c>
      <c r="C63" s="20">
        <v>13927670288273</v>
      </c>
      <c r="D63" s="20">
        <v>12199201662840</v>
      </c>
      <c r="E63" s="20">
        <v>161181666</v>
      </c>
      <c r="F63" s="20">
        <v>1798143231872</v>
      </c>
      <c r="G63" s="20">
        <v>36169032</v>
      </c>
      <c r="H63" s="20">
        <v>435914723865</v>
      </c>
      <c r="I63" s="20">
        <v>1271576242</v>
      </c>
      <c r="J63" s="19">
        <v>11800</v>
      </c>
      <c r="K63" s="20">
        <f>Table1[[#This Row],[29347081942.0000]]+Table1[[#This Row],[22341476479]]-Table1[[#This Row],[Column8]]</f>
        <v>15289898796280</v>
      </c>
      <c r="L63" s="20">
        <v>14993196159864.998</v>
      </c>
      <c r="M63" s="22">
        <v>27.06</v>
      </c>
    </row>
    <row r="64" spans="1:13" ht="22.95" customHeight="1" x14ac:dyDescent="0.7">
      <c r="A64" s="19" t="s">
        <v>241</v>
      </c>
      <c r="B64" s="20">
        <v>9798132</v>
      </c>
      <c r="C64" s="20">
        <v>694661973005</v>
      </c>
      <c r="D64" s="20">
        <v>768470898593</v>
      </c>
      <c r="E64" s="20">
        <v>1304444</v>
      </c>
      <c r="F64" s="20">
        <v>96909240888</v>
      </c>
      <c r="G64" s="20">
        <v>3229</v>
      </c>
      <c r="H64" s="20">
        <v>230096556</v>
      </c>
      <c r="I64" s="20">
        <v>11099347</v>
      </c>
      <c r="J64" s="19">
        <v>71970</v>
      </c>
      <c r="K64" s="20">
        <f>Table1[[#This Row],[29347081942.0000]]+Table1[[#This Row],[22341476479]]-Table1[[#This Row],[Column8]]</f>
        <v>791341117337</v>
      </c>
      <c r="L64" s="20">
        <v>798212900388</v>
      </c>
      <c r="M64" s="22">
        <v>1.44</v>
      </c>
    </row>
    <row r="65" spans="1:13" ht="22.95" customHeight="1" x14ac:dyDescent="0.7">
      <c r="A65" s="19" t="s">
        <v>242</v>
      </c>
      <c r="B65" s="20">
        <v>12108785</v>
      </c>
      <c r="C65" s="20">
        <v>279912038298</v>
      </c>
      <c r="D65" s="20">
        <v>273632054246</v>
      </c>
      <c r="E65" s="20">
        <v>2527187</v>
      </c>
      <c r="F65" s="20">
        <v>55027582850</v>
      </c>
      <c r="G65" s="20">
        <v>15230</v>
      </c>
      <c r="H65" s="20">
        <v>352058692</v>
      </c>
      <c r="I65" s="20">
        <v>14620742</v>
      </c>
      <c r="J65" s="19">
        <v>21661</v>
      </c>
      <c r="K65" s="20">
        <f>Table1[[#This Row],[29347081942.0000]]+Table1[[#This Row],[22341476479]]-Table1[[#This Row],[Column8]]</f>
        <v>334587562456</v>
      </c>
      <c r="L65" s="20">
        <v>316459200547</v>
      </c>
      <c r="M65" s="22">
        <v>0.56999999999999995</v>
      </c>
    </row>
    <row r="66" spans="1:13" ht="22.95" customHeight="1" x14ac:dyDescent="0.7">
      <c r="A66" s="19" t="s">
        <v>243</v>
      </c>
      <c r="B66" s="20">
        <v>10070761</v>
      </c>
      <c r="C66" s="20">
        <v>306343753458</v>
      </c>
      <c r="D66" s="20">
        <v>292735789082</v>
      </c>
      <c r="E66" s="20">
        <v>4141777</v>
      </c>
      <c r="F66" s="20">
        <v>115607222806</v>
      </c>
      <c r="G66" s="20">
        <v>0</v>
      </c>
      <c r="H66" s="20">
        <v>0</v>
      </c>
      <c r="I66" s="20">
        <v>14212538</v>
      </c>
      <c r="J66" s="19">
        <v>27710</v>
      </c>
      <c r="K66" s="20">
        <f>Table1[[#This Row],[29347081942.0000]]+Table1[[#This Row],[22341476479]]-Table1[[#This Row],[Column8]]</f>
        <v>421950976264</v>
      </c>
      <c r="L66" s="20">
        <v>393530117617</v>
      </c>
      <c r="M66" s="22">
        <v>0.71</v>
      </c>
    </row>
    <row r="67" spans="1:13" ht="22.95" customHeight="1" x14ac:dyDescent="0.7">
      <c r="A67" s="19" t="s">
        <v>244</v>
      </c>
      <c r="B67" s="20">
        <v>7027069</v>
      </c>
      <c r="C67" s="20">
        <v>316068419203</v>
      </c>
      <c r="D67" s="20">
        <v>256433522177</v>
      </c>
      <c r="E67" s="20">
        <v>417538</v>
      </c>
      <c r="F67" s="20">
        <v>14932666267</v>
      </c>
      <c r="G67" s="20">
        <v>38648</v>
      </c>
      <c r="H67" s="20">
        <v>1738246139</v>
      </c>
      <c r="I67" s="20">
        <v>7405959</v>
      </c>
      <c r="J67" s="19">
        <v>36120</v>
      </c>
      <c r="K67" s="20">
        <f>Table1[[#This Row],[29347081942.0000]]+Table1[[#This Row],[22341476479]]-Table1[[#This Row],[Column8]]</f>
        <v>329262839331</v>
      </c>
      <c r="L67" s="20">
        <v>267299936622</v>
      </c>
      <c r="M67" s="22">
        <v>0.48</v>
      </c>
    </row>
    <row r="68" spans="1:13" ht="22.95" customHeight="1" x14ac:dyDescent="0.7">
      <c r="A68" s="19" t="s">
        <v>245</v>
      </c>
      <c r="B68" s="20">
        <v>3054439</v>
      </c>
      <c r="C68" s="20">
        <v>419327473275</v>
      </c>
      <c r="D68" s="20">
        <v>380214501190</v>
      </c>
      <c r="E68" s="20">
        <v>1042596</v>
      </c>
      <c r="F68" s="20">
        <v>142881627961</v>
      </c>
      <c r="G68" s="20">
        <v>546064</v>
      </c>
      <c r="H68" s="20">
        <v>74909376416</v>
      </c>
      <c r="I68" s="20">
        <v>3550971</v>
      </c>
      <c r="J68" s="19">
        <v>134913</v>
      </c>
      <c r="K68" s="20">
        <f>Table1[[#This Row],[29347081942.0000]]+Table1[[#This Row],[22341476479]]-Table1[[#This Row],[Column8]]</f>
        <v>487299724820</v>
      </c>
      <c r="L68" s="20">
        <v>478708055691</v>
      </c>
      <c r="M68" s="22">
        <v>0.86</v>
      </c>
    </row>
    <row r="69" spans="1:13" ht="22.95" customHeight="1" x14ac:dyDescent="0.7">
      <c r="A69" s="19" t="s">
        <v>246</v>
      </c>
      <c r="B69" s="20">
        <v>46100919</v>
      </c>
      <c r="C69" s="20">
        <v>183420599621</v>
      </c>
      <c r="D69" s="20">
        <v>157545317475</v>
      </c>
      <c r="E69" s="20">
        <v>14626813</v>
      </c>
      <c r="F69" s="20">
        <v>49882470769</v>
      </c>
      <c r="G69" s="20">
        <v>5299943</v>
      </c>
      <c r="H69" s="20">
        <v>21025279189</v>
      </c>
      <c r="I69" s="20">
        <v>55427789</v>
      </c>
      <c r="J69" s="19">
        <v>3330</v>
      </c>
      <c r="K69" s="20">
        <f>Table1[[#This Row],[29347081942.0000]]+Table1[[#This Row],[22341476479]]-Table1[[#This Row],[Column8]]</f>
        <v>212277791201</v>
      </c>
      <c r="L69" s="20">
        <v>184434260726</v>
      </c>
      <c r="M69" s="22">
        <v>0.33</v>
      </c>
    </row>
    <row r="70" spans="1:13" ht="22.95" customHeight="1" x14ac:dyDescent="0.7">
      <c r="A70" s="19" t="s">
        <v>247</v>
      </c>
      <c r="B70" s="20">
        <v>2429525</v>
      </c>
      <c r="C70" s="20">
        <v>40327705759</v>
      </c>
      <c r="D70" s="20">
        <v>35094521280</v>
      </c>
      <c r="E70" s="20">
        <v>0</v>
      </c>
      <c r="F70" s="20">
        <v>0</v>
      </c>
      <c r="G70" s="20">
        <v>0</v>
      </c>
      <c r="H70" s="20">
        <v>0</v>
      </c>
      <c r="I70" s="20">
        <v>2429525</v>
      </c>
      <c r="J70" s="19">
        <v>14424</v>
      </c>
      <c r="K70" s="20">
        <f>Table1[[#This Row],[29347081942.0000]]+Table1[[#This Row],[22341476479]]-Table1[[#This Row],[Column8]]</f>
        <v>40327705759</v>
      </c>
      <c r="L70" s="20">
        <v>35016835567</v>
      </c>
      <c r="M70" s="22">
        <v>0.06</v>
      </c>
    </row>
    <row r="71" spans="1:13" ht="22.95" customHeight="1" x14ac:dyDescent="0.7">
      <c r="A71" s="19" t="s">
        <v>248</v>
      </c>
      <c r="B71" s="20">
        <v>19335949</v>
      </c>
      <c r="C71" s="20">
        <v>323126743346</v>
      </c>
      <c r="D71" s="20">
        <v>281510666103</v>
      </c>
      <c r="E71" s="20">
        <v>5428410</v>
      </c>
      <c r="F71" s="20">
        <v>76530991466</v>
      </c>
      <c r="G71" s="20">
        <v>41901</v>
      </c>
      <c r="H71" s="20">
        <v>700208409</v>
      </c>
      <c r="I71" s="20">
        <v>24722458</v>
      </c>
      <c r="J71" s="19">
        <v>13910</v>
      </c>
      <c r="K71" s="20">
        <f>Table1[[#This Row],[29347081942.0000]]+Table1[[#This Row],[22341476479]]-Table1[[#This Row],[Column8]]</f>
        <v>398957526403</v>
      </c>
      <c r="L71" s="20">
        <v>343628034846</v>
      </c>
      <c r="M71" s="22">
        <v>0.62</v>
      </c>
    </row>
    <row r="72" spans="1:13" ht="22.95" customHeight="1" x14ac:dyDescent="0.7">
      <c r="A72" s="19" t="s">
        <v>249</v>
      </c>
      <c r="B72" s="20">
        <v>4917721</v>
      </c>
      <c r="C72" s="20">
        <v>212873241627</v>
      </c>
      <c r="D72" s="20">
        <v>210367635010</v>
      </c>
      <c r="E72" s="20">
        <v>1347117</v>
      </c>
      <c r="F72" s="20">
        <v>55609734300</v>
      </c>
      <c r="G72" s="20">
        <v>2139</v>
      </c>
      <c r="H72" s="20">
        <v>92496610</v>
      </c>
      <c r="I72" s="20">
        <v>6262699</v>
      </c>
      <c r="J72" s="19">
        <v>41430</v>
      </c>
      <c r="K72" s="20">
        <f>Table1[[#This Row],[29347081942.0000]]+Table1[[#This Row],[22341476479]]-Table1[[#This Row],[Column8]]</f>
        <v>268390479317</v>
      </c>
      <c r="L72" s="20">
        <v>259266427223</v>
      </c>
      <c r="M72" s="22">
        <v>0.47</v>
      </c>
    </row>
    <row r="73" spans="1:13" ht="22.95" customHeight="1" x14ac:dyDescent="0.7">
      <c r="A73" s="19" t="s">
        <v>250</v>
      </c>
      <c r="B73" s="20">
        <v>2698371</v>
      </c>
      <c r="C73" s="20">
        <v>61706848428</v>
      </c>
      <c r="D73" s="20">
        <v>63525304812</v>
      </c>
      <c r="E73" s="20">
        <v>5266448</v>
      </c>
      <c r="F73" s="20">
        <v>118647487053</v>
      </c>
      <c r="G73" s="20">
        <v>741490</v>
      </c>
      <c r="H73" s="20">
        <v>16996046207</v>
      </c>
      <c r="I73" s="20">
        <v>7223329</v>
      </c>
      <c r="J73" s="19">
        <v>21920</v>
      </c>
      <c r="K73" s="20">
        <f>Table1[[#This Row],[29347081942.0000]]+Table1[[#This Row],[22341476479]]-Table1[[#This Row],[Column8]]</f>
        <v>163358289274</v>
      </c>
      <c r="L73" s="20">
        <v>158215036802</v>
      </c>
      <c r="M73" s="22">
        <v>0.28999999999999998</v>
      </c>
    </row>
    <row r="74" spans="1:13" ht="22.95" customHeight="1" x14ac:dyDescent="0.7">
      <c r="A74" s="19" t="s">
        <v>251</v>
      </c>
      <c r="B74" s="20">
        <v>3165894</v>
      </c>
      <c r="C74" s="20">
        <v>104963448408</v>
      </c>
      <c r="D74" s="20">
        <v>98827362641</v>
      </c>
      <c r="E74" s="20">
        <v>2390407</v>
      </c>
      <c r="F74" s="20">
        <f>7438167939+74826341783</f>
        <v>82264509722</v>
      </c>
      <c r="G74" s="20">
        <v>235464</v>
      </c>
      <c r="H74" s="20">
        <v>7806677487</v>
      </c>
      <c r="I74" s="20">
        <v>5320837</v>
      </c>
      <c r="J74" s="19">
        <v>30830</v>
      </c>
      <c r="K74" s="20">
        <f>Table1[[#This Row],[29347081942.0000]]+Table1[[#This Row],[22341476479]]-Table1[[#This Row],[Column8]]</f>
        <v>179421280643</v>
      </c>
      <c r="L74" s="20">
        <v>163916733246</v>
      </c>
      <c r="M74" s="22">
        <v>0.3</v>
      </c>
    </row>
    <row r="75" spans="1:13" ht="22.95" customHeight="1" x14ac:dyDescent="0.7">
      <c r="A75" s="19" t="s">
        <v>252</v>
      </c>
      <c r="B75" s="20">
        <v>6670619</v>
      </c>
      <c r="C75" s="20">
        <v>150080084630</v>
      </c>
      <c r="D75" s="20">
        <v>160306461378</v>
      </c>
      <c r="E75" s="20">
        <v>1721247</v>
      </c>
      <c r="F75" s="20">
        <v>45229086834</v>
      </c>
      <c r="G75" s="20">
        <v>859144</v>
      </c>
      <c r="H75" s="20">
        <v>19398810001</v>
      </c>
      <c r="I75" s="20">
        <v>7532722</v>
      </c>
      <c r="J75" s="19">
        <v>26300</v>
      </c>
      <c r="K75" s="20">
        <f>Table1[[#This Row],[29347081942.0000]]+Table1[[#This Row],[22341476479]]-Table1[[#This Row],[Column8]]</f>
        <v>175910361463</v>
      </c>
      <c r="L75" s="20">
        <v>197960024555</v>
      </c>
      <c r="M75" s="22">
        <v>0.36</v>
      </c>
    </row>
    <row r="76" spans="1:13" ht="22.95" customHeight="1" x14ac:dyDescent="0.7">
      <c r="A76" s="19" t="s">
        <v>253</v>
      </c>
      <c r="B76" s="20">
        <v>1997349</v>
      </c>
      <c r="C76" s="20">
        <v>35875339367</v>
      </c>
      <c r="D76" s="20">
        <v>37082540258</v>
      </c>
      <c r="E76" s="20">
        <v>912395</v>
      </c>
      <c r="F76" s="20">
        <v>16591964596</v>
      </c>
      <c r="G76" s="20">
        <v>14687</v>
      </c>
      <c r="H76" s="20">
        <v>263828536</v>
      </c>
      <c r="I76" s="20">
        <v>2895057</v>
      </c>
      <c r="J76" s="19">
        <v>18420</v>
      </c>
      <c r="K76" s="20">
        <f>Table1[[#This Row],[29347081942.0000]]+Table1[[#This Row],[22341476479]]-Table1[[#This Row],[Column8]]</f>
        <v>52203475427</v>
      </c>
      <c r="L76" s="20">
        <v>53286421462</v>
      </c>
      <c r="M76" s="22">
        <v>0.1</v>
      </c>
    </row>
    <row r="77" spans="1:13" ht="22.95" customHeight="1" x14ac:dyDescent="0.7">
      <c r="A77" s="19" t="s">
        <v>254</v>
      </c>
      <c r="B77" s="20">
        <v>6370912</v>
      </c>
      <c r="C77" s="20">
        <v>125738056845</v>
      </c>
      <c r="D77" s="20">
        <v>125475241809</v>
      </c>
      <c r="E77" s="20">
        <v>1540324</v>
      </c>
      <c r="F77" s="20">
        <v>30688447643</v>
      </c>
      <c r="G77" s="20">
        <v>1166249</v>
      </c>
      <c r="H77" s="20">
        <v>23044668231</v>
      </c>
      <c r="I77" s="20">
        <v>6744987</v>
      </c>
      <c r="J77" s="19">
        <v>20220</v>
      </c>
      <c r="K77" s="20">
        <f>Table1[[#This Row],[29347081942.0000]]+Table1[[#This Row],[22341476479]]-Table1[[#This Row],[Column8]]</f>
        <v>133381836257</v>
      </c>
      <c r="L77" s="20">
        <v>136279985578</v>
      </c>
      <c r="M77" s="22">
        <v>0.25</v>
      </c>
    </row>
    <row r="78" spans="1:13" ht="22.95" customHeight="1" x14ac:dyDescent="0.7">
      <c r="A78" s="19" t="s">
        <v>255</v>
      </c>
      <c r="B78" s="20">
        <v>703903</v>
      </c>
      <c r="C78" s="20">
        <v>105188411557</v>
      </c>
      <c r="D78" s="20">
        <v>100180709046</v>
      </c>
      <c r="E78" s="20">
        <v>0</v>
      </c>
      <c r="F78" s="20">
        <v>0</v>
      </c>
      <c r="G78" s="20">
        <v>0</v>
      </c>
      <c r="H78" s="20">
        <v>0</v>
      </c>
      <c r="I78" s="20">
        <v>703903</v>
      </c>
      <c r="J78" s="19">
        <v>142210</v>
      </c>
      <c r="K78" s="20">
        <f>Table1[[#This Row],[29347081942.0000]]+Table1[[#This Row],[22341476479]]-Table1[[#This Row],[Column8]]</f>
        <v>105188411557</v>
      </c>
      <c r="L78" s="20">
        <v>100025968078</v>
      </c>
      <c r="M78" s="22">
        <v>0.18</v>
      </c>
    </row>
    <row r="79" spans="1:13" ht="22.95" customHeight="1" x14ac:dyDescent="0.7">
      <c r="A79" s="19" t="s">
        <v>256</v>
      </c>
      <c r="B79" s="20">
        <v>1053521</v>
      </c>
      <c r="C79" s="20">
        <v>173979426784</v>
      </c>
      <c r="D79" s="20">
        <v>165150764440</v>
      </c>
      <c r="E79" s="20">
        <v>5000</v>
      </c>
      <c r="F79" s="20">
        <v>768069792</v>
      </c>
      <c r="G79" s="20">
        <v>0</v>
      </c>
      <c r="H79" s="20">
        <v>0</v>
      </c>
      <c r="I79" s="20">
        <v>1058521</v>
      </c>
      <c r="J79" s="19">
        <v>155900</v>
      </c>
      <c r="K79" s="20">
        <f>Table1[[#This Row],[29347081942.0000]]+Table1[[#This Row],[22341476479]]-Table1[[#This Row],[Column8]]</f>
        <v>174747496576</v>
      </c>
      <c r="L79" s="20">
        <v>164898006100</v>
      </c>
      <c r="M79" s="22">
        <v>0.3</v>
      </c>
    </row>
    <row r="80" spans="1:13" ht="22.95" customHeight="1" x14ac:dyDescent="0.7">
      <c r="A80" s="19" t="s">
        <v>257</v>
      </c>
      <c r="B80" s="20">
        <v>4844618</v>
      </c>
      <c r="C80" s="20">
        <v>1506573211857</v>
      </c>
      <c r="D80" s="20">
        <v>1585067704056</v>
      </c>
      <c r="E80" s="20">
        <v>415863</v>
      </c>
      <c r="F80" s="20">
        <v>133914279905</v>
      </c>
      <c r="G80" s="20">
        <v>116015</v>
      </c>
      <c r="H80" s="20">
        <v>36139658051</v>
      </c>
      <c r="I80" s="20">
        <v>5144466</v>
      </c>
      <c r="J80" s="19">
        <v>324090</v>
      </c>
      <c r="K80" s="20">
        <f>Table1[[#This Row],[29347081942.0000]]+Table1[[#This Row],[22341476479]]-Table1[[#This Row],[Column8]]</f>
        <v>1604347833711</v>
      </c>
      <c r="L80" s="20">
        <v>1666002860754</v>
      </c>
      <c r="M80" s="22">
        <v>3.01</v>
      </c>
    </row>
    <row r="81" spans="1:13" ht="22.95" customHeight="1" x14ac:dyDescent="0.7">
      <c r="A81" s="19" t="s">
        <v>258</v>
      </c>
      <c r="B81" s="20">
        <v>10052236</v>
      </c>
      <c r="C81" s="20">
        <v>630170134606</v>
      </c>
      <c r="D81" s="20">
        <v>713085980577</v>
      </c>
      <c r="E81" s="20">
        <v>802268</v>
      </c>
      <c r="F81" s="20">
        <v>55915750510</v>
      </c>
      <c r="G81" s="20">
        <v>308165</v>
      </c>
      <c r="H81" s="20">
        <v>19381762753</v>
      </c>
      <c r="I81" s="20">
        <v>10546339</v>
      </c>
      <c r="J81" s="19">
        <v>69122</v>
      </c>
      <c r="K81" s="20">
        <f>Table1[[#This Row],[29347081942.0000]]+Table1[[#This Row],[22341476479]]-Table1[[#This Row],[Column8]]</f>
        <v>666704122363</v>
      </c>
      <c r="L81" s="20">
        <v>728430016486</v>
      </c>
      <c r="M81" s="22">
        <v>1.31</v>
      </c>
    </row>
    <row r="82" spans="1:13" ht="22.95" customHeight="1" x14ac:dyDescent="0.7">
      <c r="A82" s="19" t="s">
        <v>259</v>
      </c>
      <c r="B82" s="20">
        <v>4283604</v>
      </c>
      <c r="C82" s="20">
        <v>137197343946</v>
      </c>
      <c r="D82" s="20">
        <v>121514812461</v>
      </c>
      <c r="E82" s="20">
        <v>399873</v>
      </c>
      <c r="F82" s="20">
        <v>11217095520</v>
      </c>
      <c r="G82" s="20">
        <v>230098</v>
      </c>
      <c r="H82" s="20">
        <v>7346180846</v>
      </c>
      <c r="I82" s="20">
        <v>4453379</v>
      </c>
      <c r="J82" s="19">
        <v>28353</v>
      </c>
      <c r="K82" s="20">
        <f>Table1[[#This Row],[29347081942.0000]]+Table1[[#This Row],[22341476479]]-Table1[[#This Row],[Column8]]</f>
        <v>141068258620</v>
      </c>
      <c r="L82" s="20">
        <v>126170692133</v>
      </c>
      <c r="M82" s="22">
        <v>0.23</v>
      </c>
    </row>
    <row r="83" spans="1:13" ht="22.95" customHeight="1" x14ac:dyDescent="0.7">
      <c r="A83" s="19" t="s">
        <v>260</v>
      </c>
      <c r="B83" s="20">
        <v>4733236</v>
      </c>
      <c r="C83" s="20">
        <v>92296426234</v>
      </c>
      <c r="D83" s="20">
        <v>101781825701</v>
      </c>
      <c r="E83" s="20">
        <v>269000</v>
      </c>
      <c r="F83" s="20">
        <v>5657326829</v>
      </c>
      <c r="G83" s="20">
        <v>0</v>
      </c>
      <c r="H83" s="20">
        <v>0</v>
      </c>
      <c r="I83" s="20">
        <v>5002236</v>
      </c>
      <c r="J83" s="19">
        <v>21370</v>
      </c>
      <c r="K83" s="20">
        <f>Table1[[#This Row],[29347081942.0000]]+Table1[[#This Row],[22341476479]]-Table1[[#This Row],[Column8]]</f>
        <v>97953753063</v>
      </c>
      <c r="L83" s="20">
        <v>106816541008</v>
      </c>
      <c r="M83" s="22">
        <v>0.19</v>
      </c>
    </row>
    <row r="84" spans="1:13" ht="22.95" customHeight="1" x14ac:dyDescent="0.7">
      <c r="A84" s="19" t="s">
        <v>261</v>
      </c>
      <c r="B84" s="20">
        <v>5167576</v>
      </c>
      <c r="C84" s="20">
        <v>117606038713</v>
      </c>
      <c r="D84" s="20">
        <v>118454099856</v>
      </c>
      <c r="E84" s="20">
        <v>2585573</v>
      </c>
      <c r="F84" s="20">
        <v>59552773335</v>
      </c>
      <c r="G84" s="20">
        <v>1209854</v>
      </c>
      <c r="H84" s="20">
        <v>27593155224</v>
      </c>
      <c r="I84" s="20">
        <v>6543295</v>
      </c>
      <c r="J84" s="19">
        <v>22880</v>
      </c>
      <c r="K84" s="20">
        <f>Table1[[#This Row],[29347081942.0000]]+Table1[[#This Row],[22341476479]]-Table1[[#This Row],[Column8]]</f>
        <v>149565656824</v>
      </c>
      <c r="L84" s="20">
        <v>149596809554</v>
      </c>
      <c r="M84" s="22">
        <v>0.27</v>
      </c>
    </row>
    <row r="85" spans="1:13" ht="22.95" customHeight="1" x14ac:dyDescent="0.7">
      <c r="A85" s="19" t="s">
        <v>262</v>
      </c>
      <c r="B85" s="20">
        <v>27525641</v>
      </c>
      <c r="C85" s="20">
        <v>123376037865</v>
      </c>
      <c r="D85" s="20">
        <v>110486466322</v>
      </c>
      <c r="E85" s="20">
        <v>11170439</v>
      </c>
      <c r="F85" s="20">
        <v>44523829696</v>
      </c>
      <c r="G85" s="20">
        <v>3753321</v>
      </c>
      <c r="H85" s="20">
        <v>16804550195</v>
      </c>
      <c r="I85" s="20">
        <v>34942759</v>
      </c>
      <c r="J85" s="19">
        <v>3869</v>
      </c>
      <c r="K85" s="20">
        <f>Table1[[#This Row],[29347081942.0000]]+Table1[[#This Row],[22341476479]]-Table1[[#This Row],[Column8]]</f>
        <v>151095317366</v>
      </c>
      <c r="L85" s="20">
        <v>135090787489</v>
      </c>
      <c r="M85" s="22">
        <v>0.24</v>
      </c>
    </row>
    <row r="86" spans="1:13" ht="22.95" customHeight="1" x14ac:dyDescent="0.7">
      <c r="A86" s="19" t="s">
        <v>263</v>
      </c>
      <c r="B86" s="20">
        <v>11624196</v>
      </c>
      <c r="C86" s="20">
        <v>113717293407</v>
      </c>
      <c r="D86" s="20">
        <v>91680049200</v>
      </c>
      <c r="E86" s="20">
        <v>1748267</v>
      </c>
      <c r="F86" s="20">
        <v>13859338341</v>
      </c>
      <c r="G86" s="20">
        <v>13372463</v>
      </c>
      <c r="H86" s="20">
        <v>127576631748</v>
      </c>
      <c r="I86" s="20">
        <v>0</v>
      </c>
      <c r="J86" s="19"/>
      <c r="K86" s="20">
        <f>Table1[[#This Row],[29347081942.0000]]+Table1[[#This Row],[22341476479]]-Table1[[#This Row],[Column8]]</f>
        <v>0</v>
      </c>
      <c r="L86" s="20">
        <v>0</v>
      </c>
      <c r="M86" s="22">
        <v>0</v>
      </c>
    </row>
    <row r="87" spans="1:13" ht="22.95" customHeight="1" x14ac:dyDescent="0.7">
      <c r="A87" s="19" t="s">
        <v>264</v>
      </c>
      <c r="B87" s="20">
        <v>9640825</v>
      </c>
      <c r="C87" s="20">
        <v>207264957193</v>
      </c>
      <c r="D87" s="20">
        <v>222052128281</v>
      </c>
      <c r="E87" s="20">
        <v>0</v>
      </c>
      <c r="F87" s="20">
        <v>0</v>
      </c>
      <c r="G87" s="20">
        <v>0</v>
      </c>
      <c r="H87" s="20">
        <v>0</v>
      </c>
      <c r="I87" s="20">
        <v>9640825</v>
      </c>
      <c r="J87" s="19">
        <v>15790</v>
      </c>
      <c r="K87" s="20">
        <f>Table1[[#This Row],[29347081942.0000]]+Table1[[#This Row],[22341476479]]-Table1[[#This Row],[Column8]]</f>
        <v>207264957193</v>
      </c>
      <c r="L87" s="20">
        <v>152112932995</v>
      </c>
      <c r="M87" s="22">
        <v>0.27</v>
      </c>
    </row>
    <row r="88" spans="1:13" ht="22.95" customHeight="1" x14ac:dyDescent="0.7">
      <c r="A88" s="19" t="s">
        <v>265</v>
      </c>
      <c r="B88" s="20">
        <v>7835909</v>
      </c>
      <c r="C88" s="20">
        <v>112308597129</v>
      </c>
      <c r="D88" s="20">
        <v>96026552291</v>
      </c>
      <c r="E88" s="20">
        <v>264454</v>
      </c>
      <c r="F88" s="20">
        <v>2090836941</v>
      </c>
      <c r="G88" s="20">
        <v>0</v>
      </c>
      <c r="H88" s="20">
        <v>0</v>
      </c>
      <c r="I88" s="20">
        <v>8100363</v>
      </c>
      <c r="J88" s="19">
        <v>7852</v>
      </c>
      <c r="K88" s="20">
        <f>Table1[[#This Row],[29347081942.0000]]+Table1[[#This Row],[22341476479]]-Table1[[#This Row],[Column8]]</f>
        <v>114399434070</v>
      </c>
      <c r="L88" s="20">
        <v>63555711200</v>
      </c>
      <c r="M88" s="22">
        <v>0.11</v>
      </c>
    </row>
    <row r="89" spans="1:13" ht="22.95" customHeight="1" x14ac:dyDescent="0.7">
      <c r="A89" s="19" t="s">
        <v>266</v>
      </c>
      <c r="B89" s="20">
        <v>2145407</v>
      </c>
      <c r="C89" s="20">
        <v>72680934783</v>
      </c>
      <c r="D89" s="20">
        <v>45362310547</v>
      </c>
      <c r="E89" s="20">
        <v>0</v>
      </c>
      <c r="F89" s="20">
        <v>0</v>
      </c>
      <c r="G89" s="20">
        <v>2145407</v>
      </c>
      <c r="H89" s="20">
        <v>72680934783</v>
      </c>
      <c r="I89" s="20">
        <v>0</v>
      </c>
      <c r="J89" s="19"/>
      <c r="K89" s="20">
        <f>Table1[[#This Row],[29347081942.0000]]+Table1[[#This Row],[22341476479]]-Table1[[#This Row],[Column8]]</f>
        <v>0</v>
      </c>
      <c r="L89" s="20">
        <v>0</v>
      </c>
      <c r="M89" s="22">
        <v>0</v>
      </c>
    </row>
    <row r="90" spans="1:13" ht="22.95" customHeight="1" x14ac:dyDescent="0.7">
      <c r="A90" s="19" t="s">
        <v>267</v>
      </c>
      <c r="B90" s="20">
        <v>373662</v>
      </c>
      <c r="C90" s="20">
        <v>10824552501</v>
      </c>
      <c r="D90" s="20">
        <v>8829269968</v>
      </c>
      <c r="E90" s="20">
        <v>0</v>
      </c>
      <c r="F90" s="20">
        <v>0</v>
      </c>
      <c r="G90" s="20">
        <v>373662</v>
      </c>
      <c r="H90" s="20">
        <v>10824552501</v>
      </c>
      <c r="I90" s="20">
        <v>0</v>
      </c>
      <c r="J90" s="19"/>
      <c r="K90" s="20">
        <f>Table1[[#This Row],[29347081942.0000]]+Table1[[#This Row],[22341476479]]-Table1[[#This Row],[Column8]]</f>
        <v>0</v>
      </c>
      <c r="L90" s="20">
        <v>0</v>
      </c>
      <c r="M90" s="22">
        <v>0</v>
      </c>
    </row>
    <row r="91" spans="1:13" ht="22.95" customHeight="1" thickBot="1" x14ac:dyDescent="0.75">
      <c r="A91" s="19" t="s">
        <v>171</v>
      </c>
      <c r="B91" s="20"/>
      <c r="C91" s="24">
        <f>SUM(C10:C90)</f>
        <v>53565502299428</v>
      </c>
      <c r="D91" s="24">
        <f>SUM(D10:D90)</f>
        <v>51919725491642</v>
      </c>
      <c r="E91" s="20"/>
      <c r="F91" s="24">
        <f>SUM(F10:F90)</f>
        <v>7101631937533</v>
      </c>
      <c r="G91" s="20"/>
      <c r="H91" s="24">
        <f>SUM(H10:H90)</f>
        <v>1582382399368</v>
      </c>
      <c r="I91" s="20"/>
      <c r="J91" s="19"/>
      <c r="K91" s="24">
        <f>SUM(K10:K90)</f>
        <v>59084751837593</v>
      </c>
      <c r="L91" s="24">
        <f>SUM(L10:L90)</f>
        <v>55535422431680</v>
      </c>
      <c r="M91" s="24">
        <v>100.2</v>
      </c>
    </row>
    <row r="92" spans="1:13" ht="22.95" customHeight="1" thickTop="1" x14ac:dyDescent="0.7">
      <c r="A92" s="19" t="s">
        <v>172</v>
      </c>
      <c r="B92" s="20"/>
      <c r="C92" s="20"/>
      <c r="D92" s="20"/>
      <c r="E92" s="20"/>
      <c r="F92" s="20"/>
      <c r="G92" s="20"/>
      <c r="H92" s="20"/>
      <c r="I92" s="20"/>
      <c r="J92" s="19"/>
      <c r="K92" s="20"/>
      <c r="L92" s="20"/>
      <c r="M92" s="22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zoomScaleNormal="100" zoomScaleSheetLayoutView="106" workbookViewId="0">
      <selection activeCell="S16" sqref="S16"/>
    </sheetView>
  </sheetViews>
  <sheetFormatPr defaultColWidth="9.109375" defaultRowHeight="21" x14ac:dyDescent="0.7"/>
  <cols>
    <col min="1" max="1" width="29.88671875" style="26" bestFit="1" customWidth="1"/>
    <col min="2" max="2" width="8.88671875" style="26" customWidth="1"/>
    <col min="3" max="3" width="13.109375" style="26" customWidth="1"/>
    <col min="4" max="5" width="9.21875" style="26" bestFit="1" customWidth="1"/>
    <col min="6" max="6" width="11.109375" style="26" bestFit="1" customWidth="1"/>
    <col min="7" max="7" width="5.109375" style="26" bestFit="1" customWidth="1"/>
    <col min="8" max="8" width="6.88671875" style="26" bestFit="1" customWidth="1"/>
    <col min="9" max="10" width="15.109375" style="26" bestFit="1" customWidth="1"/>
    <col min="11" max="11" width="6.88671875" style="26" bestFit="1" customWidth="1"/>
    <col min="12" max="12" width="15.109375" style="26" bestFit="1" customWidth="1"/>
    <col min="13" max="13" width="6.88671875" style="26" bestFit="1" customWidth="1"/>
    <col min="14" max="14" width="15.109375" style="26" bestFit="1" customWidth="1"/>
    <col min="15" max="15" width="6.88671875" style="26" bestFit="1" customWidth="1"/>
    <col min="16" max="16" width="10.44140625" style="26" customWidth="1"/>
    <col min="17" max="18" width="15.109375" style="26" bestFit="1" customWidth="1"/>
    <col min="19" max="19" width="15" style="26" customWidth="1"/>
    <col min="20" max="20" width="16.109375" style="25" customWidth="1"/>
    <col min="21" max="16384" width="9.109375" style="25"/>
  </cols>
  <sheetData>
    <row r="1" spans="1:19" ht="25.2" x14ac:dyDescent="0.7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25.2" x14ac:dyDescent="0.7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25.2" x14ac:dyDescent="0.7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25.2" x14ac:dyDescent="0.7">
      <c r="A4" s="104" t="s">
        <v>268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6" spans="1:19" ht="18" customHeight="1" x14ac:dyDescent="0.7">
      <c r="A6" s="93" t="s">
        <v>269</v>
      </c>
      <c r="B6" s="93"/>
      <c r="C6" s="93"/>
      <c r="D6" s="93"/>
      <c r="E6" s="93"/>
      <c r="F6" s="93"/>
      <c r="G6" s="93"/>
      <c r="H6" s="93" t="s">
        <v>5</v>
      </c>
      <c r="I6" s="93"/>
      <c r="J6" s="93"/>
      <c r="K6" s="97" t="s">
        <v>6</v>
      </c>
      <c r="L6" s="97"/>
      <c r="M6" s="97"/>
      <c r="N6" s="97"/>
      <c r="O6" s="93" t="s">
        <v>7</v>
      </c>
      <c r="P6" s="93"/>
      <c r="Q6" s="93"/>
      <c r="R6" s="93"/>
      <c r="S6" s="93"/>
    </row>
    <row r="7" spans="1:19" ht="26.25" customHeight="1" x14ac:dyDescent="0.7">
      <c r="A7" s="92" t="s">
        <v>270</v>
      </c>
      <c r="B7" s="101" t="s">
        <v>349</v>
      </c>
      <c r="C7" s="102" t="s">
        <v>351</v>
      </c>
      <c r="D7" s="100" t="s">
        <v>350</v>
      </c>
      <c r="E7" s="94" t="s">
        <v>271</v>
      </c>
      <c r="F7" s="102" t="s">
        <v>347</v>
      </c>
      <c r="G7" s="102" t="s">
        <v>348</v>
      </c>
      <c r="H7" s="95" t="s">
        <v>178</v>
      </c>
      <c r="I7" s="95" t="s">
        <v>179</v>
      </c>
      <c r="J7" s="95" t="s">
        <v>180</v>
      </c>
      <c r="K7" s="91" t="s">
        <v>181</v>
      </c>
      <c r="L7" s="91"/>
      <c r="M7" s="91" t="s">
        <v>182</v>
      </c>
      <c r="N7" s="91"/>
      <c r="O7" s="95" t="s">
        <v>178</v>
      </c>
      <c r="P7" s="100" t="s">
        <v>352</v>
      </c>
      <c r="Q7" s="95" t="s">
        <v>179</v>
      </c>
      <c r="R7" s="95" t="s">
        <v>180</v>
      </c>
      <c r="S7" s="95" t="s">
        <v>15</v>
      </c>
    </row>
    <row r="8" spans="1:19" s="26" customFormat="1" ht="40.5" customHeight="1" x14ac:dyDescent="0.3">
      <c r="A8" s="93"/>
      <c r="B8" s="97"/>
      <c r="C8" s="97"/>
      <c r="D8" s="93"/>
      <c r="E8" s="97"/>
      <c r="F8" s="97"/>
      <c r="G8" s="97"/>
      <c r="H8" s="93"/>
      <c r="I8" s="93"/>
      <c r="J8" s="93"/>
      <c r="K8" s="18" t="s">
        <v>178</v>
      </c>
      <c r="L8" s="18" t="s">
        <v>185</v>
      </c>
      <c r="M8" s="18" t="s">
        <v>178</v>
      </c>
      <c r="N8" s="18" t="s">
        <v>186</v>
      </c>
      <c r="O8" s="93"/>
      <c r="P8" s="93"/>
      <c r="Q8" s="93"/>
      <c r="R8" s="93"/>
      <c r="S8" s="93"/>
    </row>
    <row r="9" spans="1:19" ht="22.95" customHeight="1" x14ac:dyDescent="0.7">
      <c r="A9" s="19" t="s">
        <v>272</v>
      </c>
      <c r="B9" s="19" t="s">
        <v>273</v>
      </c>
      <c r="C9" s="19" t="s">
        <v>273</v>
      </c>
      <c r="D9" s="20" t="s">
        <v>274</v>
      </c>
      <c r="E9" s="20" t="s">
        <v>275</v>
      </c>
      <c r="F9" s="11">
        <v>1000000</v>
      </c>
      <c r="G9" s="11">
        <v>0</v>
      </c>
      <c r="H9" s="20">
        <v>14029</v>
      </c>
      <c r="I9" s="20">
        <v>10697846858</v>
      </c>
      <c r="J9" s="20">
        <v>11190390043</v>
      </c>
      <c r="K9" s="20">
        <v>0</v>
      </c>
      <c r="L9" s="20">
        <v>0</v>
      </c>
      <c r="M9" s="20">
        <v>14029</v>
      </c>
      <c r="N9" s="20">
        <v>10697846858</v>
      </c>
      <c r="O9" s="20">
        <v>0</v>
      </c>
      <c r="P9" s="19"/>
      <c r="Q9" s="20">
        <f>Table2[[#This Row],[10697846858.0000]]+Table2[[#This Row],[Column12]]-Table2[[#This Row],[10697846858]]</f>
        <v>0</v>
      </c>
      <c r="R9" s="20">
        <v>0</v>
      </c>
      <c r="S9" s="22">
        <v>0</v>
      </c>
    </row>
    <row r="10" spans="1:19" ht="22.95" customHeight="1" x14ac:dyDescent="0.7">
      <c r="A10" s="19" t="s">
        <v>276</v>
      </c>
      <c r="B10" s="19" t="s">
        <v>273</v>
      </c>
      <c r="C10" s="19" t="s">
        <v>273</v>
      </c>
      <c r="D10" s="20" t="s">
        <v>277</v>
      </c>
      <c r="E10" s="20" t="s">
        <v>278</v>
      </c>
      <c r="F10" s="11">
        <v>1000000</v>
      </c>
      <c r="G10" s="11">
        <v>0</v>
      </c>
      <c r="H10" s="20">
        <v>8158</v>
      </c>
      <c r="I10" s="20">
        <v>6041172329</v>
      </c>
      <c r="J10" s="20">
        <v>6365392883</v>
      </c>
      <c r="K10" s="20">
        <v>0</v>
      </c>
      <c r="L10" s="20">
        <v>0</v>
      </c>
      <c r="M10" s="20">
        <v>8158</v>
      </c>
      <c r="N10" s="20">
        <v>6041172329</v>
      </c>
      <c r="O10" s="20">
        <v>0</v>
      </c>
      <c r="P10" s="19"/>
      <c r="Q10" s="20">
        <f>Table2[[#This Row],[10697846858.0000]]+Table2[[#This Row],[Column12]]-Table2[[#This Row],[10697846858]]</f>
        <v>0</v>
      </c>
      <c r="R10" s="20">
        <v>0</v>
      </c>
      <c r="S10" s="22">
        <v>0</v>
      </c>
    </row>
    <row r="11" spans="1:19" ht="22.95" customHeight="1" x14ac:dyDescent="0.7">
      <c r="A11" s="19" t="s">
        <v>279</v>
      </c>
      <c r="B11" s="19" t="s">
        <v>273</v>
      </c>
      <c r="C11" s="19" t="s">
        <v>273</v>
      </c>
      <c r="D11" s="20" t="s">
        <v>274</v>
      </c>
      <c r="E11" s="20" t="s">
        <v>280</v>
      </c>
      <c r="F11" s="11">
        <v>1000000</v>
      </c>
      <c r="G11" s="11">
        <v>0</v>
      </c>
      <c r="H11" s="20">
        <v>9286</v>
      </c>
      <c r="I11" s="20">
        <v>8026308785</v>
      </c>
      <c r="J11" s="20">
        <v>8566202332</v>
      </c>
      <c r="K11" s="20">
        <v>0</v>
      </c>
      <c r="L11" s="20">
        <v>0</v>
      </c>
      <c r="M11" s="20">
        <v>9286</v>
      </c>
      <c r="N11" s="20">
        <v>8026308785</v>
      </c>
      <c r="O11" s="20">
        <v>0</v>
      </c>
      <c r="P11" s="19"/>
      <c r="Q11" s="20">
        <f>Table2[[#This Row],[10697846858.0000]]+Table2[[#This Row],[Column12]]-Table2[[#This Row],[10697846858]]</f>
        <v>0</v>
      </c>
      <c r="R11" s="20">
        <v>0</v>
      </c>
      <c r="S11" s="22">
        <v>0</v>
      </c>
    </row>
    <row r="12" spans="1:19" ht="22.95" customHeight="1" x14ac:dyDescent="0.7">
      <c r="A12" s="19" t="s">
        <v>281</v>
      </c>
      <c r="B12" s="19" t="s">
        <v>273</v>
      </c>
      <c r="C12" s="19" t="s">
        <v>273</v>
      </c>
      <c r="D12" s="20" t="s">
        <v>282</v>
      </c>
      <c r="E12" s="20" t="s">
        <v>283</v>
      </c>
      <c r="F12" s="11">
        <v>1000000</v>
      </c>
      <c r="G12" s="11">
        <v>17.899999999999999</v>
      </c>
      <c r="H12" s="20">
        <v>210000</v>
      </c>
      <c r="I12" s="20">
        <v>209116532250</v>
      </c>
      <c r="J12" s="20">
        <v>209847750000</v>
      </c>
      <c r="K12" s="20">
        <v>1000</v>
      </c>
      <c r="L12" s="20">
        <v>1045757625</v>
      </c>
      <c r="M12" s="20">
        <v>210000</v>
      </c>
      <c r="N12" s="20">
        <v>209116532250</v>
      </c>
      <c r="O12" s="20">
        <v>1000</v>
      </c>
      <c r="P12" s="19">
        <v>1045000</v>
      </c>
      <c r="Q12" s="20">
        <f>Table2[[#This Row],[10697846858.0000]]+Table2[[#This Row],[Column12]]-Table2[[#This Row],[10697846858]]</f>
        <v>1045757625</v>
      </c>
      <c r="R12" s="20">
        <v>1044242375</v>
      </c>
      <c r="S12" s="22">
        <v>0</v>
      </c>
    </row>
    <row r="13" spans="1:19" ht="22.95" customHeight="1" x14ac:dyDescent="0.7">
      <c r="A13" s="19" t="s">
        <v>285</v>
      </c>
      <c r="B13" s="19" t="s">
        <v>273</v>
      </c>
      <c r="C13" s="19" t="s">
        <v>273</v>
      </c>
      <c r="D13" s="20" t="s">
        <v>286</v>
      </c>
      <c r="E13" s="20" t="s">
        <v>287</v>
      </c>
      <c r="F13" s="11">
        <v>1000000</v>
      </c>
      <c r="G13" s="11">
        <v>0</v>
      </c>
      <c r="H13" s="20">
        <v>32047</v>
      </c>
      <c r="I13" s="20">
        <v>22834480654</v>
      </c>
      <c r="J13" s="20">
        <v>24082064120</v>
      </c>
      <c r="K13" s="20">
        <v>0</v>
      </c>
      <c r="L13" s="20">
        <v>0</v>
      </c>
      <c r="M13" s="20">
        <v>32047</v>
      </c>
      <c r="N13" s="20">
        <v>22834480654</v>
      </c>
      <c r="O13" s="20">
        <v>0</v>
      </c>
      <c r="P13" s="19"/>
      <c r="Q13" s="20">
        <f>Table2[[#This Row],[10697846858.0000]]+Table2[[#This Row],[Column12]]-Table2[[#This Row],[10697846858]]</f>
        <v>0</v>
      </c>
      <c r="R13" s="20">
        <v>0</v>
      </c>
      <c r="S13" s="22">
        <v>0</v>
      </c>
    </row>
    <row r="14" spans="1:19" ht="22.95" customHeight="1" x14ac:dyDescent="0.7">
      <c r="A14" s="19" t="s">
        <v>288</v>
      </c>
      <c r="B14" s="19" t="s">
        <v>273</v>
      </c>
      <c r="C14" s="19" t="s">
        <v>273</v>
      </c>
      <c r="D14" s="20" t="s">
        <v>289</v>
      </c>
      <c r="E14" s="20" t="s">
        <v>290</v>
      </c>
      <c r="F14" s="11">
        <v>1000000</v>
      </c>
      <c r="G14" s="11">
        <v>17</v>
      </c>
      <c r="H14" s="20">
        <v>148000</v>
      </c>
      <c r="I14" s="20">
        <v>139203282308</v>
      </c>
      <c r="J14" s="20">
        <v>146413773000</v>
      </c>
      <c r="K14" s="20">
        <v>3000</v>
      </c>
      <c r="L14" s="20">
        <v>3032196750</v>
      </c>
      <c r="M14" s="20">
        <v>148000</v>
      </c>
      <c r="N14" s="20">
        <v>139203282308</v>
      </c>
      <c r="O14" s="20">
        <v>3000</v>
      </c>
      <c r="P14" s="19">
        <v>1010000</v>
      </c>
      <c r="Q14" s="20">
        <f>Table2[[#This Row],[10697846858.0000]]+Table2[[#This Row],[Column12]]-Table2[[#This Row],[10697846858]]</f>
        <v>3032196750</v>
      </c>
      <c r="R14" s="20">
        <v>3027803250</v>
      </c>
      <c r="S14" s="22">
        <v>0.01</v>
      </c>
    </row>
    <row r="15" spans="1:19" ht="22.95" customHeight="1" x14ac:dyDescent="0.7">
      <c r="A15" s="19" t="s">
        <v>292</v>
      </c>
      <c r="B15" s="19" t="s">
        <v>273</v>
      </c>
      <c r="C15" s="19" t="s">
        <v>273</v>
      </c>
      <c r="D15" s="20" t="s">
        <v>293</v>
      </c>
      <c r="E15" s="20" t="s">
        <v>294</v>
      </c>
      <c r="F15" s="11">
        <v>1000000</v>
      </c>
      <c r="G15" s="11">
        <v>18</v>
      </c>
      <c r="H15" s="20">
        <v>0</v>
      </c>
      <c r="I15" s="20">
        <v>0</v>
      </c>
      <c r="J15" s="20">
        <v>0</v>
      </c>
      <c r="K15" s="20">
        <v>400000</v>
      </c>
      <c r="L15" s="20">
        <v>400000000000</v>
      </c>
      <c r="M15" s="20">
        <v>0</v>
      </c>
      <c r="N15" s="20">
        <v>0</v>
      </c>
      <c r="O15" s="20">
        <v>400000</v>
      </c>
      <c r="P15" s="19">
        <v>1000000</v>
      </c>
      <c r="Q15" s="20">
        <f>Table2[[#This Row],[10697846858.0000]]+Table2[[#This Row],[Column12]]-Table2[[#This Row],[10697846858]]</f>
        <v>400000000000</v>
      </c>
      <c r="R15" s="20">
        <v>399710000000</v>
      </c>
      <c r="S15" s="22">
        <v>0.72</v>
      </c>
    </row>
    <row r="16" spans="1:19" ht="22.95" customHeight="1" thickBot="1" x14ac:dyDescent="0.75">
      <c r="A16" s="19" t="s">
        <v>171</v>
      </c>
      <c r="B16" s="19"/>
      <c r="C16" s="19"/>
      <c r="D16" s="20"/>
      <c r="E16" s="20"/>
      <c r="F16" s="19"/>
      <c r="G16" s="19"/>
      <c r="H16" s="20"/>
      <c r="I16" s="24">
        <f>SUM(I9:I15)</f>
        <v>395919623184</v>
      </c>
      <c r="J16" s="24">
        <f>SUM(J9:J15)</f>
        <v>406465572378</v>
      </c>
      <c r="K16" s="20"/>
      <c r="L16" s="24">
        <f>SUM(L9:L15)</f>
        <v>404077954375</v>
      </c>
      <c r="M16" s="20"/>
      <c r="N16" s="24">
        <f>SUM(N9:N15)</f>
        <v>395919623184</v>
      </c>
      <c r="O16" s="20"/>
      <c r="P16" s="19"/>
      <c r="Q16" s="24">
        <f>SUM(Q9:Q15)</f>
        <v>404077954375</v>
      </c>
      <c r="R16" s="24">
        <f>SUM(R9:R15)</f>
        <v>403782045625</v>
      </c>
      <c r="S16" s="30">
        <v>0.73</v>
      </c>
    </row>
    <row r="17" spans="1:19" ht="22.95" customHeight="1" thickTop="1" x14ac:dyDescent="0.7">
      <c r="A17" s="27" t="s">
        <v>172</v>
      </c>
      <c r="B17" s="28"/>
      <c r="C17" s="28"/>
      <c r="D17" s="29"/>
      <c r="E17" s="29"/>
      <c r="F17" s="28"/>
      <c r="G17" s="28"/>
      <c r="H17" s="29"/>
      <c r="I17" s="29"/>
      <c r="J17" s="29"/>
      <c r="K17" s="29"/>
      <c r="L17" s="29"/>
      <c r="M17" s="29"/>
      <c r="N17" s="29"/>
      <c r="O17" s="29"/>
      <c r="P17" s="28"/>
      <c r="Q17" s="29"/>
      <c r="R17" s="29"/>
      <c r="S17" s="29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rightToLeft="1" topLeftCell="A69" zoomScaleNormal="100" zoomScaleSheetLayoutView="106" workbookViewId="0">
      <selection activeCell="K81" sqref="K81"/>
    </sheetView>
  </sheetViews>
  <sheetFormatPr defaultColWidth="9.109375" defaultRowHeight="21" x14ac:dyDescent="0.7"/>
  <cols>
    <col min="1" max="1" width="20.77734375" style="21" customWidth="1"/>
    <col min="2" max="2" width="9.77734375" style="21" customWidth="1"/>
    <col min="3" max="3" width="14.6640625" style="21" bestFit="1" customWidth="1"/>
    <col min="4" max="4" width="23.21875" style="21" customWidth="1"/>
    <col min="5" max="5" width="16.44140625" style="21" customWidth="1"/>
    <col min="6" max="6" width="16.44140625" style="21" bestFit="1" customWidth="1"/>
    <col min="7" max="8" width="16.44140625" style="21" customWidth="1"/>
    <col min="9" max="9" width="19.5546875" style="23" customWidth="1"/>
    <col min="10" max="10" width="9.109375" style="15" customWidth="1"/>
    <col min="11" max="16384" width="9.109375" style="15"/>
  </cols>
  <sheetData>
    <row r="1" spans="1:9" ht="25.2" x14ac:dyDescent="0.7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spans="1:9" ht="25.2" x14ac:dyDescent="0.7">
      <c r="A2" s="103" t="s">
        <v>1</v>
      </c>
      <c r="B2" s="103"/>
      <c r="C2" s="103"/>
      <c r="D2" s="103"/>
      <c r="E2" s="103"/>
      <c r="F2" s="103"/>
      <c r="G2" s="103"/>
      <c r="H2" s="103"/>
      <c r="I2" s="103"/>
    </row>
    <row r="3" spans="1:9" ht="25.2" x14ac:dyDescent="0.7">
      <c r="A3" s="103" t="s">
        <v>2</v>
      </c>
      <c r="B3" s="103"/>
      <c r="C3" s="103"/>
      <c r="D3" s="103"/>
      <c r="E3" s="103"/>
      <c r="F3" s="103"/>
      <c r="G3" s="103"/>
      <c r="H3" s="103"/>
      <c r="I3" s="103"/>
    </row>
    <row r="4" spans="1:9" ht="25.2" x14ac:dyDescent="0.7">
      <c r="A4" s="104" t="s">
        <v>3</v>
      </c>
      <c r="B4" s="104"/>
      <c r="C4" s="104"/>
      <c r="D4" s="104"/>
      <c r="E4" s="104"/>
      <c r="F4" s="104"/>
      <c r="G4" s="104"/>
      <c r="H4" s="104"/>
      <c r="I4" s="104"/>
    </row>
    <row r="5" spans="1:9" ht="21.6" thickBot="1" x14ac:dyDescent="0.75">
      <c r="B5" s="31"/>
      <c r="C5" s="31"/>
      <c r="D5" s="31"/>
      <c r="E5" s="31"/>
      <c r="F5" s="31"/>
      <c r="G5" s="31"/>
      <c r="H5" s="31"/>
      <c r="I5" s="34"/>
    </row>
    <row r="6" spans="1:9" ht="18.75" customHeight="1" thickBot="1" x14ac:dyDescent="0.75">
      <c r="A6" s="17"/>
      <c r="B6" s="93" t="s">
        <v>4</v>
      </c>
      <c r="C6" s="93"/>
      <c r="D6" s="93"/>
      <c r="E6" s="32" t="s">
        <v>5</v>
      </c>
      <c r="F6" s="97" t="s">
        <v>6</v>
      </c>
      <c r="G6" s="97"/>
      <c r="H6" s="93" t="s">
        <v>7</v>
      </c>
      <c r="I6" s="93"/>
    </row>
    <row r="7" spans="1:9" ht="24" customHeight="1" x14ac:dyDescent="0.7">
      <c r="A7" s="92" t="s">
        <v>8</v>
      </c>
      <c r="B7" s="91" t="s">
        <v>9</v>
      </c>
      <c r="C7" s="91" t="s">
        <v>10</v>
      </c>
      <c r="D7" s="91" t="s">
        <v>11</v>
      </c>
      <c r="E7" s="92" t="s">
        <v>12</v>
      </c>
      <c r="F7" s="94" t="s">
        <v>13</v>
      </c>
      <c r="G7" s="94" t="s">
        <v>14</v>
      </c>
      <c r="H7" s="95" t="s">
        <v>12</v>
      </c>
      <c r="I7" s="98" t="s">
        <v>15</v>
      </c>
    </row>
    <row r="8" spans="1:9" ht="29.25" customHeight="1" thickBot="1" x14ac:dyDescent="0.75">
      <c r="A8" s="93"/>
      <c r="B8" s="97"/>
      <c r="C8" s="97"/>
      <c r="D8" s="97"/>
      <c r="E8" s="93"/>
      <c r="F8" s="97"/>
      <c r="G8" s="97"/>
      <c r="H8" s="93"/>
      <c r="I8" s="105"/>
    </row>
    <row r="9" spans="1:9" ht="22.95" customHeight="1" x14ac:dyDescent="0.7">
      <c r="A9" s="19" t="s">
        <v>16</v>
      </c>
      <c r="B9" s="19" t="s">
        <v>17</v>
      </c>
      <c r="C9" s="19" t="s">
        <v>18</v>
      </c>
      <c r="D9" s="19">
        <v>10</v>
      </c>
      <c r="E9" s="20">
        <v>52097018341</v>
      </c>
      <c r="F9" s="20">
        <v>21894725909</v>
      </c>
      <c r="G9" s="20">
        <v>51461207041</v>
      </c>
      <c r="H9" s="20">
        <f>Table3[[#This Row],[52097018341.0000]]+Table3[[#This Row],[21894725909.0000]]-G9</f>
        <v>22530537209</v>
      </c>
      <c r="I9" s="22">
        <v>0.04</v>
      </c>
    </row>
    <row r="10" spans="1:9" ht="22.95" customHeight="1" x14ac:dyDescent="0.7">
      <c r="A10" s="19" t="s">
        <v>20</v>
      </c>
      <c r="B10" s="19" t="s">
        <v>21</v>
      </c>
      <c r="C10" s="19" t="s">
        <v>18</v>
      </c>
      <c r="D10" s="19">
        <v>10</v>
      </c>
      <c r="E10" s="20">
        <v>3097716103</v>
      </c>
      <c r="F10" s="20">
        <v>7713322</v>
      </c>
      <c r="G10" s="20">
        <v>2159261840</v>
      </c>
      <c r="H10" s="20">
        <f>Table3[[#This Row],[52097018341.0000]]+Table3[[#This Row],[21894725909.0000]]-G10</f>
        <v>946167585</v>
      </c>
      <c r="I10" s="22">
        <v>0</v>
      </c>
    </row>
    <row r="11" spans="1:9" ht="22.95" customHeight="1" x14ac:dyDescent="0.7">
      <c r="A11" s="19" t="s">
        <v>22</v>
      </c>
      <c r="B11" s="19" t="s">
        <v>23</v>
      </c>
      <c r="C11" s="19" t="s">
        <v>18</v>
      </c>
      <c r="D11" s="19">
        <v>10</v>
      </c>
      <c r="E11" s="20">
        <v>5942527170</v>
      </c>
      <c r="F11" s="20">
        <v>73230220888</v>
      </c>
      <c r="G11" s="20">
        <v>59021851325</v>
      </c>
      <c r="H11" s="20">
        <f>Table3[[#This Row],[52097018341.0000]]+Table3[[#This Row],[21894725909.0000]]-G11</f>
        <v>20150896733</v>
      </c>
      <c r="I11" s="22">
        <v>0.04</v>
      </c>
    </row>
    <row r="12" spans="1:9" ht="22.95" customHeight="1" x14ac:dyDescent="0.7">
      <c r="A12" s="19" t="s">
        <v>24</v>
      </c>
      <c r="B12" s="19" t="s">
        <v>25</v>
      </c>
      <c r="C12" s="19" t="s">
        <v>18</v>
      </c>
      <c r="D12" s="19">
        <v>10</v>
      </c>
      <c r="E12" s="20">
        <v>27799087759</v>
      </c>
      <c r="F12" s="20">
        <v>33939612453</v>
      </c>
      <c r="G12" s="20">
        <v>49899782181</v>
      </c>
      <c r="H12" s="20">
        <f>Table3[[#This Row],[52097018341.0000]]+Table3[[#This Row],[21894725909.0000]]-G12</f>
        <v>11838918031</v>
      </c>
      <c r="I12" s="22">
        <v>0.02</v>
      </c>
    </row>
    <row r="13" spans="1:9" ht="22.95" customHeight="1" x14ac:dyDescent="0.7">
      <c r="A13" s="19" t="s">
        <v>26</v>
      </c>
      <c r="B13" s="19" t="s">
        <v>27</v>
      </c>
      <c r="C13" s="19" t="s">
        <v>18</v>
      </c>
      <c r="D13" s="19">
        <v>10</v>
      </c>
      <c r="E13" s="20">
        <v>1278376035</v>
      </c>
      <c r="F13" s="20">
        <v>7840507200</v>
      </c>
      <c r="G13" s="20">
        <v>0</v>
      </c>
      <c r="H13" s="20">
        <f>Table3[[#This Row],[52097018341.0000]]+Table3[[#This Row],[21894725909.0000]]-G13</f>
        <v>9118883235</v>
      </c>
      <c r="I13" s="22">
        <v>0.02</v>
      </c>
    </row>
    <row r="14" spans="1:9" ht="22.95" customHeight="1" x14ac:dyDescent="0.7">
      <c r="A14" s="19" t="s">
        <v>28</v>
      </c>
      <c r="B14" s="19" t="s">
        <v>29</v>
      </c>
      <c r="C14" s="19" t="s">
        <v>18</v>
      </c>
      <c r="D14" s="19">
        <v>10</v>
      </c>
      <c r="E14" s="20">
        <v>10785199417</v>
      </c>
      <c r="F14" s="20">
        <v>7503799279</v>
      </c>
      <c r="G14" s="20">
        <v>16960347360</v>
      </c>
      <c r="H14" s="20">
        <f>Table3[[#This Row],[52097018341.0000]]+Table3[[#This Row],[21894725909.0000]]-G14</f>
        <v>1328651336</v>
      </c>
      <c r="I14" s="22">
        <v>0</v>
      </c>
    </row>
    <row r="15" spans="1:9" ht="22.95" customHeight="1" x14ac:dyDescent="0.7">
      <c r="A15" s="19" t="s">
        <v>30</v>
      </c>
      <c r="B15" s="19" t="s">
        <v>31</v>
      </c>
      <c r="C15" s="19" t="s">
        <v>18</v>
      </c>
      <c r="D15" s="19">
        <v>10</v>
      </c>
      <c r="E15" s="20">
        <v>10682515473</v>
      </c>
      <c r="F15" s="20">
        <v>58294607395</v>
      </c>
      <c r="G15" s="20">
        <v>24689948811</v>
      </c>
      <c r="H15" s="20">
        <f>Table3[[#This Row],[52097018341.0000]]+Table3[[#This Row],[21894725909.0000]]-G15</f>
        <v>44287174057</v>
      </c>
      <c r="I15" s="22">
        <v>0.08</v>
      </c>
    </row>
    <row r="16" spans="1:9" ht="22.95" customHeight="1" x14ac:dyDescent="0.7">
      <c r="A16" s="19" t="s">
        <v>32</v>
      </c>
      <c r="B16" s="19" t="s">
        <v>33</v>
      </c>
      <c r="C16" s="19" t="s">
        <v>18</v>
      </c>
      <c r="D16" s="19">
        <v>10</v>
      </c>
      <c r="E16" s="20">
        <v>5945818841</v>
      </c>
      <c r="F16" s="20">
        <v>0</v>
      </c>
      <c r="G16" s="20">
        <v>4978943583</v>
      </c>
      <c r="H16" s="20">
        <f>Table3[[#This Row],[52097018341.0000]]+Table3[[#This Row],[21894725909.0000]]-G16</f>
        <v>966875258</v>
      </c>
      <c r="I16" s="22">
        <v>0</v>
      </c>
    </row>
    <row r="17" spans="1:9" ht="22.95" customHeight="1" x14ac:dyDescent="0.7">
      <c r="A17" s="19" t="s">
        <v>34</v>
      </c>
      <c r="B17" s="19" t="s">
        <v>35</v>
      </c>
      <c r="C17" s="19" t="s">
        <v>18</v>
      </c>
      <c r="D17" s="19">
        <v>15</v>
      </c>
      <c r="E17" s="20">
        <v>34150880966</v>
      </c>
      <c r="F17" s="20">
        <v>53058217126</v>
      </c>
      <c r="G17" s="20">
        <v>50709237376</v>
      </c>
      <c r="H17" s="20">
        <f>Table3[[#This Row],[52097018341.0000]]+Table3[[#This Row],[21894725909.0000]]-G17</f>
        <v>36499860716</v>
      </c>
      <c r="I17" s="22">
        <v>7.0000000000000007E-2</v>
      </c>
    </row>
    <row r="18" spans="1:9" ht="22.95" customHeight="1" x14ac:dyDescent="0.7">
      <c r="A18" s="19" t="s">
        <v>36</v>
      </c>
      <c r="B18" s="19" t="s">
        <v>37</v>
      </c>
      <c r="C18" s="19" t="s">
        <v>18</v>
      </c>
      <c r="D18" s="19">
        <v>17</v>
      </c>
      <c r="E18" s="20">
        <v>328387133733</v>
      </c>
      <c r="F18" s="20">
        <v>326952748630</v>
      </c>
      <c r="G18" s="20">
        <v>655339882363</v>
      </c>
      <c r="H18" s="20">
        <f>Table3[[#This Row],[52097018341.0000]]+Table3[[#This Row],[21894725909.0000]]-G18</f>
        <v>0</v>
      </c>
      <c r="I18" s="22">
        <v>0</v>
      </c>
    </row>
    <row r="19" spans="1:9" ht="22.95" customHeight="1" x14ac:dyDescent="0.7">
      <c r="A19" s="19" t="s">
        <v>38</v>
      </c>
      <c r="B19" s="19" t="s">
        <v>39</v>
      </c>
      <c r="C19" s="19" t="s">
        <v>18</v>
      </c>
      <c r="D19" s="19">
        <v>10</v>
      </c>
      <c r="E19" s="20">
        <v>33839424970</v>
      </c>
      <c r="F19" s="20">
        <v>45263874736</v>
      </c>
      <c r="G19" s="20">
        <v>77053592730</v>
      </c>
      <c r="H19" s="20">
        <f>Table3[[#This Row],[52097018341.0000]]+Table3[[#This Row],[21894725909.0000]]-G19</f>
        <v>2049706976</v>
      </c>
      <c r="I19" s="22">
        <v>0</v>
      </c>
    </row>
    <row r="20" spans="1:9" ht="22.95" customHeight="1" x14ac:dyDescent="0.7">
      <c r="A20" s="19" t="s">
        <v>40</v>
      </c>
      <c r="B20" s="19" t="s">
        <v>41</v>
      </c>
      <c r="C20" s="19" t="s">
        <v>18</v>
      </c>
      <c r="D20" s="19">
        <v>10</v>
      </c>
      <c r="E20" s="20">
        <v>3112763265</v>
      </c>
      <c r="F20" s="20">
        <v>2676525929</v>
      </c>
      <c r="G20" s="20">
        <v>2008139705</v>
      </c>
      <c r="H20" s="20">
        <f>Table3[[#This Row],[52097018341.0000]]+Table3[[#This Row],[21894725909.0000]]-G20</f>
        <v>3781149489</v>
      </c>
      <c r="I20" s="22">
        <v>0.01</v>
      </c>
    </row>
    <row r="21" spans="1:9" ht="22.95" customHeight="1" x14ac:dyDescent="0.7">
      <c r="A21" s="19" t="s">
        <v>42</v>
      </c>
      <c r="B21" s="19" t="s">
        <v>43</v>
      </c>
      <c r="C21" s="19" t="s">
        <v>18</v>
      </c>
      <c r="D21" s="19">
        <v>10</v>
      </c>
      <c r="E21" s="20">
        <v>2650092664</v>
      </c>
      <c r="F21" s="20">
        <v>0</v>
      </c>
      <c r="G21" s="20">
        <v>2650092664</v>
      </c>
      <c r="H21" s="20">
        <f>Table3[[#This Row],[52097018341.0000]]+Table3[[#This Row],[21894725909.0000]]-G21</f>
        <v>0</v>
      </c>
      <c r="I21" s="22">
        <v>0</v>
      </c>
    </row>
    <row r="22" spans="1:9" ht="22.95" customHeight="1" x14ac:dyDescent="0.7">
      <c r="A22" s="19" t="s">
        <v>44</v>
      </c>
      <c r="B22" s="19" t="s">
        <v>45</v>
      </c>
      <c r="C22" s="19" t="s">
        <v>18</v>
      </c>
      <c r="D22" s="19">
        <v>10</v>
      </c>
      <c r="E22" s="20">
        <v>1161319500</v>
      </c>
      <c r="F22" s="20">
        <v>22945044771</v>
      </c>
      <c r="G22" s="20">
        <v>304205670</v>
      </c>
      <c r="H22" s="20">
        <f>Table3[[#This Row],[52097018341.0000]]+Table3[[#This Row],[21894725909.0000]]-G22</f>
        <v>23802158601</v>
      </c>
      <c r="I22" s="22">
        <v>0.04</v>
      </c>
    </row>
    <row r="23" spans="1:9" ht="22.95" customHeight="1" x14ac:dyDescent="0.7">
      <c r="A23" s="19" t="s">
        <v>46</v>
      </c>
      <c r="B23" s="19" t="s">
        <v>47</v>
      </c>
      <c r="C23" s="19" t="s">
        <v>18</v>
      </c>
      <c r="D23" s="19">
        <v>10</v>
      </c>
      <c r="E23" s="20">
        <v>31931643332</v>
      </c>
      <c r="F23" s="20">
        <v>211159652</v>
      </c>
      <c r="G23" s="20">
        <v>30760520011</v>
      </c>
      <c r="H23" s="20">
        <f>Table3[[#This Row],[52097018341.0000]]+Table3[[#This Row],[21894725909.0000]]-G23</f>
        <v>1382282973</v>
      </c>
      <c r="I23" s="22">
        <v>0</v>
      </c>
    </row>
    <row r="24" spans="1:9" ht="22.95" customHeight="1" x14ac:dyDescent="0.7">
      <c r="A24" s="19" t="s">
        <v>48</v>
      </c>
      <c r="B24" s="19" t="s">
        <v>49</v>
      </c>
      <c r="C24" s="19" t="s">
        <v>18</v>
      </c>
      <c r="D24" s="19">
        <v>10</v>
      </c>
      <c r="E24" s="20">
        <v>328562828</v>
      </c>
      <c r="F24" s="20">
        <v>12963907131</v>
      </c>
      <c r="G24" s="20">
        <v>12262250099</v>
      </c>
      <c r="H24" s="20">
        <f>Table3[[#This Row],[52097018341.0000]]+Table3[[#This Row],[21894725909.0000]]-G24</f>
        <v>1030219860</v>
      </c>
      <c r="I24" s="22">
        <v>0</v>
      </c>
    </row>
    <row r="25" spans="1:9" ht="22.95" customHeight="1" x14ac:dyDescent="0.7">
      <c r="A25" s="19" t="s">
        <v>50</v>
      </c>
      <c r="B25" s="19" t="s">
        <v>51</v>
      </c>
      <c r="C25" s="19" t="s">
        <v>18</v>
      </c>
      <c r="D25" s="19">
        <v>10</v>
      </c>
      <c r="E25" s="20">
        <v>12699914756</v>
      </c>
      <c r="F25" s="20">
        <v>5411452881</v>
      </c>
      <c r="G25" s="20">
        <v>9997258686</v>
      </c>
      <c r="H25" s="20">
        <f>Table3[[#This Row],[52097018341.0000]]+Table3[[#This Row],[21894725909.0000]]-G25</f>
        <v>8114108951</v>
      </c>
      <c r="I25" s="22">
        <v>0.01</v>
      </c>
    </row>
    <row r="26" spans="1:9" ht="22.95" customHeight="1" x14ac:dyDescent="0.7">
      <c r="A26" s="19" t="s">
        <v>52</v>
      </c>
      <c r="B26" s="19" t="s">
        <v>53</v>
      </c>
      <c r="C26" s="19" t="s">
        <v>18</v>
      </c>
      <c r="D26" s="19">
        <v>10</v>
      </c>
      <c r="E26" s="20">
        <v>44317880206</v>
      </c>
      <c r="F26" s="20">
        <v>57053806598</v>
      </c>
      <c r="G26" s="20">
        <v>101002777577</v>
      </c>
      <c r="H26" s="20">
        <f>Table3[[#This Row],[52097018341.0000]]+Table3[[#This Row],[21894725909.0000]]-G26</f>
        <v>368909227</v>
      </c>
      <c r="I26" s="22">
        <v>0</v>
      </c>
    </row>
    <row r="27" spans="1:9" ht="22.95" customHeight="1" x14ac:dyDescent="0.7">
      <c r="A27" s="19" t="s">
        <v>54</v>
      </c>
      <c r="B27" s="19" t="s">
        <v>55</v>
      </c>
      <c r="C27" s="19" t="s">
        <v>18</v>
      </c>
      <c r="D27" s="19">
        <v>15</v>
      </c>
      <c r="E27" s="20">
        <v>134184171298</v>
      </c>
      <c r="F27" s="20">
        <v>123636305820</v>
      </c>
      <c r="G27" s="20">
        <v>57464384454</v>
      </c>
      <c r="H27" s="20">
        <f>Table3[[#This Row],[52097018341.0000]]+Table3[[#This Row],[21894725909.0000]]-G27</f>
        <v>200356092664</v>
      </c>
      <c r="I27" s="22">
        <v>0.36</v>
      </c>
    </row>
    <row r="28" spans="1:9" ht="22.95" customHeight="1" x14ac:dyDescent="0.7">
      <c r="A28" s="19" t="s">
        <v>56</v>
      </c>
      <c r="B28" s="19" t="s">
        <v>57</v>
      </c>
      <c r="C28" s="19" t="s">
        <v>18</v>
      </c>
      <c r="D28" s="19">
        <v>15</v>
      </c>
      <c r="E28" s="20">
        <v>30810306976</v>
      </c>
      <c r="F28" s="20">
        <v>25726763356</v>
      </c>
      <c r="G28" s="20">
        <v>49354011486</v>
      </c>
      <c r="H28" s="20">
        <f>Table3[[#This Row],[52097018341.0000]]+Table3[[#This Row],[21894725909.0000]]-G28</f>
        <v>7183058846</v>
      </c>
      <c r="I28" s="22">
        <v>0.01</v>
      </c>
    </row>
    <row r="29" spans="1:9" ht="22.95" customHeight="1" x14ac:dyDescent="0.7">
      <c r="A29" s="19" t="s">
        <v>58</v>
      </c>
      <c r="B29" s="19" t="s">
        <v>59</v>
      </c>
      <c r="C29" s="19" t="s">
        <v>18</v>
      </c>
      <c r="D29" s="19">
        <v>10</v>
      </c>
      <c r="E29" s="20">
        <v>268367692443</v>
      </c>
      <c r="F29" s="20">
        <v>53464098038</v>
      </c>
      <c r="G29" s="20">
        <v>261428937775</v>
      </c>
      <c r="H29" s="20">
        <f>Table3[[#This Row],[52097018341.0000]]+Table3[[#This Row],[21894725909.0000]]-G29</f>
        <v>60402852706</v>
      </c>
      <c r="I29" s="22">
        <v>0.11</v>
      </c>
    </row>
    <row r="30" spans="1:9" ht="22.95" customHeight="1" x14ac:dyDescent="0.7">
      <c r="A30" s="19" t="s">
        <v>60</v>
      </c>
      <c r="B30" s="19" t="s">
        <v>61</v>
      </c>
      <c r="C30" s="19" t="s">
        <v>18</v>
      </c>
      <c r="D30" s="19">
        <v>10</v>
      </c>
      <c r="E30" s="20">
        <v>7136412748</v>
      </c>
      <c r="F30" s="20">
        <v>52322749178</v>
      </c>
      <c r="G30" s="20">
        <v>50108608948</v>
      </c>
      <c r="H30" s="20">
        <f>Table3[[#This Row],[52097018341.0000]]+Table3[[#This Row],[21894725909.0000]]-G30</f>
        <v>9350552978</v>
      </c>
      <c r="I30" s="22">
        <v>0.02</v>
      </c>
    </row>
    <row r="31" spans="1:9" ht="22.95" customHeight="1" x14ac:dyDescent="0.7">
      <c r="A31" s="19" t="s">
        <v>62</v>
      </c>
      <c r="B31" s="19" t="s">
        <v>63</v>
      </c>
      <c r="C31" s="19" t="s">
        <v>18</v>
      </c>
      <c r="D31" s="19">
        <v>10</v>
      </c>
      <c r="E31" s="20">
        <v>22535964573</v>
      </c>
      <c r="F31" s="20">
        <v>4773613558</v>
      </c>
      <c r="G31" s="20">
        <v>26323986199</v>
      </c>
      <c r="H31" s="20">
        <f>Table3[[#This Row],[52097018341.0000]]+Table3[[#This Row],[21894725909.0000]]-G31</f>
        <v>985591932</v>
      </c>
      <c r="I31" s="22">
        <v>0</v>
      </c>
    </row>
    <row r="32" spans="1:9" ht="22.95" customHeight="1" x14ac:dyDescent="0.7">
      <c r="A32" s="19" t="s">
        <v>64</v>
      </c>
      <c r="B32" s="19" t="s">
        <v>65</v>
      </c>
      <c r="C32" s="19" t="s">
        <v>18</v>
      </c>
      <c r="D32" s="19">
        <v>10</v>
      </c>
      <c r="E32" s="20">
        <v>8835277348</v>
      </c>
      <c r="F32" s="20">
        <v>55628058381</v>
      </c>
      <c r="G32" s="20">
        <v>60999851726</v>
      </c>
      <c r="H32" s="20">
        <f>Table3[[#This Row],[52097018341.0000]]+Table3[[#This Row],[21894725909.0000]]-G32</f>
        <v>3463484003</v>
      </c>
      <c r="I32" s="22">
        <v>0.01</v>
      </c>
    </row>
    <row r="33" spans="1:9" ht="22.95" customHeight="1" x14ac:dyDescent="0.7">
      <c r="A33" s="19" t="s">
        <v>66</v>
      </c>
      <c r="B33" s="19" t="s">
        <v>67</v>
      </c>
      <c r="C33" s="19" t="s">
        <v>18</v>
      </c>
      <c r="D33" s="19">
        <v>10</v>
      </c>
      <c r="E33" s="20">
        <v>74283173077</v>
      </c>
      <c r="F33" s="20">
        <v>78972098729</v>
      </c>
      <c r="G33" s="20">
        <v>141901997289</v>
      </c>
      <c r="H33" s="20">
        <f>Table3[[#This Row],[52097018341.0000]]+Table3[[#This Row],[21894725909.0000]]-G33</f>
        <v>11353274517</v>
      </c>
      <c r="I33" s="22">
        <v>0.02</v>
      </c>
    </row>
    <row r="34" spans="1:9" ht="22.95" customHeight="1" x14ac:dyDescent="0.7">
      <c r="A34" s="19" t="s">
        <v>68</v>
      </c>
      <c r="B34" s="19" t="s">
        <v>69</v>
      </c>
      <c r="C34" s="19" t="s">
        <v>18</v>
      </c>
      <c r="D34" s="19">
        <v>10</v>
      </c>
      <c r="E34" s="20">
        <v>29415756162</v>
      </c>
      <c r="F34" s="20">
        <v>1289719081</v>
      </c>
      <c r="G34" s="20">
        <v>30212106857</v>
      </c>
      <c r="H34" s="20">
        <f>Table3[[#This Row],[52097018341.0000]]+Table3[[#This Row],[21894725909.0000]]-G34</f>
        <v>493368386</v>
      </c>
      <c r="I34" s="22">
        <v>0</v>
      </c>
    </row>
    <row r="35" spans="1:9" ht="22.95" customHeight="1" x14ac:dyDescent="0.7">
      <c r="A35" s="19" t="s">
        <v>70</v>
      </c>
      <c r="B35" s="19" t="s">
        <v>71</v>
      </c>
      <c r="C35" s="19" t="s">
        <v>18</v>
      </c>
      <c r="D35" s="19">
        <v>15</v>
      </c>
      <c r="E35" s="20">
        <v>37446070250</v>
      </c>
      <c r="F35" s="20">
        <v>55817447513</v>
      </c>
      <c r="G35" s="20">
        <v>77693427499</v>
      </c>
      <c r="H35" s="20">
        <f>Table3[[#This Row],[52097018341.0000]]+Table3[[#This Row],[21894725909.0000]]-G35</f>
        <v>15570090264</v>
      </c>
      <c r="I35" s="22">
        <v>0.03</v>
      </c>
    </row>
    <row r="36" spans="1:9" ht="22.95" customHeight="1" x14ac:dyDescent="0.7">
      <c r="A36" s="19" t="s">
        <v>72</v>
      </c>
      <c r="B36" s="19" t="s">
        <v>73</v>
      </c>
      <c r="C36" s="19" t="s">
        <v>18</v>
      </c>
      <c r="D36" s="19">
        <v>15</v>
      </c>
      <c r="E36" s="20">
        <v>58192249116</v>
      </c>
      <c r="F36" s="20">
        <v>78226610078</v>
      </c>
      <c r="G36" s="20">
        <v>106954547743</v>
      </c>
      <c r="H36" s="20">
        <f>Table3[[#This Row],[52097018341.0000]]+Table3[[#This Row],[21894725909.0000]]-G36</f>
        <v>29464311451</v>
      </c>
      <c r="I36" s="22">
        <v>0.05</v>
      </c>
    </row>
    <row r="37" spans="1:9" ht="22.95" customHeight="1" x14ac:dyDescent="0.7">
      <c r="A37" s="19" t="s">
        <v>74</v>
      </c>
      <c r="B37" s="19" t="s">
        <v>75</v>
      </c>
      <c r="C37" s="19" t="s">
        <v>18</v>
      </c>
      <c r="D37" s="19">
        <v>15</v>
      </c>
      <c r="E37" s="20">
        <v>32021224341</v>
      </c>
      <c r="F37" s="20">
        <v>28469177504</v>
      </c>
      <c r="G37" s="20">
        <v>55596034898</v>
      </c>
      <c r="H37" s="20">
        <f>Table3[[#This Row],[52097018341.0000]]+Table3[[#This Row],[21894725909.0000]]-G37</f>
        <v>4894366947</v>
      </c>
      <c r="I37" s="22">
        <v>0.01</v>
      </c>
    </row>
    <row r="38" spans="1:9" ht="22.95" customHeight="1" x14ac:dyDescent="0.7">
      <c r="A38" s="19" t="s">
        <v>76</v>
      </c>
      <c r="B38" s="19" t="s">
        <v>77</v>
      </c>
      <c r="C38" s="19" t="s">
        <v>78</v>
      </c>
      <c r="D38" s="19">
        <v>0</v>
      </c>
      <c r="E38" s="20">
        <v>254042745485</v>
      </c>
      <c r="F38" s="20">
        <v>71960410735</v>
      </c>
      <c r="G38" s="20">
        <v>309897238220</v>
      </c>
      <c r="H38" s="20">
        <f>Table3[[#This Row],[52097018341.0000]]+Table3[[#This Row],[21894725909.0000]]-G38</f>
        <v>16105918000</v>
      </c>
      <c r="I38" s="22">
        <v>0.03</v>
      </c>
    </row>
    <row r="39" spans="1:9" ht="22.95" customHeight="1" x14ac:dyDescent="0.7">
      <c r="A39" s="19" t="s">
        <v>79</v>
      </c>
      <c r="B39" s="19" t="s">
        <v>80</v>
      </c>
      <c r="C39" s="19" t="s">
        <v>18</v>
      </c>
      <c r="D39" s="19">
        <v>10</v>
      </c>
      <c r="E39" s="20">
        <v>48786355265</v>
      </c>
      <c r="F39" s="20">
        <v>24107685442</v>
      </c>
      <c r="G39" s="20">
        <v>71689021398</v>
      </c>
      <c r="H39" s="20">
        <f>Table3[[#This Row],[52097018341.0000]]+Table3[[#This Row],[21894725909.0000]]-G39</f>
        <v>1205019309</v>
      </c>
      <c r="I39" s="22">
        <v>0</v>
      </c>
    </row>
    <row r="40" spans="1:9" ht="22.95" customHeight="1" x14ac:dyDescent="0.7">
      <c r="A40" s="19" t="s">
        <v>81</v>
      </c>
      <c r="B40" s="19" t="s">
        <v>82</v>
      </c>
      <c r="C40" s="19" t="s">
        <v>18</v>
      </c>
      <c r="D40" s="19">
        <v>10</v>
      </c>
      <c r="E40" s="20">
        <v>22193466867</v>
      </c>
      <c r="F40" s="20">
        <v>54418596186</v>
      </c>
      <c r="G40" s="20">
        <v>64459425142</v>
      </c>
      <c r="H40" s="20">
        <f>Table3[[#This Row],[52097018341.0000]]+Table3[[#This Row],[21894725909.0000]]-G40</f>
        <v>12152637911</v>
      </c>
      <c r="I40" s="22">
        <v>0.02</v>
      </c>
    </row>
    <row r="41" spans="1:9" ht="22.95" customHeight="1" x14ac:dyDescent="0.7">
      <c r="A41" s="19" t="s">
        <v>83</v>
      </c>
      <c r="B41" s="19" t="s">
        <v>84</v>
      </c>
      <c r="C41" s="19" t="s">
        <v>18</v>
      </c>
      <c r="D41" s="19">
        <v>10</v>
      </c>
      <c r="E41" s="20">
        <v>972114696</v>
      </c>
      <c r="F41" s="20">
        <v>10484989983</v>
      </c>
      <c r="G41" s="20">
        <v>3714209645</v>
      </c>
      <c r="H41" s="20">
        <f>Table3[[#This Row],[52097018341.0000]]+Table3[[#This Row],[21894725909.0000]]-G41</f>
        <v>7742895034</v>
      </c>
      <c r="I41" s="22">
        <v>0.01</v>
      </c>
    </row>
    <row r="42" spans="1:9" ht="22.95" customHeight="1" x14ac:dyDescent="0.7">
      <c r="A42" s="19" t="s">
        <v>85</v>
      </c>
      <c r="B42" s="19" t="s">
        <v>86</v>
      </c>
      <c r="C42" s="19" t="s">
        <v>18</v>
      </c>
      <c r="D42" s="19">
        <v>10</v>
      </c>
      <c r="E42" s="20">
        <v>8574077304</v>
      </c>
      <c r="F42" s="20">
        <v>39801060300</v>
      </c>
      <c r="G42" s="20">
        <v>29001493855</v>
      </c>
      <c r="H42" s="20">
        <f>Table3[[#This Row],[52097018341.0000]]+Table3[[#This Row],[21894725909.0000]]-G42</f>
        <v>19373643749</v>
      </c>
      <c r="I42" s="22">
        <v>0.03</v>
      </c>
    </row>
    <row r="43" spans="1:9" ht="22.95" customHeight="1" x14ac:dyDescent="0.7">
      <c r="A43" s="19" t="s">
        <v>87</v>
      </c>
      <c r="B43" s="19" t="s">
        <v>88</v>
      </c>
      <c r="C43" s="19" t="s">
        <v>18</v>
      </c>
      <c r="D43" s="19">
        <v>10</v>
      </c>
      <c r="E43" s="20">
        <v>11177593262</v>
      </c>
      <c r="F43" s="20">
        <v>21182596639</v>
      </c>
      <c r="G43" s="20">
        <v>24353197645</v>
      </c>
      <c r="H43" s="20">
        <f>Table3[[#This Row],[52097018341.0000]]+Table3[[#This Row],[21894725909.0000]]-G43</f>
        <v>8006992256</v>
      </c>
      <c r="I43" s="22">
        <v>0.01</v>
      </c>
    </row>
    <row r="44" spans="1:9" ht="22.95" customHeight="1" x14ac:dyDescent="0.7">
      <c r="A44" s="19" t="s">
        <v>89</v>
      </c>
      <c r="B44" s="19" t="s">
        <v>90</v>
      </c>
      <c r="C44" s="19" t="s">
        <v>18</v>
      </c>
      <c r="D44" s="19">
        <v>10</v>
      </c>
      <c r="E44" s="20">
        <v>897728941</v>
      </c>
      <c r="F44" s="20">
        <v>7378593</v>
      </c>
      <c r="G44" s="20">
        <v>0</v>
      </c>
      <c r="H44" s="20">
        <f>Table3[[#This Row],[52097018341.0000]]+Table3[[#This Row],[21894725909.0000]]-G44</f>
        <v>905107534</v>
      </c>
      <c r="I44" s="22">
        <v>0</v>
      </c>
    </row>
    <row r="45" spans="1:9" ht="22.95" customHeight="1" x14ac:dyDescent="0.7">
      <c r="A45" s="19" t="s">
        <v>91</v>
      </c>
      <c r="B45" s="19" t="s">
        <v>92</v>
      </c>
      <c r="C45" s="19" t="s">
        <v>18</v>
      </c>
      <c r="D45" s="19">
        <v>10</v>
      </c>
      <c r="E45" s="20">
        <v>9618159287</v>
      </c>
      <c r="F45" s="20">
        <v>20013299939</v>
      </c>
      <c r="G45" s="20">
        <v>8839327395</v>
      </c>
      <c r="H45" s="20">
        <f>Table3[[#This Row],[52097018341.0000]]+Table3[[#This Row],[21894725909.0000]]-G45</f>
        <v>20792131831</v>
      </c>
      <c r="I45" s="22">
        <v>0.04</v>
      </c>
    </row>
    <row r="46" spans="1:9" ht="22.95" customHeight="1" x14ac:dyDescent="0.7">
      <c r="A46" s="19" t="s">
        <v>93</v>
      </c>
      <c r="B46" s="19" t="s">
        <v>94</v>
      </c>
      <c r="C46" s="19" t="s">
        <v>18</v>
      </c>
      <c r="D46" s="19">
        <v>10</v>
      </c>
      <c r="E46" s="20">
        <v>34327051720</v>
      </c>
      <c r="F46" s="20">
        <v>0</v>
      </c>
      <c r="G46" s="20">
        <v>33914823304</v>
      </c>
      <c r="H46" s="20">
        <f>Table3[[#This Row],[52097018341.0000]]+Table3[[#This Row],[21894725909.0000]]-G46</f>
        <v>412228416</v>
      </c>
      <c r="I46" s="22">
        <v>0</v>
      </c>
    </row>
    <row r="47" spans="1:9" ht="22.95" customHeight="1" x14ac:dyDescent="0.7">
      <c r="A47" s="19" t="s">
        <v>95</v>
      </c>
      <c r="B47" s="19" t="s">
        <v>96</v>
      </c>
      <c r="C47" s="19" t="s">
        <v>18</v>
      </c>
      <c r="D47" s="19">
        <v>15</v>
      </c>
      <c r="E47" s="20">
        <v>54101748116</v>
      </c>
      <c r="F47" s="20">
        <v>49972662795</v>
      </c>
      <c r="G47" s="20">
        <v>74939340336</v>
      </c>
      <c r="H47" s="20">
        <f>Table3[[#This Row],[52097018341.0000]]+Table3[[#This Row],[21894725909.0000]]-G47</f>
        <v>29135070575</v>
      </c>
      <c r="I47" s="22">
        <v>0.05</v>
      </c>
    </row>
    <row r="48" spans="1:9" ht="22.95" customHeight="1" x14ac:dyDescent="0.7">
      <c r="A48" s="19" t="s">
        <v>97</v>
      </c>
      <c r="B48" s="19" t="s">
        <v>98</v>
      </c>
      <c r="C48" s="19" t="s">
        <v>18</v>
      </c>
      <c r="D48" s="19">
        <v>10</v>
      </c>
      <c r="E48" s="20">
        <v>225394432693</v>
      </c>
      <c r="F48" s="20">
        <v>0</v>
      </c>
      <c r="G48" s="20">
        <v>209725032819</v>
      </c>
      <c r="H48" s="20">
        <f>Table3[[#This Row],[52097018341.0000]]+Table3[[#This Row],[21894725909.0000]]-G48</f>
        <v>15669399874</v>
      </c>
      <c r="I48" s="22">
        <v>0.03</v>
      </c>
    </row>
    <row r="49" spans="1:9" ht="22.95" customHeight="1" x14ac:dyDescent="0.7">
      <c r="A49" s="19" t="s">
        <v>99</v>
      </c>
      <c r="B49" s="19" t="s">
        <v>100</v>
      </c>
      <c r="C49" s="19" t="s">
        <v>18</v>
      </c>
      <c r="D49" s="19">
        <v>10</v>
      </c>
      <c r="E49" s="20">
        <v>4763988066</v>
      </c>
      <c r="F49" s="20">
        <v>15008962708</v>
      </c>
      <c r="G49" s="20">
        <v>18424267974</v>
      </c>
      <c r="H49" s="20">
        <f>Table3[[#This Row],[52097018341.0000]]+Table3[[#This Row],[21894725909.0000]]-G49</f>
        <v>1348682800</v>
      </c>
      <c r="I49" s="22">
        <v>0</v>
      </c>
    </row>
    <row r="50" spans="1:9" ht="22.95" customHeight="1" x14ac:dyDescent="0.7">
      <c r="A50" s="19" t="s">
        <v>101</v>
      </c>
      <c r="B50" s="19" t="s">
        <v>102</v>
      </c>
      <c r="C50" s="19" t="s">
        <v>18</v>
      </c>
      <c r="D50" s="19">
        <v>10</v>
      </c>
      <c r="E50" s="20">
        <v>18284800931</v>
      </c>
      <c r="F50" s="20">
        <v>25044960</v>
      </c>
      <c r="G50" s="20">
        <v>17086075242</v>
      </c>
      <c r="H50" s="20">
        <f>Table3[[#This Row],[52097018341.0000]]+Table3[[#This Row],[21894725909.0000]]-G50</f>
        <v>1223770649</v>
      </c>
      <c r="I50" s="22">
        <v>0</v>
      </c>
    </row>
    <row r="51" spans="1:9" ht="22.95" customHeight="1" x14ac:dyDescent="0.7">
      <c r="A51" s="19" t="s">
        <v>103</v>
      </c>
      <c r="B51" s="19" t="s">
        <v>104</v>
      </c>
      <c r="C51" s="19" t="s">
        <v>18</v>
      </c>
      <c r="D51" s="19">
        <v>10</v>
      </c>
      <c r="E51" s="20">
        <v>1214640169</v>
      </c>
      <c r="F51" s="20">
        <v>18047987612</v>
      </c>
      <c r="G51" s="20">
        <v>17308223699</v>
      </c>
      <c r="H51" s="20">
        <f>Table3[[#This Row],[52097018341.0000]]+Table3[[#This Row],[21894725909.0000]]-G51</f>
        <v>1954404082</v>
      </c>
      <c r="I51" s="22">
        <v>0</v>
      </c>
    </row>
    <row r="52" spans="1:9" ht="22.95" customHeight="1" x14ac:dyDescent="0.7">
      <c r="A52" s="19" t="s">
        <v>105</v>
      </c>
      <c r="B52" s="19" t="s">
        <v>106</v>
      </c>
      <c r="C52" s="19" t="s">
        <v>18</v>
      </c>
      <c r="D52" s="19">
        <v>10</v>
      </c>
      <c r="E52" s="20">
        <v>938961306</v>
      </c>
      <c r="F52" s="20">
        <v>7717490</v>
      </c>
      <c r="G52" s="20">
        <v>0</v>
      </c>
      <c r="H52" s="20">
        <f>Table3[[#This Row],[52097018341.0000]]+Table3[[#This Row],[21894725909.0000]]-G52</f>
        <v>946678796</v>
      </c>
      <c r="I52" s="22">
        <v>0</v>
      </c>
    </row>
    <row r="53" spans="1:9" ht="22.95" customHeight="1" x14ac:dyDescent="0.7">
      <c r="A53" s="19" t="s">
        <v>107</v>
      </c>
      <c r="B53" s="19" t="s">
        <v>108</v>
      </c>
      <c r="C53" s="19" t="s">
        <v>18</v>
      </c>
      <c r="D53" s="19">
        <v>10</v>
      </c>
      <c r="E53" s="20">
        <v>8529987722</v>
      </c>
      <c r="F53" s="20">
        <v>48560128644</v>
      </c>
      <c r="G53" s="20">
        <v>22603809628</v>
      </c>
      <c r="H53" s="20">
        <f>Table3[[#This Row],[52097018341.0000]]+Table3[[#This Row],[21894725909.0000]]-G53</f>
        <v>34486306738</v>
      </c>
      <c r="I53" s="22">
        <v>0.06</v>
      </c>
    </row>
    <row r="54" spans="1:9" ht="22.95" customHeight="1" x14ac:dyDescent="0.7">
      <c r="A54" s="19" t="s">
        <v>109</v>
      </c>
      <c r="B54" s="19" t="s">
        <v>110</v>
      </c>
      <c r="C54" s="19" t="s">
        <v>18</v>
      </c>
      <c r="D54" s="19">
        <v>10</v>
      </c>
      <c r="E54" s="20">
        <v>15121107185</v>
      </c>
      <c r="F54" s="20">
        <v>35551402241</v>
      </c>
      <c r="G54" s="20">
        <v>27563041324</v>
      </c>
      <c r="H54" s="20">
        <f>Table3[[#This Row],[52097018341.0000]]+Table3[[#This Row],[21894725909.0000]]-G54</f>
        <v>23109468102</v>
      </c>
      <c r="I54" s="22">
        <v>0.04</v>
      </c>
    </row>
    <row r="55" spans="1:9" ht="22.95" customHeight="1" x14ac:dyDescent="0.7">
      <c r="A55" s="19" t="s">
        <v>111</v>
      </c>
      <c r="B55" s="19" t="s">
        <v>112</v>
      </c>
      <c r="C55" s="19" t="s">
        <v>18</v>
      </c>
      <c r="D55" s="19">
        <v>10</v>
      </c>
      <c r="E55" s="20">
        <v>19624456102</v>
      </c>
      <c r="F55" s="20">
        <v>162552938084</v>
      </c>
      <c r="G55" s="20">
        <v>182177394186</v>
      </c>
      <c r="H55" s="20">
        <f>Table3[[#This Row],[52097018341.0000]]+Table3[[#This Row],[21894725909.0000]]-G55</f>
        <v>0</v>
      </c>
      <c r="I55" s="22">
        <v>0</v>
      </c>
    </row>
    <row r="56" spans="1:9" ht="22.95" customHeight="1" x14ac:dyDescent="0.7">
      <c r="A56" s="19" t="s">
        <v>113</v>
      </c>
      <c r="B56" s="19" t="s">
        <v>114</v>
      </c>
      <c r="C56" s="19" t="s">
        <v>18</v>
      </c>
      <c r="D56" s="19">
        <v>15</v>
      </c>
      <c r="E56" s="20">
        <v>98684063622</v>
      </c>
      <c r="F56" s="20">
        <v>33413910499</v>
      </c>
      <c r="G56" s="20">
        <v>132097974121</v>
      </c>
      <c r="H56" s="20">
        <f>Table3[[#This Row],[52097018341.0000]]+Table3[[#This Row],[21894725909.0000]]-G56</f>
        <v>0</v>
      </c>
      <c r="I56" s="22">
        <v>0</v>
      </c>
    </row>
    <row r="57" spans="1:9" ht="22.95" customHeight="1" x14ac:dyDescent="0.7">
      <c r="A57" s="19" t="s">
        <v>115</v>
      </c>
      <c r="B57" s="19" t="s">
        <v>116</v>
      </c>
      <c r="C57" s="19" t="s">
        <v>18</v>
      </c>
      <c r="D57" s="19">
        <v>15</v>
      </c>
      <c r="E57" s="20">
        <v>20162339946</v>
      </c>
      <c r="F57" s="20">
        <v>48673729618</v>
      </c>
      <c r="G57" s="20">
        <v>55747767255</v>
      </c>
      <c r="H57" s="20">
        <f>Table3[[#This Row],[52097018341.0000]]+Table3[[#This Row],[21894725909.0000]]-G57</f>
        <v>13088302309</v>
      </c>
      <c r="I57" s="22">
        <v>0.02</v>
      </c>
    </row>
    <row r="58" spans="1:9" ht="22.95" customHeight="1" x14ac:dyDescent="0.7">
      <c r="A58" s="19" t="s">
        <v>117</v>
      </c>
      <c r="B58" s="19" t="s">
        <v>118</v>
      </c>
      <c r="C58" s="19" t="s">
        <v>18</v>
      </c>
      <c r="D58" s="19">
        <v>10</v>
      </c>
      <c r="E58" s="20">
        <v>29420526581</v>
      </c>
      <c r="F58" s="20">
        <v>0</v>
      </c>
      <c r="G58" s="20">
        <v>24937038293</v>
      </c>
      <c r="H58" s="20">
        <f>Table3[[#This Row],[52097018341.0000]]+Table3[[#This Row],[21894725909.0000]]-G58</f>
        <v>4483488288</v>
      </c>
      <c r="I58" s="22">
        <v>0.01</v>
      </c>
    </row>
    <row r="59" spans="1:9" ht="22.95" customHeight="1" x14ac:dyDescent="0.7">
      <c r="A59" s="19" t="s">
        <v>119</v>
      </c>
      <c r="B59" s="19" t="s">
        <v>120</v>
      </c>
      <c r="C59" s="19" t="s">
        <v>18</v>
      </c>
      <c r="D59" s="19">
        <v>10</v>
      </c>
      <c r="E59" s="20">
        <v>197908756079</v>
      </c>
      <c r="F59" s="20">
        <v>23284986291</v>
      </c>
      <c r="G59" s="20">
        <v>128633019805</v>
      </c>
      <c r="H59" s="20">
        <f>Table3[[#This Row],[52097018341.0000]]+Table3[[#This Row],[21894725909.0000]]-G59</f>
        <v>92560722565</v>
      </c>
      <c r="I59" s="22">
        <v>0.17</v>
      </c>
    </row>
    <row r="60" spans="1:9" ht="22.95" customHeight="1" x14ac:dyDescent="0.7">
      <c r="A60" s="19" t="s">
        <v>121</v>
      </c>
      <c r="B60" s="19" t="s">
        <v>122</v>
      </c>
      <c r="C60" s="19" t="s">
        <v>18</v>
      </c>
      <c r="D60" s="19">
        <v>10</v>
      </c>
      <c r="E60" s="20">
        <v>721361719</v>
      </c>
      <c r="F60" s="20">
        <v>5929000</v>
      </c>
      <c r="G60" s="20">
        <v>0</v>
      </c>
      <c r="H60" s="20">
        <f>Table3[[#This Row],[52097018341.0000]]+Table3[[#This Row],[21894725909.0000]]-G60</f>
        <v>727290719</v>
      </c>
      <c r="I60" s="22">
        <v>0</v>
      </c>
    </row>
    <row r="61" spans="1:9" ht="22.95" customHeight="1" x14ac:dyDescent="0.7">
      <c r="A61" s="19" t="s">
        <v>123</v>
      </c>
      <c r="B61" s="19" t="s">
        <v>124</v>
      </c>
      <c r="C61" s="19" t="s">
        <v>18</v>
      </c>
      <c r="D61" s="19">
        <v>10</v>
      </c>
      <c r="E61" s="20">
        <v>637615951</v>
      </c>
      <c r="F61" s="20">
        <v>25594918595</v>
      </c>
      <c r="G61" s="20">
        <v>14280536849</v>
      </c>
      <c r="H61" s="20">
        <f>Table3[[#This Row],[52097018341.0000]]+Table3[[#This Row],[21894725909.0000]]-G61</f>
        <v>11951997697</v>
      </c>
      <c r="I61" s="22">
        <v>0.02</v>
      </c>
    </row>
    <row r="62" spans="1:9" ht="22.95" customHeight="1" x14ac:dyDescent="0.7">
      <c r="A62" s="19" t="s">
        <v>125</v>
      </c>
      <c r="B62" s="19" t="s">
        <v>126</v>
      </c>
      <c r="C62" s="19" t="s">
        <v>18</v>
      </c>
      <c r="D62" s="19">
        <v>10</v>
      </c>
      <c r="E62" s="20">
        <v>13796166000</v>
      </c>
      <c r="F62" s="20">
        <v>113393145</v>
      </c>
      <c r="G62" s="20">
        <v>13717906529</v>
      </c>
      <c r="H62" s="20">
        <f>Table3[[#This Row],[52097018341.0000]]+Table3[[#This Row],[21894725909.0000]]-G62</f>
        <v>191652616</v>
      </c>
      <c r="I62" s="22">
        <v>0</v>
      </c>
    </row>
    <row r="63" spans="1:9" ht="22.95" customHeight="1" x14ac:dyDescent="0.7">
      <c r="A63" s="19" t="s">
        <v>127</v>
      </c>
      <c r="B63" s="19" t="s">
        <v>128</v>
      </c>
      <c r="C63" s="19" t="s">
        <v>18</v>
      </c>
      <c r="D63" s="19">
        <v>10</v>
      </c>
      <c r="E63" s="20">
        <v>5333253195</v>
      </c>
      <c r="F63" s="20">
        <v>60424411995</v>
      </c>
      <c r="G63" s="20">
        <v>51102864882</v>
      </c>
      <c r="H63" s="20">
        <f>Table3[[#This Row],[52097018341.0000]]+Table3[[#This Row],[21894725909.0000]]-G63</f>
        <v>14654800308</v>
      </c>
      <c r="I63" s="22">
        <v>0.03</v>
      </c>
    </row>
    <row r="64" spans="1:9" ht="22.95" customHeight="1" x14ac:dyDescent="0.7">
      <c r="A64" s="19" t="s">
        <v>129</v>
      </c>
      <c r="B64" s="19" t="s">
        <v>130</v>
      </c>
      <c r="C64" s="19" t="s">
        <v>18</v>
      </c>
      <c r="D64" s="19">
        <v>10</v>
      </c>
      <c r="E64" s="20">
        <v>261032466</v>
      </c>
      <c r="F64" s="20">
        <v>2145472</v>
      </c>
      <c r="G64" s="20">
        <v>0</v>
      </c>
      <c r="H64" s="20">
        <f>Table3[[#This Row],[52097018341.0000]]+Table3[[#This Row],[21894725909.0000]]-G64</f>
        <v>263177938</v>
      </c>
      <c r="I64" s="22">
        <v>0</v>
      </c>
    </row>
    <row r="65" spans="1:9" ht="22.95" customHeight="1" x14ac:dyDescent="0.7">
      <c r="A65" s="19" t="s">
        <v>131</v>
      </c>
      <c r="B65" s="19" t="s">
        <v>132</v>
      </c>
      <c r="C65" s="19" t="s">
        <v>18</v>
      </c>
      <c r="D65" s="19">
        <v>10</v>
      </c>
      <c r="E65" s="20">
        <v>9011318954</v>
      </c>
      <c r="F65" s="20">
        <v>13866234636</v>
      </c>
      <c r="G65" s="20">
        <v>21490021098</v>
      </c>
      <c r="H65" s="20">
        <f>Table3[[#This Row],[52097018341.0000]]+Table3[[#This Row],[21894725909.0000]]-G65</f>
        <v>1387532492</v>
      </c>
      <c r="I65" s="22">
        <v>0</v>
      </c>
    </row>
    <row r="66" spans="1:9" ht="22.95" customHeight="1" x14ac:dyDescent="0.7">
      <c r="A66" s="19" t="s">
        <v>133</v>
      </c>
      <c r="B66" s="19" t="s">
        <v>134</v>
      </c>
      <c r="C66" s="19" t="s">
        <v>18</v>
      </c>
      <c r="D66" s="19">
        <v>15</v>
      </c>
      <c r="E66" s="20">
        <v>82548462790</v>
      </c>
      <c r="F66" s="20">
        <v>213276169588</v>
      </c>
      <c r="G66" s="20">
        <v>295824632378</v>
      </c>
      <c r="H66" s="20">
        <f>Table3[[#This Row],[52097018341.0000]]+Table3[[#This Row],[21894725909.0000]]-G66</f>
        <v>0</v>
      </c>
      <c r="I66" s="22">
        <v>0</v>
      </c>
    </row>
    <row r="67" spans="1:9" ht="22.95" customHeight="1" x14ac:dyDescent="0.7">
      <c r="A67" s="19" t="s">
        <v>135</v>
      </c>
      <c r="B67" s="19" t="s">
        <v>136</v>
      </c>
      <c r="C67" s="19" t="s">
        <v>18</v>
      </c>
      <c r="D67" s="19">
        <v>10</v>
      </c>
      <c r="E67" s="20">
        <v>3475648020</v>
      </c>
      <c r="F67" s="20">
        <v>28088665993</v>
      </c>
      <c r="G67" s="20">
        <v>29431230278</v>
      </c>
      <c r="H67" s="20">
        <f>Table3[[#This Row],[52097018341.0000]]+Table3[[#This Row],[21894725909.0000]]-G67</f>
        <v>2133083735</v>
      </c>
      <c r="I67" s="22">
        <v>0</v>
      </c>
    </row>
    <row r="68" spans="1:9" ht="22.95" customHeight="1" x14ac:dyDescent="0.7">
      <c r="A68" s="19" t="s">
        <v>137</v>
      </c>
      <c r="B68" s="19" t="s">
        <v>138</v>
      </c>
      <c r="C68" s="19" t="s">
        <v>18</v>
      </c>
      <c r="D68" s="19">
        <v>10</v>
      </c>
      <c r="E68" s="20">
        <v>850846000000</v>
      </c>
      <c r="F68" s="20">
        <v>74631069008</v>
      </c>
      <c r="G68" s="20">
        <v>925476926489</v>
      </c>
      <c r="H68" s="20">
        <f>Table3[[#This Row],[52097018341.0000]]+Table3[[#This Row],[21894725909.0000]]-G68</f>
        <v>142519</v>
      </c>
      <c r="I68" s="22">
        <v>0</v>
      </c>
    </row>
    <row r="69" spans="1:9" ht="22.95" customHeight="1" x14ac:dyDescent="0.7">
      <c r="A69" s="19" t="s">
        <v>139</v>
      </c>
      <c r="B69" s="19" t="s">
        <v>140</v>
      </c>
      <c r="C69" s="19" t="s">
        <v>18</v>
      </c>
      <c r="D69" s="19">
        <v>10</v>
      </c>
      <c r="E69" s="20">
        <v>3295463871</v>
      </c>
      <c r="F69" s="20">
        <v>837745405</v>
      </c>
      <c r="G69" s="20">
        <v>2433239239</v>
      </c>
      <c r="H69" s="20">
        <f>Table3[[#This Row],[52097018341.0000]]+Table3[[#This Row],[21894725909.0000]]-G69</f>
        <v>1699970037</v>
      </c>
      <c r="I69" s="22">
        <v>0</v>
      </c>
    </row>
    <row r="70" spans="1:9" ht="22.95" customHeight="1" x14ac:dyDescent="0.7">
      <c r="A70" s="19" t="s">
        <v>141</v>
      </c>
      <c r="B70" s="19" t="s">
        <v>142</v>
      </c>
      <c r="C70" s="19" t="s">
        <v>18</v>
      </c>
      <c r="D70" s="19">
        <v>10</v>
      </c>
      <c r="E70" s="20">
        <v>1070497515</v>
      </c>
      <c r="F70" s="20">
        <v>14758798609</v>
      </c>
      <c r="G70" s="20">
        <v>15475040082</v>
      </c>
      <c r="H70" s="20">
        <f>Table3[[#This Row],[52097018341.0000]]+Table3[[#This Row],[21894725909.0000]]-G70</f>
        <v>354256042</v>
      </c>
      <c r="I70" s="22">
        <v>0</v>
      </c>
    </row>
    <row r="71" spans="1:9" ht="22.95" customHeight="1" x14ac:dyDescent="0.7">
      <c r="A71" s="19" t="s">
        <v>143</v>
      </c>
      <c r="B71" s="19" t="s">
        <v>144</v>
      </c>
      <c r="C71" s="19" t="s">
        <v>18</v>
      </c>
      <c r="D71" s="19">
        <v>10</v>
      </c>
      <c r="E71" s="20">
        <v>1306591119</v>
      </c>
      <c r="F71" s="20">
        <v>1728249042</v>
      </c>
      <c r="G71" s="20">
        <v>2208125071</v>
      </c>
      <c r="H71" s="20">
        <f>Table3[[#This Row],[52097018341.0000]]+Table3[[#This Row],[21894725909.0000]]-G71</f>
        <v>826715090</v>
      </c>
      <c r="I71" s="22">
        <v>0</v>
      </c>
    </row>
    <row r="72" spans="1:9" ht="22.95" customHeight="1" x14ac:dyDescent="0.7">
      <c r="A72" s="19" t="s">
        <v>145</v>
      </c>
      <c r="B72" s="19" t="s">
        <v>146</v>
      </c>
      <c r="C72" s="19" t="s">
        <v>18</v>
      </c>
      <c r="D72" s="19">
        <v>10</v>
      </c>
      <c r="E72" s="20">
        <v>114171869</v>
      </c>
      <c r="F72" s="20">
        <v>34657238343</v>
      </c>
      <c r="G72" s="20">
        <v>33084426955</v>
      </c>
      <c r="H72" s="20">
        <f>Table3[[#This Row],[52097018341.0000]]+Table3[[#This Row],[21894725909.0000]]-G72</f>
        <v>1686983257</v>
      </c>
      <c r="I72" s="22">
        <v>0</v>
      </c>
    </row>
    <row r="73" spans="1:9" ht="22.95" customHeight="1" x14ac:dyDescent="0.7">
      <c r="A73" s="19" t="s">
        <v>147</v>
      </c>
      <c r="B73" s="19" t="s">
        <v>148</v>
      </c>
      <c r="C73" s="19" t="s">
        <v>18</v>
      </c>
      <c r="D73" s="19">
        <v>10</v>
      </c>
      <c r="E73" s="20">
        <v>42138251519</v>
      </c>
      <c r="F73" s="20">
        <v>8886759302</v>
      </c>
      <c r="G73" s="20">
        <v>40560978770</v>
      </c>
      <c r="H73" s="20">
        <f>Table3[[#This Row],[52097018341.0000]]+Table3[[#This Row],[21894725909.0000]]-G73</f>
        <v>10464032051</v>
      </c>
      <c r="I73" s="22">
        <v>0.02</v>
      </c>
    </row>
    <row r="74" spans="1:9" ht="22.95" customHeight="1" x14ac:dyDescent="0.7">
      <c r="A74" s="19" t="s">
        <v>149</v>
      </c>
      <c r="B74" s="19" t="s">
        <v>150</v>
      </c>
      <c r="C74" s="19" t="s">
        <v>18</v>
      </c>
      <c r="D74" s="19">
        <v>10</v>
      </c>
      <c r="E74" s="20">
        <v>5683323526</v>
      </c>
      <c r="F74" s="20">
        <v>9632850933</v>
      </c>
      <c r="G74" s="20">
        <v>14769338989</v>
      </c>
      <c r="H74" s="20">
        <f>Table3[[#This Row],[52097018341.0000]]+Table3[[#This Row],[21894725909.0000]]-G74</f>
        <v>546835470</v>
      </c>
      <c r="I74" s="22">
        <v>0</v>
      </c>
    </row>
    <row r="75" spans="1:9" ht="22.95" customHeight="1" x14ac:dyDescent="0.7">
      <c r="A75" s="19" t="s">
        <v>151</v>
      </c>
      <c r="B75" s="19" t="s">
        <v>152</v>
      </c>
      <c r="C75" s="19" t="s">
        <v>18</v>
      </c>
      <c r="D75" s="19">
        <v>10</v>
      </c>
      <c r="E75" s="20">
        <v>46391090388</v>
      </c>
      <c r="F75" s="20">
        <v>98960267245</v>
      </c>
      <c r="G75" s="20">
        <v>52134675724</v>
      </c>
      <c r="H75" s="20">
        <f>Table3[[#This Row],[52097018341.0000]]+Table3[[#This Row],[21894725909.0000]]-G75</f>
        <v>93216681909</v>
      </c>
      <c r="I75" s="22">
        <v>0.17</v>
      </c>
    </row>
    <row r="76" spans="1:9" ht="22.95" customHeight="1" x14ac:dyDescent="0.7">
      <c r="A76" s="19" t="s">
        <v>153</v>
      </c>
      <c r="B76" s="19" t="s">
        <v>154</v>
      </c>
      <c r="C76" s="19" t="s">
        <v>18</v>
      </c>
      <c r="D76" s="19">
        <v>15</v>
      </c>
      <c r="E76" s="20">
        <v>20518741377</v>
      </c>
      <c r="F76" s="20">
        <v>38360000000</v>
      </c>
      <c r="G76" s="20">
        <v>45349197025</v>
      </c>
      <c r="H76" s="20">
        <f>Table3[[#This Row],[52097018341.0000]]+Table3[[#This Row],[21894725909.0000]]-G76</f>
        <v>13529544352</v>
      </c>
      <c r="I76" s="22">
        <v>0.02</v>
      </c>
    </row>
    <row r="77" spans="1:9" ht="22.95" customHeight="1" x14ac:dyDescent="0.7">
      <c r="A77" s="19" t="s">
        <v>155</v>
      </c>
      <c r="B77" s="19" t="s">
        <v>156</v>
      </c>
      <c r="C77" s="19" t="s">
        <v>18</v>
      </c>
      <c r="D77" s="19">
        <v>10</v>
      </c>
      <c r="E77" s="20">
        <v>16402659747</v>
      </c>
      <c r="F77" s="20">
        <v>15258429173</v>
      </c>
      <c r="G77" s="20">
        <v>30762322426</v>
      </c>
      <c r="H77" s="20">
        <f>Table3[[#This Row],[52097018341.0000]]+Table3[[#This Row],[21894725909.0000]]-G77</f>
        <v>898766494</v>
      </c>
      <c r="I77" s="22">
        <v>0</v>
      </c>
    </row>
    <row r="78" spans="1:9" ht="22.95" customHeight="1" x14ac:dyDescent="0.7">
      <c r="A78" s="19" t="s">
        <v>157</v>
      </c>
      <c r="B78" s="19" t="s">
        <v>158</v>
      </c>
      <c r="C78" s="19" t="s">
        <v>18</v>
      </c>
      <c r="D78" s="19">
        <v>10</v>
      </c>
      <c r="E78" s="20">
        <v>3303206807</v>
      </c>
      <c r="F78" s="20">
        <v>39461403203</v>
      </c>
      <c r="G78" s="20">
        <v>42482794568</v>
      </c>
      <c r="H78" s="20">
        <f>Table3[[#This Row],[52097018341.0000]]+Table3[[#This Row],[21894725909.0000]]-G78</f>
        <v>281815442</v>
      </c>
      <c r="I78" s="22">
        <v>0</v>
      </c>
    </row>
    <row r="79" spans="1:9" ht="22.95" customHeight="1" x14ac:dyDescent="0.7">
      <c r="A79" s="19" t="s">
        <v>159</v>
      </c>
      <c r="B79" s="19" t="s">
        <v>160</v>
      </c>
      <c r="C79" s="19" t="s">
        <v>18</v>
      </c>
      <c r="D79" s="19">
        <v>10</v>
      </c>
      <c r="E79" s="20">
        <v>6680435629</v>
      </c>
      <c r="F79" s="20">
        <v>1491539926</v>
      </c>
      <c r="G79" s="20">
        <v>6680435629</v>
      </c>
      <c r="H79" s="20">
        <f>Table3[[#This Row],[52097018341.0000]]+Table3[[#This Row],[21894725909.0000]]-G79</f>
        <v>1491539926</v>
      </c>
      <c r="I79" s="22">
        <v>0</v>
      </c>
    </row>
    <row r="80" spans="1:9" ht="22.95" customHeight="1" x14ac:dyDescent="0.7">
      <c r="A80" s="19" t="s">
        <v>161</v>
      </c>
      <c r="B80" s="19" t="s">
        <v>162</v>
      </c>
      <c r="C80" s="19" t="s">
        <v>18</v>
      </c>
      <c r="D80" s="19">
        <v>10</v>
      </c>
      <c r="E80" s="20">
        <v>38892526063</v>
      </c>
      <c r="F80" s="20">
        <v>72882251182</v>
      </c>
      <c r="G80" s="20">
        <v>106124901835</v>
      </c>
      <c r="H80" s="20">
        <f>Table3[[#This Row],[52097018341.0000]]+Table3[[#This Row],[21894725909.0000]]-G80</f>
        <v>5649875410</v>
      </c>
      <c r="I80" s="22">
        <v>0.01</v>
      </c>
    </row>
    <row r="81" spans="1:9" ht="22.95" customHeight="1" x14ac:dyDescent="0.7">
      <c r="A81" s="19" t="s">
        <v>163</v>
      </c>
      <c r="B81" s="19" t="s">
        <v>164</v>
      </c>
      <c r="C81" s="19" t="s">
        <v>18</v>
      </c>
      <c r="D81" s="19">
        <v>15</v>
      </c>
      <c r="E81" s="20">
        <v>51979286132</v>
      </c>
      <c r="F81" s="20">
        <v>79371000000</v>
      </c>
      <c r="G81" s="20">
        <v>106699114385</v>
      </c>
      <c r="H81" s="20">
        <f>Table3[[#This Row],[52097018341.0000]]+Table3[[#This Row],[21894725909.0000]]-G81</f>
        <v>24651171747</v>
      </c>
      <c r="I81" s="22">
        <v>0.04</v>
      </c>
    </row>
    <row r="82" spans="1:9" ht="22.95" customHeight="1" x14ac:dyDescent="0.7">
      <c r="A82" s="19" t="s">
        <v>165</v>
      </c>
      <c r="B82" s="19" t="s">
        <v>166</v>
      </c>
      <c r="C82" s="19" t="s">
        <v>18</v>
      </c>
      <c r="D82" s="19">
        <v>15</v>
      </c>
      <c r="E82" s="20">
        <v>44056867147</v>
      </c>
      <c r="F82" s="20">
        <v>43062974208</v>
      </c>
      <c r="G82" s="20">
        <v>71121413162</v>
      </c>
      <c r="H82" s="20">
        <f>Table3[[#This Row],[52097018341.0000]]+Table3[[#This Row],[21894725909.0000]]-G82</f>
        <v>15998428193</v>
      </c>
      <c r="I82" s="22">
        <v>0.03</v>
      </c>
    </row>
    <row r="83" spans="1:9" ht="22.95" customHeight="1" x14ac:dyDescent="0.7">
      <c r="A83" s="19" t="s">
        <v>167</v>
      </c>
      <c r="B83" s="19" t="s">
        <v>168</v>
      </c>
      <c r="C83" s="19" t="s">
        <v>18</v>
      </c>
      <c r="D83" s="19">
        <v>15</v>
      </c>
      <c r="E83" s="20">
        <v>14090276001</v>
      </c>
      <c r="F83" s="20">
        <v>52986679282</v>
      </c>
      <c r="G83" s="20">
        <v>37076955283</v>
      </c>
      <c r="H83" s="20">
        <f>Table3[[#This Row],[52097018341.0000]]+Table3[[#This Row],[21894725909.0000]]-G83</f>
        <v>30000000000</v>
      </c>
      <c r="I83" s="22">
        <v>0.05</v>
      </c>
    </row>
    <row r="84" spans="1:9" ht="22.95" customHeight="1" x14ac:dyDescent="0.7">
      <c r="A84" s="19" t="s">
        <v>169</v>
      </c>
      <c r="B84" s="19" t="s">
        <v>170</v>
      </c>
      <c r="C84" s="19" t="s">
        <v>18</v>
      </c>
      <c r="D84" s="19">
        <v>10</v>
      </c>
      <c r="E84" s="20">
        <v>0</v>
      </c>
      <c r="F84" s="20">
        <v>73237578135</v>
      </c>
      <c r="G84" s="20">
        <v>16930889552</v>
      </c>
      <c r="H84" s="20">
        <f>Table3[[#This Row],[52097018341.0000]]+Table3[[#This Row],[21894725909.0000]]-G84</f>
        <v>56306688583</v>
      </c>
      <c r="I84" s="22">
        <v>0.1</v>
      </c>
    </row>
    <row r="85" spans="1:9" ht="22.95" customHeight="1" thickBot="1" x14ac:dyDescent="0.75">
      <c r="A85" s="19" t="s">
        <v>171</v>
      </c>
      <c r="B85" s="19"/>
      <c r="C85" s="19"/>
      <c r="D85" s="19"/>
      <c r="E85" s="24">
        <f>SUM(E9:E84)</f>
        <v>3660729522841</v>
      </c>
      <c r="F85" s="24">
        <f>SUM(F9:F84)</f>
        <v>2966226755315</v>
      </c>
      <c r="G85" s="24">
        <f>SUM(G9:G84)</f>
        <v>5501626882380</v>
      </c>
      <c r="H85" s="24">
        <f>SUM(H9:H84)</f>
        <v>1125329395776</v>
      </c>
      <c r="I85" s="30">
        <f>SUM(I9:I84)</f>
        <v>1.9600000000000004</v>
      </c>
    </row>
    <row r="86" spans="1:9" ht="22.95" customHeight="1" thickTop="1" x14ac:dyDescent="0.7">
      <c r="A86" s="28" t="s">
        <v>172</v>
      </c>
      <c r="B86" s="28"/>
      <c r="C86" s="28"/>
      <c r="D86" s="28"/>
      <c r="E86" s="29"/>
      <c r="F86" s="33"/>
      <c r="G86" s="33"/>
      <c r="H86" s="29"/>
      <c r="I86" s="35"/>
    </row>
    <row r="90" spans="1:9" x14ac:dyDescent="0.7">
      <c r="C90" s="21" t="s">
        <v>173</v>
      </c>
    </row>
  </sheetData>
  <mergeCells count="16">
    <mergeCell ref="A1:I1"/>
    <mergeCell ref="A2:I2"/>
    <mergeCell ref="A3:I3"/>
    <mergeCell ref="I7:I8"/>
    <mergeCell ref="A4:I4"/>
    <mergeCell ref="H6:I6"/>
    <mergeCell ref="H7:H8"/>
    <mergeCell ref="A7:A8"/>
    <mergeCell ref="E7:E8"/>
    <mergeCell ref="B7:B8"/>
    <mergeCell ref="C7:C8"/>
    <mergeCell ref="D7:D8"/>
    <mergeCell ref="F7:F8"/>
    <mergeCell ref="G7:G8"/>
    <mergeCell ref="B6:D6"/>
    <mergeCell ref="F6:G6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"/>
  <sheetViews>
    <sheetView rightToLeft="1" zoomScale="106" zoomScaleNormal="106" workbookViewId="0">
      <selection activeCell="B14" sqref="B14"/>
    </sheetView>
  </sheetViews>
  <sheetFormatPr defaultColWidth="0" defaultRowHeight="22.2" x14ac:dyDescent="0.75"/>
  <cols>
    <col min="1" max="1" width="55.77734375" style="44" customWidth="1"/>
    <col min="2" max="2" width="17.6640625" style="36" customWidth="1"/>
    <col min="3" max="3" width="18.88671875" style="36" customWidth="1"/>
    <col min="4" max="4" width="19.77734375" style="36" customWidth="1"/>
    <col min="5" max="18" width="0.6640625" style="37" customWidth="1"/>
    <col min="19" max="19" width="0" style="37" hidden="1" customWidth="1"/>
    <col min="20" max="16384" width="0" style="37" hidden="1"/>
  </cols>
  <sheetData>
    <row r="1" spans="1:18" ht="25.2" x14ac:dyDescent="0.75">
      <c r="A1" s="107" t="s">
        <v>0</v>
      </c>
      <c r="B1" s="107"/>
      <c r="C1" s="107"/>
    </row>
    <row r="2" spans="1:18" ht="25.2" x14ac:dyDescent="0.75">
      <c r="A2" s="107" t="s">
        <v>300</v>
      </c>
      <c r="B2" s="107"/>
      <c r="C2" s="107"/>
    </row>
    <row r="3" spans="1:18" ht="25.2" x14ac:dyDescent="0.75">
      <c r="A3" s="107" t="s">
        <v>301</v>
      </c>
      <c r="B3" s="107"/>
      <c r="C3" s="107"/>
    </row>
    <row r="4" spans="1:18" ht="25.2" x14ac:dyDescent="0.75">
      <c r="A4" s="106" t="s">
        <v>323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8" ht="22.8" thickBot="1" x14ac:dyDescent="0.8">
      <c r="A5" s="38" t="s">
        <v>319</v>
      </c>
      <c r="B5" s="38" t="s">
        <v>12</v>
      </c>
      <c r="C5" s="38" t="s">
        <v>324</v>
      </c>
      <c r="D5" s="38" t="s">
        <v>325</v>
      </c>
    </row>
    <row r="6" spans="1:18" ht="22.95" customHeight="1" x14ac:dyDescent="0.75">
      <c r="A6" s="39" t="s">
        <v>326</v>
      </c>
      <c r="B6" s="40">
        <f>'درآمد سرمایه گذاری در سهام و ص '!J92</f>
        <v>-1961804708073</v>
      </c>
      <c r="C6" s="60">
        <f>(Table11[[#This Row],[-1961726727988.0000]]/B10)*100</f>
        <v>100.57430938808017</v>
      </c>
      <c r="D6" s="60">
        <f>(Table11[[#This Row],[-1961726727988.0000]]/B11)*100</f>
        <v>-3.5564869084972592</v>
      </c>
    </row>
    <row r="7" spans="1:18" ht="22.95" customHeight="1" x14ac:dyDescent="0.75">
      <c r="A7" s="39" t="s">
        <v>327</v>
      </c>
      <c r="B7" s="40">
        <f>'درآمد سرمایه گذاری در اوراق بها'!I17</f>
        <v>5114129831</v>
      </c>
      <c r="C7" s="60">
        <f>(Table11[[#This Row],[-1961726727988.0000]]/B10)*100</f>
        <v>-0.26218209883848687</v>
      </c>
      <c r="D7" s="60">
        <f>(Table11[[#This Row],[-1961726727988.0000]]/B11)*100</f>
        <v>9.2712264974491032E-3</v>
      </c>
    </row>
    <row r="8" spans="1:18" ht="22.95" customHeight="1" x14ac:dyDescent="0.75">
      <c r="A8" s="39" t="s">
        <v>328</v>
      </c>
      <c r="B8" s="40">
        <f>'درآمد سپرده بانکی'!D66</f>
        <v>6010381737</v>
      </c>
      <c r="C8" s="60">
        <f>(Table11[[#This Row],[-1961726727988.0000]]/B10)*100</f>
        <v>-0.30812954514278351</v>
      </c>
      <c r="D8" s="60">
        <f>(Table11[[#This Row],[-1961726727988.0000]]/B11)*100</f>
        <v>1.0896010125140401E-2</v>
      </c>
    </row>
    <row r="9" spans="1:18" ht="22.95" customHeight="1" x14ac:dyDescent="0.75">
      <c r="A9" s="39" t="s">
        <v>313</v>
      </c>
      <c r="B9" s="40">
        <f>'سایر درآمدها'!C8</f>
        <v>77980085</v>
      </c>
      <c r="C9" s="60">
        <f>(Table11[[#This Row],[-1961726727988.0000]]/B10)*100</f>
        <v>-3.9977440989029138E-3</v>
      </c>
      <c r="D9" s="60">
        <f>(Table11[[#This Row],[-1961726727988.0000]]/B11)*100</f>
        <v>1.4136735949544049E-4</v>
      </c>
    </row>
    <row r="10" spans="1:18" ht="22.95" customHeight="1" thickBot="1" x14ac:dyDescent="0.8">
      <c r="A10" s="39" t="s">
        <v>171</v>
      </c>
      <c r="B10" s="47">
        <f>SUM(B6:B9)</f>
        <v>-1950602216420</v>
      </c>
      <c r="C10" s="47">
        <f>(Table11[[#This Row],[-1961726727988.0000]]/B10)*100</f>
        <v>100</v>
      </c>
      <c r="D10" s="47">
        <f>SUM(D6:D9)</f>
        <v>-3.536178304515174</v>
      </c>
    </row>
    <row r="11" spans="1:18" ht="22.95" customHeight="1" thickTop="1" x14ac:dyDescent="0.75">
      <c r="A11" s="41" t="s">
        <v>172</v>
      </c>
      <c r="B11" s="73">
        <v>55161308295155</v>
      </c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</sheetData>
  <mergeCells count="4">
    <mergeCell ref="A4:R4"/>
    <mergeCell ref="A1:C1"/>
    <mergeCell ref="A2:C2"/>
    <mergeCell ref="A3:C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rightToLeft="1" zoomScale="106" zoomScaleNormal="106" workbookViewId="0">
      <selection activeCell="D14" sqref="D14"/>
    </sheetView>
  </sheetViews>
  <sheetFormatPr defaultColWidth="0" defaultRowHeight="21" x14ac:dyDescent="0.7"/>
  <cols>
    <col min="1" max="1" width="8.21875" style="5" customWidth="1"/>
    <col min="2" max="2" width="17" style="5" customWidth="1"/>
    <col min="3" max="3" width="28.33203125" style="5" customWidth="1"/>
    <col min="4" max="4" width="19.21875" style="5" customWidth="1"/>
    <col min="5" max="5" width="18.6640625" style="5" customWidth="1"/>
    <col min="6" max="6" width="10.88671875" style="5" customWidth="1"/>
    <col min="7" max="7" width="20" style="5" customWidth="1"/>
    <col min="8" max="8" width="18.6640625" style="5" customWidth="1"/>
    <col min="9" max="9" width="10.88671875" style="5" customWidth="1"/>
    <col min="10" max="10" width="20" style="5" customWidth="1"/>
    <col min="11" max="13" width="0.6640625" style="4" customWidth="1"/>
    <col min="14" max="14" width="0" style="4" hidden="1" customWidth="1"/>
    <col min="15" max="16384" width="0" style="4" hidden="1"/>
  </cols>
  <sheetData>
    <row r="1" spans="1:13" ht="25.2" x14ac:dyDescent="0.7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25.2" x14ac:dyDescent="0.7">
      <c r="A2" s="111" t="s">
        <v>300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3" ht="25.2" x14ac:dyDescent="0.7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3" ht="25.2" x14ac:dyDescent="0.7">
      <c r="A4" s="110" t="s">
        <v>329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6.5" customHeight="1" x14ac:dyDescent="0.7">
      <c r="B5" s="108" t="s">
        <v>330</v>
      </c>
      <c r="C5" s="108"/>
      <c r="D5" s="108"/>
      <c r="E5" s="109" t="s">
        <v>358</v>
      </c>
      <c r="F5" s="109"/>
      <c r="G5" s="109"/>
      <c r="H5" s="109" t="s">
        <v>303</v>
      </c>
      <c r="I5" s="109"/>
      <c r="J5" s="109"/>
      <c r="K5" s="6"/>
      <c r="L5" s="6"/>
      <c r="M5" s="6"/>
    </row>
    <row r="6" spans="1:13" ht="47.25" customHeight="1" x14ac:dyDescent="0.7">
      <c r="A6" s="7" t="s">
        <v>331</v>
      </c>
      <c r="B6" s="8" t="s">
        <v>332</v>
      </c>
      <c r="C6" s="7" t="s">
        <v>333</v>
      </c>
      <c r="D6" s="7" t="s">
        <v>334</v>
      </c>
      <c r="E6" s="7" t="s">
        <v>335</v>
      </c>
      <c r="F6" s="8" t="s">
        <v>336</v>
      </c>
      <c r="G6" s="7" t="s">
        <v>337</v>
      </c>
      <c r="H6" s="7" t="s">
        <v>335</v>
      </c>
      <c r="I6" s="7" t="s">
        <v>336</v>
      </c>
      <c r="J6" s="7" t="s">
        <v>337</v>
      </c>
    </row>
    <row r="7" spans="1:13" ht="22.95" customHeight="1" x14ac:dyDescent="0.7">
      <c r="A7" s="1" t="s">
        <v>171</v>
      </c>
      <c r="B7" s="9" t="s">
        <v>353</v>
      </c>
      <c r="C7" s="2" t="s">
        <v>353</v>
      </c>
      <c r="D7" s="2" t="s">
        <v>353</v>
      </c>
      <c r="E7" s="2" t="s">
        <v>353</v>
      </c>
      <c r="F7" s="2" t="s">
        <v>353</v>
      </c>
      <c r="G7" s="2" t="s">
        <v>353</v>
      </c>
      <c r="H7" s="2" t="s">
        <v>353</v>
      </c>
      <c r="I7" s="2" t="s">
        <v>353</v>
      </c>
      <c r="J7" s="2" t="s">
        <v>353</v>
      </c>
    </row>
    <row r="8" spans="1:13" ht="22.95" customHeight="1" x14ac:dyDescent="0.7">
      <c r="A8" s="1" t="s">
        <v>172</v>
      </c>
      <c r="B8" s="10"/>
      <c r="C8" s="3"/>
      <c r="D8" s="3"/>
      <c r="E8" s="3"/>
      <c r="F8" s="3"/>
      <c r="G8" s="3"/>
      <c r="H8" s="3"/>
      <c r="I8" s="3"/>
      <c r="J8" s="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rightToLeft="1" zoomScale="106" zoomScaleNormal="106" workbookViewId="0">
      <selection activeCell="E6" sqref="E6"/>
    </sheetView>
  </sheetViews>
  <sheetFormatPr defaultColWidth="9.109375" defaultRowHeight="22.2" x14ac:dyDescent="0.75"/>
  <cols>
    <col min="1" max="1" width="29.109375" style="36" customWidth="1"/>
    <col min="2" max="2" width="17" style="36" customWidth="1"/>
    <col min="3" max="3" width="13.5546875" style="36" customWidth="1"/>
    <col min="4" max="4" width="20.6640625" style="36" customWidth="1"/>
    <col min="5" max="5" width="14.21875" style="36" customWidth="1"/>
    <col min="6" max="6" width="11.88671875" style="36" customWidth="1"/>
    <col min="7" max="8" width="14.21875" style="36" customWidth="1"/>
    <col min="9" max="9" width="11.88671875" style="36" customWidth="1"/>
    <col min="10" max="10" width="14.21875" style="36" customWidth="1"/>
    <col min="11" max="11" width="9.109375" style="37" customWidth="1"/>
    <col min="12" max="16384" width="9.109375" style="37"/>
  </cols>
  <sheetData>
    <row r="1" spans="1:10" x14ac:dyDescent="0.7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x14ac:dyDescent="0.75">
      <c r="A2" s="114" t="s">
        <v>300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75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25.2" x14ac:dyDescent="0.75">
      <c r="A4" s="106" t="s">
        <v>338</v>
      </c>
      <c r="B4" s="106"/>
      <c r="C4" s="106"/>
      <c r="D4" s="106"/>
      <c r="E4" s="106"/>
    </row>
    <row r="5" spans="1:10" ht="16.5" customHeight="1" x14ac:dyDescent="0.75">
      <c r="A5" s="45"/>
      <c r="B5" s="112"/>
      <c r="C5" s="112"/>
      <c r="D5" s="112"/>
      <c r="E5" s="113" t="s">
        <v>358</v>
      </c>
      <c r="F5" s="113"/>
      <c r="G5" s="113"/>
      <c r="H5" s="113" t="s">
        <v>303</v>
      </c>
      <c r="I5" s="113"/>
      <c r="J5" s="113"/>
    </row>
    <row r="6" spans="1:10" ht="38.25" customHeight="1" x14ac:dyDescent="0.75">
      <c r="A6" s="36" t="s">
        <v>319</v>
      </c>
      <c r="B6" s="46" t="s">
        <v>339</v>
      </c>
      <c r="C6" s="46" t="s">
        <v>271</v>
      </c>
      <c r="D6" s="46" t="s">
        <v>11</v>
      </c>
      <c r="E6" s="46" t="s">
        <v>340</v>
      </c>
      <c r="F6" s="46" t="s">
        <v>336</v>
      </c>
      <c r="G6" s="46" t="s">
        <v>341</v>
      </c>
      <c r="H6" s="46" t="s">
        <v>340</v>
      </c>
      <c r="I6" s="46" t="s">
        <v>336</v>
      </c>
      <c r="J6" s="46" t="s">
        <v>341</v>
      </c>
    </row>
    <row r="7" spans="1:10" ht="22.95" customHeight="1" x14ac:dyDescent="0.75">
      <c r="A7" s="39" t="s">
        <v>281</v>
      </c>
      <c r="B7" s="39" t="s">
        <v>342</v>
      </c>
      <c r="C7" s="39" t="s">
        <v>283</v>
      </c>
      <c r="D7" s="39" t="s">
        <v>284</v>
      </c>
      <c r="E7" s="40">
        <v>2731455114</v>
      </c>
      <c r="F7" s="40">
        <v>0</v>
      </c>
      <c r="G7" s="40">
        <f>Table5[[#This Row],[2731455114]]-Table5[[#This Row],[0]]</f>
        <v>2731455114</v>
      </c>
      <c r="H7" s="40">
        <v>2731455114</v>
      </c>
      <c r="I7" s="40">
        <v>0</v>
      </c>
      <c r="J7" s="40">
        <f>Table5[[#This Row],[Column8]]-Table5[[#This Row],[Column9]]</f>
        <v>2731455114</v>
      </c>
    </row>
    <row r="8" spans="1:10" ht="22.95" customHeight="1" x14ac:dyDescent="0.75">
      <c r="A8" s="39" t="s">
        <v>292</v>
      </c>
      <c r="B8" s="39" t="s">
        <v>343</v>
      </c>
      <c r="C8" s="39" t="s">
        <v>294</v>
      </c>
      <c r="D8" s="39" t="s">
        <v>295</v>
      </c>
      <c r="E8" s="40">
        <v>179890708</v>
      </c>
      <c r="F8" s="40">
        <v>0</v>
      </c>
      <c r="G8" s="40">
        <f>Table5[[#This Row],[2731455114]]-Table5[[#This Row],[0]]</f>
        <v>179890708</v>
      </c>
      <c r="H8" s="40">
        <v>179890708</v>
      </c>
      <c r="I8" s="40">
        <v>0</v>
      </c>
      <c r="J8" s="40">
        <f>Table5[[#This Row],[Column8]]-Table5[[#This Row],[Column9]]</f>
        <v>179890708</v>
      </c>
    </row>
    <row r="9" spans="1:10" ht="22.95" customHeight="1" x14ac:dyDescent="0.75">
      <c r="A9" s="39" t="s">
        <v>288</v>
      </c>
      <c r="B9" s="39" t="s">
        <v>344</v>
      </c>
      <c r="C9" s="39" t="s">
        <v>290</v>
      </c>
      <c r="D9" s="39" t="s">
        <v>291</v>
      </c>
      <c r="E9" s="40">
        <v>1622665350</v>
      </c>
      <c r="F9" s="40">
        <v>0</v>
      </c>
      <c r="G9" s="40">
        <f>Table5[[#This Row],[2731455114]]-Table5[[#This Row],[0]]</f>
        <v>1622665350</v>
      </c>
      <c r="H9" s="40">
        <v>1622665350</v>
      </c>
      <c r="I9" s="40">
        <v>0</v>
      </c>
      <c r="J9" s="40">
        <f>Table5[[#This Row],[Column8]]-Table5[[#This Row],[Column9]]</f>
        <v>1622665350</v>
      </c>
    </row>
    <row r="10" spans="1:10" ht="22.95" customHeight="1" x14ac:dyDescent="0.75">
      <c r="A10" s="39" t="s">
        <v>165</v>
      </c>
      <c r="B10" s="39" t="s">
        <v>354</v>
      </c>
      <c r="C10" s="39" t="s">
        <v>19</v>
      </c>
      <c r="D10" s="39">
        <v>15</v>
      </c>
      <c r="E10" s="40">
        <v>82218867</v>
      </c>
      <c r="F10" s="40">
        <v>0</v>
      </c>
      <c r="G10" s="40">
        <f>Table5[[#This Row],[2731455114]]-Table5[[#This Row],[0]]</f>
        <v>82218867</v>
      </c>
      <c r="H10" s="40">
        <v>82218867</v>
      </c>
      <c r="I10" s="40">
        <v>0</v>
      </c>
      <c r="J10" s="40">
        <f>Table5[[#This Row],[Column8]]-Table5[[#This Row],[Column9]]</f>
        <v>82218867</v>
      </c>
    </row>
    <row r="11" spans="1:10" ht="22.95" customHeight="1" x14ac:dyDescent="0.75">
      <c r="A11" s="39" t="s">
        <v>161</v>
      </c>
      <c r="B11" s="39" t="s">
        <v>355</v>
      </c>
      <c r="C11" s="39" t="s">
        <v>19</v>
      </c>
      <c r="D11" s="39">
        <v>10</v>
      </c>
      <c r="E11" s="40">
        <v>83656008</v>
      </c>
      <c r="F11" s="40">
        <v>0</v>
      </c>
      <c r="G11" s="40">
        <f>Table5[[#This Row],[2731455114]]-Table5[[#This Row],[0]]</f>
        <v>83656008</v>
      </c>
      <c r="H11" s="40">
        <v>83656008</v>
      </c>
      <c r="I11" s="40">
        <v>0</v>
      </c>
      <c r="J11" s="40">
        <f>Table5[[#This Row],[Column8]]-Table5[[#This Row],[Column9]]</f>
        <v>83656008</v>
      </c>
    </row>
    <row r="12" spans="1:10" ht="22.95" customHeight="1" x14ac:dyDescent="0.75">
      <c r="A12" s="39" t="s">
        <v>155</v>
      </c>
      <c r="B12" s="39" t="s">
        <v>356</v>
      </c>
      <c r="C12" s="39" t="s">
        <v>19</v>
      </c>
      <c r="D12" s="39">
        <v>10</v>
      </c>
      <c r="E12" s="40">
        <v>34229173</v>
      </c>
      <c r="F12" s="40">
        <v>0</v>
      </c>
      <c r="G12" s="40">
        <f>Table5[[#This Row],[2731455114]]-Table5[[#This Row],[0]]</f>
        <v>34229173</v>
      </c>
      <c r="H12" s="40">
        <v>34229173</v>
      </c>
      <c r="I12" s="40">
        <v>0</v>
      </c>
      <c r="J12" s="40">
        <f>Table5[[#This Row],[Column8]]-Table5[[#This Row],[Column9]]</f>
        <v>34229173</v>
      </c>
    </row>
    <row r="13" spans="1:10" ht="22.95" customHeight="1" x14ac:dyDescent="0.75">
      <c r="A13" s="39" t="s">
        <v>151</v>
      </c>
      <c r="B13" s="39" t="s">
        <v>355</v>
      </c>
      <c r="C13" s="39" t="s">
        <v>19</v>
      </c>
      <c r="D13" s="39">
        <v>10</v>
      </c>
      <c r="E13" s="40">
        <v>51179081</v>
      </c>
      <c r="F13" s="40">
        <v>0</v>
      </c>
      <c r="G13" s="40">
        <f>Table5[[#This Row],[2731455114]]-Table5[[#This Row],[0]]</f>
        <v>51179081</v>
      </c>
      <c r="H13" s="40">
        <v>51179081</v>
      </c>
      <c r="I13" s="40">
        <v>0</v>
      </c>
      <c r="J13" s="40">
        <f>Table5[[#This Row],[Column8]]-Table5[[#This Row],[Column9]]</f>
        <v>51179081</v>
      </c>
    </row>
    <row r="14" spans="1:10" ht="22.95" customHeight="1" x14ac:dyDescent="0.75">
      <c r="A14" s="39" t="s">
        <v>149</v>
      </c>
      <c r="B14" s="39" t="s">
        <v>355</v>
      </c>
      <c r="C14" s="39" t="s">
        <v>19</v>
      </c>
      <c r="D14" s="39">
        <v>10</v>
      </c>
      <c r="E14" s="40">
        <v>46712247</v>
      </c>
      <c r="F14" s="40">
        <v>0</v>
      </c>
      <c r="G14" s="40">
        <f>Table5[[#This Row],[2731455114]]-Table5[[#This Row],[0]]</f>
        <v>46712247</v>
      </c>
      <c r="H14" s="40">
        <v>46712247</v>
      </c>
      <c r="I14" s="40">
        <v>0</v>
      </c>
      <c r="J14" s="40">
        <f>Table5[[#This Row],[Column8]]-Table5[[#This Row],[Column9]]</f>
        <v>46712247</v>
      </c>
    </row>
    <row r="15" spans="1:10" ht="22.95" customHeight="1" x14ac:dyDescent="0.75">
      <c r="A15" s="39" t="s">
        <v>145</v>
      </c>
      <c r="B15" s="39" t="s">
        <v>355</v>
      </c>
      <c r="C15" s="39" t="s">
        <v>19</v>
      </c>
      <c r="D15" s="39">
        <v>10</v>
      </c>
      <c r="E15" s="40">
        <v>938398</v>
      </c>
      <c r="F15" s="40">
        <v>0</v>
      </c>
      <c r="G15" s="40">
        <f>Table5[[#This Row],[2731455114]]-Table5[[#This Row],[0]]</f>
        <v>938398</v>
      </c>
      <c r="H15" s="40">
        <v>938398</v>
      </c>
      <c r="I15" s="40">
        <v>0</v>
      </c>
      <c r="J15" s="40">
        <f>Table5[[#This Row],[Column8]]-Table5[[#This Row],[Column9]]</f>
        <v>938398</v>
      </c>
    </row>
    <row r="16" spans="1:10" ht="22.95" customHeight="1" x14ac:dyDescent="0.75">
      <c r="A16" s="39" t="s">
        <v>143</v>
      </c>
      <c r="B16" s="39" t="s">
        <v>356</v>
      </c>
      <c r="C16" s="39" t="s">
        <v>19</v>
      </c>
      <c r="D16" s="39">
        <v>10</v>
      </c>
      <c r="E16" s="40">
        <v>4682008</v>
      </c>
      <c r="F16" s="40">
        <v>0</v>
      </c>
      <c r="G16" s="40">
        <f>Table5[[#This Row],[2731455114]]-Table5[[#This Row],[0]]</f>
        <v>4682008</v>
      </c>
      <c r="H16" s="40">
        <v>4682008</v>
      </c>
      <c r="I16" s="40">
        <v>0</v>
      </c>
      <c r="J16" s="40">
        <f>Table5[[#This Row],[Column8]]-Table5[[#This Row],[Column9]]</f>
        <v>4682008</v>
      </c>
    </row>
    <row r="17" spans="1:10" ht="22.95" customHeight="1" x14ac:dyDescent="0.75">
      <c r="A17" s="39" t="s">
        <v>141</v>
      </c>
      <c r="B17" s="39" t="s">
        <v>356</v>
      </c>
      <c r="C17" s="39" t="s">
        <v>19</v>
      </c>
      <c r="D17" s="39">
        <v>10</v>
      </c>
      <c r="E17" s="40">
        <v>8798609</v>
      </c>
      <c r="F17" s="40">
        <v>0</v>
      </c>
      <c r="G17" s="40">
        <f>Table5[[#This Row],[2731455114]]-Table5[[#This Row],[0]]</f>
        <v>8798609</v>
      </c>
      <c r="H17" s="40">
        <v>8798609</v>
      </c>
      <c r="I17" s="40">
        <v>0</v>
      </c>
      <c r="J17" s="40">
        <f>Table5[[#This Row],[Column8]]-Table5[[#This Row],[Column9]]</f>
        <v>8798609</v>
      </c>
    </row>
    <row r="18" spans="1:10" ht="22.95" customHeight="1" x14ac:dyDescent="0.75">
      <c r="A18" s="39" t="s">
        <v>139</v>
      </c>
      <c r="B18" s="39" t="s">
        <v>357</v>
      </c>
      <c r="C18" s="39" t="s">
        <v>19</v>
      </c>
      <c r="D18" s="39">
        <v>10</v>
      </c>
      <c r="E18" s="40">
        <v>8062719</v>
      </c>
      <c r="F18" s="40">
        <v>0</v>
      </c>
      <c r="G18" s="40">
        <f>Table5[[#This Row],[2731455114]]-Table5[[#This Row],[0]]</f>
        <v>8062719</v>
      </c>
      <c r="H18" s="40">
        <v>8062719</v>
      </c>
      <c r="I18" s="40">
        <v>0</v>
      </c>
      <c r="J18" s="40">
        <f>Table5[[#This Row],[Column8]]-Table5[[#This Row],[Column9]]</f>
        <v>8062719</v>
      </c>
    </row>
    <row r="19" spans="1:10" ht="22.95" customHeight="1" x14ac:dyDescent="0.75">
      <c r="A19" s="39" t="s">
        <v>135</v>
      </c>
      <c r="B19" s="39" t="s">
        <v>357</v>
      </c>
      <c r="C19" s="39" t="s">
        <v>19</v>
      </c>
      <c r="D19" s="39">
        <v>10</v>
      </c>
      <c r="E19" s="40">
        <v>19944937</v>
      </c>
      <c r="F19" s="40">
        <v>0</v>
      </c>
      <c r="G19" s="40">
        <f>Table5[[#This Row],[2731455114]]-Table5[[#This Row],[0]]</f>
        <v>19944937</v>
      </c>
      <c r="H19" s="40">
        <v>19944937</v>
      </c>
      <c r="I19" s="40">
        <v>0</v>
      </c>
      <c r="J19" s="40">
        <f>Table5[[#This Row],[Column8]]-Table5[[#This Row],[Column9]]</f>
        <v>19944937</v>
      </c>
    </row>
    <row r="20" spans="1:10" ht="22.95" customHeight="1" x14ac:dyDescent="0.75">
      <c r="A20" s="39" t="s">
        <v>133</v>
      </c>
      <c r="B20" s="39" t="s">
        <v>354</v>
      </c>
      <c r="C20" s="39" t="s">
        <v>19</v>
      </c>
      <c r="D20" s="39">
        <v>15</v>
      </c>
      <c r="E20" s="40">
        <v>49113796</v>
      </c>
      <c r="F20" s="40">
        <v>0</v>
      </c>
      <c r="G20" s="40">
        <f>Table5[[#This Row],[2731455114]]-Table5[[#This Row],[0]]</f>
        <v>49113796</v>
      </c>
      <c r="H20" s="40">
        <v>49113796</v>
      </c>
      <c r="I20" s="40">
        <v>0</v>
      </c>
      <c r="J20" s="40">
        <f>Table5[[#This Row],[Column8]]-Table5[[#This Row],[Column9]]</f>
        <v>49113796</v>
      </c>
    </row>
    <row r="21" spans="1:10" ht="22.95" customHeight="1" x14ac:dyDescent="0.75">
      <c r="A21" s="39" t="s">
        <v>131</v>
      </c>
      <c r="B21" s="39" t="s">
        <v>355</v>
      </c>
      <c r="C21" s="39" t="s">
        <v>19</v>
      </c>
      <c r="D21" s="39">
        <v>10</v>
      </c>
      <c r="E21" s="40">
        <v>1610011</v>
      </c>
      <c r="F21" s="40">
        <v>0</v>
      </c>
      <c r="G21" s="40">
        <f>Table5[[#This Row],[2731455114]]-Table5[[#This Row],[0]]</f>
        <v>1610011</v>
      </c>
      <c r="H21" s="40">
        <v>1610011</v>
      </c>
      <c r="I21" s="40">
        <v>0</v>
      </c>
      <c r="J21" s="40">
        <f>Table5[[#This Row],[Column8]]-Table5[[#This Row],[Column9]]</f>
        <v>1610011</v>
      </c>
    </row>
    <row r="22" spans="1:10" ht="22.95" customHeight="1" x14ac:dyDescent="0.75">
      <c r="A22" s="39" t="s">
        <v>129</v>
      </c>
      <c r="B22" s="39" t="s">
        <v>355</v>
      </c>
      <c r="C22" s="39" t="s">
        <v>19</v>
      </c>
      <c r="D22" s="39">
        <v>10</v>
      </c>
      <c r="E22" s="40">
        <v>2145472</v>
      </c>
      <c r="F22" s="40">
        <v>0</v>
      </c>
      <c r="G22" s="40">
        <f>Table5[[#This Row],[2731455114]]-Table5[[#This Row],[0]]</f>
        <v>2145472</v>
      </c>
      <c r="H22" s="40">
        <v>2145472</v>
      </c>
      <c r="I22" s="40">
        <v>0</v>
      </c>
      <c r="J22" s="40">
        <f>Table5[[#This Row],[Column8]]-Table5[[#This Row],[Column9]]</f>
        <v>2145472</v>
      </c>
    </row>
    <row r="23" spans="1:10" ht="22.95" customHeight="1" x14ac:dyDescent="0.75">
      <c r="A23" s="39" t="s">
        <v>127</v>
      </c>
      <c r="B23" s="39" t="s">
        <v>355</v>
      </c>
      <c r="C23" s="39" t="s">
        <v>19</v>
      </c>
      <c r="D23" s="39">
        <v>10</v>
      </c>
      <c r="E23" s="40">
        <v>6370948</v>
      </c>
      <c r="F23" s="40">
        <v>0</v>
      </c>
      <c r="G23" s="40">
        <f>Table5[[#This Row],[2731455114]]-Table5[[#This Row],[0]]</f>
        <v>6370948</v>
      </c>
      <c r="H23" s="40">
        <v>6370948</v>
      </c>
      <c r="I23" s="40">
        <v>0</v>
      </c>
      <c r="J23" s="40">
        <f>Table5[[#This Row],[Column8]]-Table5[[#This Row],[Column9]]</f>
        <v>6370948</v>
      </c>
    </row>
    <row r="24" spans="1:10" ht="22.95" customHeight="1" x14ac:dyDescent="0.75">
      <c r="A24" s="39" t="s">
        <v>125</v>
      </c>
      <c r="B24" s="39" t="s">
        <v>355</v>
      </c>
      <c r="C24" s="39" t="s">
        <v>19</v>
      </c>
      <c r="D24" s="39">
        <v>10</v>
      </c>
      <c r="E24" s="40">
        <v>113393145</v>
      </c>
      <c r="F24" s="40">
        <v>0</v>
      </c>
      <c r="G24" s="40">
        <f>Table5[[#This Row],[2731455114]]-Table5[[#This Row],[0]]</f>
        <v>113393145</v>
      </c>
      <c r="H24" s="40">
        <v>113393145</v>
      </c>
      <c r="I24" s="40">
        <v>0</v>
      </c>
      <c r="J24" s="40">
        <f>Table5[[#This Row],[Column8]]-Table5[[#This Row],[Column9]]</f>
        <v>113393145</v>
      </c>
    </row>
    <row r="25" spans="1:10" ht="22.95" customHeight="1" x14ac:dyDescent="0.75">
      <c r="A25" s="39" t="s">
        <v>123</v>
      </c>
      <c r="B25" s="39" t="s">
        <v>356</v>
      </c>
      <c r="C25" s="39" t="s">
        <v>19</v>
      </c>
      <c r="D25" s="39">
        <v>10</v>
      </c>
      <c r="E25" s="40">
        <v>5240679</v>
      </c>
      <c r="F25" s="40">
        <v>0</v>
      </c>
      <c r="G25" s="40">
        <f>Table5[[#This Row],[2731455114]]-Table5[[#This Row],[0]]</f>
        <v>5240679</v>
      </c>
      <c r="H25" s="40">
        <v>5240679</v>
      </c>
      <c r="I25" s="40">
        <v>0</v>
      </c>
      <c r="J25" s="40">
        <f>Table5[[#This Row],[Column8]]-Table5[[#This Row],[Column9]]</f>
        <v>5240679</v>
      </c>
    </row>
    <row r="26" spans="1:10" ht="22.95" customHeight="1" x14ac:dyDescent="0.75">
      <c r="A26" s="39" t="s">
        <v>121</v>
      </c>
      <c r="B26" s="39" t="s">
        <v>356</v>
      </c>
      <c r="C26" s="39" t="s">
        <v>19</v>
      </c>
      <c r="D26" s="39">
        <v>10</v>
      </c>
      <c r="E26" s="40">
        <v>5929000</v>
      </c>
      <c r="F26" s="40">
        <v>0</v>
      </c>
      <c r="G26" s="40">
        <f>Table5[[#This Row],[2731455114]]-Table5[[#This Row],[0]]</f>
        <v>5929000</v>
      </c>
      <c r="H26" s="40">
        <v>5929000</v>
      </c>
      <c r="I26" s="40">
        <v>0</v>
      </c>
      <c r="J26" s="40">
        <f>Table5[[#This Row],[Column8]]-Table5[[#This Row],[Column9]]</f>
        <v>5929000</v>
      </c>
    </row>
    <row r="27" spans="1:10" ht="22.95" customHeight="1" x14ac:dyDescent="0.75">
      <c r="A27" s="39" t="s">
        <v>119</v>
      </c>
      <c r="B27" s="39" t="s">
        <v>357</v>
      </c>
      <c r="C27" s="39" t="s">
        <v>19</v>
      </c>
      <c r="D27" s="39">
        <v>10</v>
      </c>
      <c r="E27" s="40">
        <v>99440840</v>
      </c>
      <c r="F27" s="40">
        <v>0</v>
      </c>
      <c r="G27" s="40">
        <f>Table5[[#This Row],[2731455114]]-Table5[[#This Row],[0]]</f>
        <v>99440840</v>
      </c>
      <c r="H27" s="40">
        <v>99440840</v>
      </c>
      <c r="I27" s="40">
        <v>0</v>
      </c>
      <c r="J27" s="40">
        <f>Table5[[#This Row],[Column8]]-Table5[[#This Row],[Column9]]</f>
        <v>99440840</v>
      </c>
    </row>
    <row r="28" spans="1:10" ht="22.95" customHeight="1" x14ac:dyDescent="0.75">
      <c r="A28" s="39" t="s">
        <v>115</v>
      </c>
      <c r="B28" s="39" t="s">
        <v>354</v>
      </c>
      <c r="C28" s="39" t="s">
        <v>19</v>
      </c>
      <c r="D28" s="39">
        <v>15</v>
      </c>
      <c r="E28" s="40">
        <v>98168394</v>
      </c>
      <c r="F28" s="40">
        <v>0</v>
      </c>
      <c r="G28" s="40">
        <f>Table5[[#This Row],[2731455114]]-Table5[[#This Row],[0]]</f>
        <v>98168394</v>
      </c>
      <c r="H28" s="40">
        <v>98168394</v>
      </c>
      <c r="I28" s="40">
        <v>0</v>
      </c>
      <c r="J28" s="40">
        <f>Table5[[#This Row],[Column8]]-Table5[[#This Row],[Column9]]</f>
        <v>98168394</v>
      </c>
    </row>
    <row r="29" spans="1:10" ht="22.95" customHeight="1" x14ac:dyDescent="0.75">
      <c r="A29" s="39" t="s">
        <v>109</v>
      </c>
      <c r="B29" s="39" t="s">
        <v>355</v>
      </c>
      <c r="C29" s="39" t="s">
        <v>19</v>
      </c>
      <c r="D29" s="39">
        <v>10</v>
      </c>
      <c r="E29" s="40">
        <v>467146</v>
      </c>
      <c r="F29" s="40">
        <v>0</v>
      </c>
      <c r="G29" s="40">
        <f>Table5[[#This Row],[2731455114]]-Table5[[#This Row],[0]]</f>
        <v>467146</v>
      </c>
      <c r="H29" s="40">
        <v>467146</v>
      </c>
      <c r="I29" s="40">
        <v>0</v>
      </c>
      <c r="J29" s="40">
        <f>Table5[[#This Row],[Column8]]-Table5[[#This Row],[Column9]]</f>
        <v>467146</v>
      </c>
    </row>
    <row r="30" spans="1:10" ht="22.95" customHeight="1" x14ac:dyDescent="0.75">
      <c r="A30" s="39" t="s">
        <v>107</v>
      </c>
      <c r="B30" s="39" t="s">
        <v>355</v>
      </c>
      <c r="C30" s="39" t="s">
        <v>19</v>
      </c>
      <c r="D30" s="39">
        <v>10</v>
      </c>
      <c r="E30" s="40">
        <v>48602379</v>
      </c>
      <c r="F30" s="40">
        <v>0</v>
      </c>
      <c r="G30" s="40">
        <f>Table5[[#This Row],[2731455114]]-Table5[[#This Row],[0]]</f>
        <v>48602379</v>
      </c>
      <c r="H30" s="40">
        <v>48602379</v>
      </c>
      <c r="I30" s="40">
        <v>0</v>
      </c>
      <c r="J30" s="40">
        <f>Table5[[#This Row],[Column8]]-Table5[[#This Row],[Column9]]</f>
        <v>48602379</v>
      </c>
    </row>
    <row r="31" spans="1:10" ht="22.95" customHeight="1" x14ac:dyDescent="0.75">
      <c r="A31" s="39" t="s">
        <v>105</v>
      </c>
      <c r="B31" s="39" t="s">
        <v>355</v>
      </c>
      <c r="C31" s="39" t="s">
        <v>19</v>
      </c>
      <c r="D31" s="39">
        <v>10</v>
      </c>
      <c r="E31" s="40">
        <v>7717490</v>
      </c>
      <c r="F31" s="40">
        <v>0</v>
      </c>
      <c r="G31" s="40">
        <f>Table5[[#This Row],[2731455114]]-Table5[[#This Row],[0]]</f>
        <v>7717490</v>
      </c>
      <c r="H31" s="40">
        <v>7717490</v>
      </c>
      <c r="I31" s="40">
        <v>0</v>
      </c>
      <c r="J31" s="40">
        <f>Table5[[#This Row],[Column8]]-Table5[[#This Row],[Column9]]</f>
        <v>7717490</v>
      </c>
    </row>
    <row r="32" spans="1:10" ht="22.95" customHeight="1" x14ac:dyDescent="0.75">
      <c r="A32" s="39" t="s">
        <v>103</v>
      </c>
      <c r="B32" s="39" t="s">
        <v>355</v>
      </c>
      <c r="C32" s="39" t="s">
        <v>19</v>
      </c>
      <c r="D32" s="39">
        <v>10</v>
      </c>
      <c r="E32" s="40">
        <v>9983343</v>
      </c>
      <c r="F32" s="40">
        <v>0</v>
      </c>
      <c r="G32" s="40">
        <f>Table5[[#This Row],[2731455114]]-Table5[[#This Row],[0]]</f>
        <v>9983343</v>
      </c>
      <c r="H32" s="40">
        <v>9983343</v>
      </c>
      <c r="I32" s="40">
        <v>0</v>
      </c>
      <c r="J32" s="40">
        <f>Table5[[#This Row],[Column8]]-Table5[[#This Row],[Column9]]</f>
        <v>9983343</v>
      </c>
    </row>
    <row r="33" spans="1:10" ht="22.95" customHeight="1" x14ac:dyDescent="0.75">
      <c r="A33" s="39" t="s">
        <v>101</v>
      </c>
      <c r="B33" s="39" t="s">
        <v>356</v>
      </c>
      <c r="C33" s="39" t="s">
        <v>19</v>
      </c>
      <c r="D33" s="39">
        <v>10</v>
      </c>
      <c r="E33" s="40">
        <v>25044960</v>
      </c>
      <c r="F33" s="40">
        <v>0</v>
      </c>
      <c r="G33" s="40">
        <f>Table5[[#This Row],[2731455114]]-Table5[[#This Row],[0]]</f>
        <v>25044960</v>
      </c>
      <c r="H33" s="40">
        <v>25044960</v>
      </c>
      <c r="I33" s="40">
        <v>0</v>
      </c>
      <c r="J33" s="40">
        <f>Table5[[#This Row],[Column8]]-Table5[[#This Row],[Column9]]</f>
        <v>25044960</v>
      </c>
    </row>
    <row r="34" spans="1:10" ht="22.95" customHeight="1" x14ac:dyDescent="0.75">
      <c r="A34" s="39" t="s">
        <v>99</v>
      </c>
      <c r="B34" s="39" t="s">
        <v>356</v>
      </c>
      <c r="C34" s="39" t="s">
        <v>19</v>
      </c>
      <c r="D34" s="39">
        <v>10</v>
      </c>
      <c r="E34" s="40">
        <v>8962708</v>
      </c>
      <c r="F34" s="40">
        <v>0</v>
      </c>
      <c r="G34" s="40">
        <f>Table5[[#This Row],[2731455114]]-Table5[[#This Row],[0]]</f>
        <v>8962708</v>
      </c>
      <c r="H34" s="40">
        <v>8962708</v>
      </c>
      <c r="I34" s="40">
        <v>0</v>
      </c>
      <c r="J34" s="40">
        <f>Table5[[#This Row],[Column8]]-Table5[[#This Row],[Column9]]</f>
        <v>8962708</v>
      </c>
    </row>
    <row r="35" spans="1:10" ht="22.95" customHeight="1" x14ac:dyDescent="0.75">
      <c r="A35" s="39" t="s">
        <v>95</v>
      </c>
      <c r="B35" s="39" t="s">
        <v>354</v>
      </c>
      <c r="C35" s="39" t="s">
        <v>19</v>
      </c>
      <c r="D35" s="39">
        <v>15</v>
      </c>
      <c r="E35" s="40">
        <v>63924604</v>
      </c>
      <c r="F35" s="40">
        <v>0</v>
      </c>
      <c r="G35" s="40">
        <f>Table5[[#This Row],[2731455114]]-Table5[[#This Row],[0]]</f>
        <v>63924604</v>
      </c>
      <c r="H35" s="40">
        <v>63924604</v>
      </c>
      <c r="I35" s="40">
        <v>0</v>
      </c>
      <c r="J35" s="40">
        <f>Table5[[#This Row],[Column8]]-Table5[[#This Row],[Column9]]</f>
        <v>63924604</v>
      </c>
    </row>
    <row r="36" spans="1:10" ht="22.95" customHeight="1" x14ac:dyDescent="0.75">
      <c r="A36" s="39" t="s">
        <v>91</v>
      </c>
      <c r="B36" s="39" t="s">
        <v>355</v>
      </c>
      <c r="C36" s="39" t="s">
        <v>19</v>
      </c>
      <c r="D36" s="39">
        <v>10</v>
      </c>
      <c r="E36" s="40">
        <v>13299939</v>
      </c>
      <c r="F36" s="40">
        <v>0</v>
      </c>
      <c r="G36" s="40">
        <f>Table5[[#This Row],[2731455114]]-Table5[[#This Row],[0]]</f>
        <v>13299939</v>
      </c>
      <c r="H36" s="40">
        <v>13299939</v>
      </c>
      <c r="I36" s="40">
        <v>0</v>
      </c>
      <c r="J36" s="40">
        <f>Table5[[#This Row],[Column8]]-Table5[[#This Row],[Column9]]</f>
        <v>13299939</v>
      </c>
    </row>
    <row r="37" spans="1:10" ht="22.95" customHeight="1" x14ac:dyDescent="0.75">
      <c r="A37" s="39" t="s">
        <v>89</v>
      </c>
      <c r="B37" s="39" t="s">
        <v>355</v>
      </c>
      <c r="C37" s="39" t="s">
        <v>19</v>
      </c>
      <c r="D37" s="39">
        <v>10</v>
      </c>
      <c r="E37" s="40">
        <v>7378593</v>
      </c>
      <c r="F37" s="40">
        <v>0</v>
      </c>
      <c r="G37" s="40">
        <f>Table5[[#This Row],[2731455114]]-Table5[[#This Row],[0]]</f>
        <v>7378593</v>
      </c>
      <c r="H37" s="40">
        <v>7378593</v>
      </c>
      <c r="I37" s="40">
        <v>0</v>
      </c>
      <c r="J37" s="40">
        <f>Table5[[#This Row],[Column8]]-Table5[[#This Row],[Column9]]</f>
        <v>7378593</v>
      </c>
    </row>
    <row r="38" spans="1:10" ht="22.95" customHeight="1" x14ac:dyDescent="0.75">
      <c r="A38" s="39" t="s">
        <v>87</v>
      </c>
      <c r="B38" s="39" t="s">
        <v>355</v>
      </c>
      <c r="C38" s="39" t="s">
        <v>19</v>
      </c>
      <c r="D38" s="39">
        <v>10</v>
      </c>
      <c r="E38" s="40">
        <v>11377006</v>
      </c>
      <c r="F38" s="40">
        <v>0</v>
      </c>
      <c r="G38" s="40">
        <f>Table5[[#This Row],[2731455114]]-Table5[[#This Row],[0]]</f>
        <v>11377006</v>
      </c>
      <c r="H38" s="40">
        <v>11377006</v>
      </c>
      <c r="I38" s="40">
        <v>0</v>
      </c>
      <c r="J38" s="40">
        <f>Table5[[#This Row],[Column8]]-Table5[[#This Row],[Column9]]</f>
        <v>11377006</v>
      </c>
    </row>
    <row r="39" spans="1:10" ht="22.95" customHeight="1" x14ac:dyDescent="0.75">
      <c r="A39" s="39" t="s">
        <v>85</v>
      </c>
      <c r="B39" s="39" t="s">
        <v>356</v>
      </c>
      <c r="C39" s="39" t="s">
        <v>19</v>
      </c>
      <c r="D39" s="39">
        <v>10</v>
      </c>
      <c r="E39" s="40">
        <v>2478074</v>
      </c>
      <c r="F39" s="40">
        <v>0</v>
      </c>
      <c r="G39" s="40">
        <f>Table5[[#This Row],[2731455114]]-Table5[[#This Row],[0]]</f>
        <v>2478074</v>
      </c>
      <c r="H39" s="40">
        <v>2478074</v>
      </c>
      <c r="I39" s="40">
        <v>0</v>
      </c>
      <c r="J39" s="40">
        <f>Table5[[#This Row],[Column8]]-Table5[[#This Row],[Column9]]</f>
        <v>2478074</v>
      </c>
    </row>
    <row r="40" spans="1:10" ht="22.95" customHeight="1" x14ac:dyDescent="0.75">
      <c r="A40" s="39" t="s">
        <v>83</v>
      </c>
      <c r="B40" s="39" t="s">
        <v>356</v>
      </c>
      <c r="C40" s="39" t="s">
        <v>19</v>
      </c>
      <c r="D40" s="39">
        <v>10</v>
      </c>
      <c r="E40" s="40">
        <v>7989983</v>
      </c>
      <c r="F40" s="40">
        <v>0</v>
      </c>
      <c r="G40" s="40">
        <f>Table5[[#This Row],[2731455114]]-Table5[[#This Row],[0]]</f>
        <v>7989983</v>
      </c>
      <c r="H40" s="40">
        <v>7989983</v>
      </c>
      <c r="I40" s="40">
        <v>0</v>
      </c>
      <c r="J40" s="40">
        <f>Table5[[#This Row],[Column8]]-Table5[[#This Row],[Column9]]</f>
        <v>7989983</v>
      </c>
    </row>
    <row r="41" spans="1:10" ht="22.95" customHeight="1" x14ac:dyDescent="0.75">
      <c r="A41" s="39" t="s">
        <v>81</v>
      </c>
      <c r="B41" s="39" t="s">
        <v>356</v>
      </c>
      <c r="C41" s="39" t="s">
        <v>19</v>
      </c>
      <c r="D41" s="39">
        <v>10</v>
      </c>
      <c r="E41" s="40">
        <v>126732176</v>
      </c>
      <c r="F41" s="40">
        <v>0</v>
      </c>
      <c r="G41" s="40">
        <f>Table5[[#This Row],[2731455114]]-Table5[[#This Row],[0]]</f>
        <v>126732176</v>
      </c>
      <c r="H41" s="40">
        <v>126732176</v>
      </c>
      <c r="I41" s="40">
        <v>0</v>
      </c>
      <c r="J41" s="40">
        <f>Table5[[#This Row],[Column8]]-Table5[[#This Row],[Column9]]</f>
        <v>126732176</v>
      </c>
    </row>
    <row r="42" spans="1:10" ht="22.95" customHeight="1" x14ac:dyDescent="0.75">
      <c r="A42" s="39" t="s">
        <v>79</v>
      </c>
      <c r="B42" s="39" t="s">
        <v>357</v>
      </c>
      <c r="C42" s="39" t="s">
        <v>19</v>
      </c>
      <c r="D42" s="39">
        <v>10</v>
      </c>
      <c r="E42" s="40">
        <v>7456437</v>
      </c>
      <c r="F42" s="40">
        <v>0</v>
      </c>
      <c r="G42" s="40">
        <f>Table5[[#This Row],[2731455114]]-Table5[[#This Row],[0]]</f>
        <v>7456437</v>
      </c>
      <c r="H42" s="40">
        <v>7456437</v>
      </c>
      <c r="I42" s="40">
        <v>0</v>
      </c>
      <c r="J42" s="40">
        <f>Table5[[#This Row],[Column8]]-Table5[[#This Row],[Column9]]</f>
        <v>7456437</v>
      </c>
    </row>
    <row r="43" spans="1:10" ht="22.95" customHeight="1" x14ac:dyDescent="0.75">
      <c r="A43" s="39" t="s">
        <v>74</v>
      </c>
      <c r="B43" s="39" t="s">
        <v>354</v>
      </c>
      <c r="C43" s="39" t="s">
        <v>19</v>
      </c>
      <c r="D43" s="39">
        <v>15</v>
      </c>
      <c r="E43" s="40">
        <v>77822977</v>
      </c>
      <c r="F43" s="40">
        <v>0</v>
      </c>
      <c r="G43" s="40">
        <f>Table5[[#This Row],[2731455114]]-Table5[[#This Row],[0]]</f>
        <v>77822977</v>
      </c>
      <c r="H43" s="40">
        <v>77822977</v>
      </c>
      <c r="I43" s="40">
        <v>0</v>
      </c>
      <c r="J43" s="40">
        <f>Table5[[#This Row],[Column8]]-Table5[[#This Row],[Column9]]</f>
        <v>77822977</v>
      </c>
    </row>
    <row r="44" spans="1:10" ht="22.95" customHeight="1" x14ac:dyDescent="0.75">
      <c r="A44" s="39" t="s">
        <v>72</v>
      </c>
      <c r="B44" s="39" t="s">
        <v>354</v>
      </c>
      <c r="C44" s="39" t="s">
        <v>19</v>
      </c>
      <c r="D44" s="39">
        <v>15</v>
      </c>
      <c r="E44" s="40">
        <v>104899440</v>
      </c>
      <c r="F44" s="40">
        <v>0</v>
      </c>
      <c r="G44" s="40">
        <f>Table5[[#This Row],[2731455114]]-Table5[[#This Row],[0]]</f>
        <v>104899440</v>
      </c>
      <c r="H44" s="40">
        <v>104899440</v>
      </c>
      <c r="I44" s="40">
        <v>0</v>
      </c>
      <c r="J44" s="40">
        <f>Table5[[#This Row],[Column8]]-Table5[[#This Row],[Column9]]</f>
        <v>104899440</v>
      </c>
    </row>
    <row r="45" spans="1:10" ht="22.95" customHeight="1" x14ac:dyDescent="0.75">
      <c r="A45" s="39" t="s">
        <v>68</v>
      </c>
      <c r="B45" s="39" t="s">
        <v>355</v>
      </c>
      <c r="C45" s="39" t="s">
        <v>19</v>
      </c>
      <c r="D45" s="39">
        <v>10</v>
      </c>
      <c r="E45" s="40">
        <v>65622426</v>
      </c>
      <c r="F45" s="40">
        <v>0</v>
      </c>
      <c r="G45" s="40">
        <f>Table5[[#This Row],[2731455114]]-Table5[[#This Row],[0]]</f>
        <v>65622426</v>
      </c>
      <c r="H45" s="40">
        <v>65622426</v>
      </c>
      <c r="I45" s="40">
        <v>0</v>
      </c>
      <c r="J45" s="40">
        <f>Table5[[#This Row],[Column8]]-Table5[[#This Row],[Column9]]</f>
        <v>65622426</v>
      </c>
    </row>
    <row r="46" spans="1:10" ht="22.95" customHeight="1" x14ac:dyDescent="0.75">
      <c r="A46" s="39" t="s">
        <v>66</v>
      </c>
      <c r="B46" s="39" t="s">
        <v>355</v>
      </c>
      <c r="C46" s="39" t="s">
        <v>19</v>
      </c>
      <c r="D46" s="39">
        <v>10</v>
      </c>
      <c r="E46" s="40">
        <v>20786150</v>
      </c>
      <c r="F46" s="40">
        <v>0</v>
      </c>
      <c r="G46" s="40">
        <f>Table5[[#This Row],[2731455114]]-Table5[[#This Row],[0]]</f>
        <v>20786150</v>
      </c>
      <c r="H46" s="40">
        <v>20786150</v>
      </c>
      <c r="I46" s="40">
        <v>0</v>
      </c>
      <c r="J46" s="40">
        <f>Table5[[#This Row],[Column8]]-Table5[[#This Row],[Column9]]</f>
        <v>20786150</v>
      </c>
    </row>
    <row r="47" spans="1:10" ht="22.95" customHeight="1" x14ac:dyDescent="0.75">
      <c r="A47" s="39" t="s">
        <v>64</v>
      </c>
      <c r="B47" s="39" t="s">
        <v>355</v>
      </c>
      <c r="C47" s="39" t="s">
        <v>19</v>
      </c>
      <c r="D47" s="39">
        <v>10</v>
      </c>
      <c r="E47" s="40">
        <v>22667555</v>
      </c>
      <c r="F47" s="40">
        <v>0</v>
      </c>
      <c r="G47" s="40">
        <f>Table5[[#This Row],[2731455114]]-Table5[[#This Row],[0]]</f>
        <v>22667555</v>
      </c>
      <c r="H47" s="40">
        <v>22667555</v>
      </c>
      <c r="I47" s="40">
        <v>0</v>
      </c>
      <c r="J47" s="40">
        <f>Table5[[#This Row],[Column8]]-Table5[[#This Row],[Column9]]</f>
        <v>22667555</v>
      </c>
    </row>
    <row r="48" spans="1:10" ht="22.95" customHeight="1" x14ac:dyDescent="0.75">
      <c r="A48" s="39" t="s">
        <v>62</v>
      </c>
      <c r="B48" s="39" t="s">
        <v>357</v>
      </c>
      <c r="C48" s="39" t="s">
        <v>19</v>
      </c>
      <c r="D48" s="39">
        <v>10</v>
      </c>
      <c r="E48" s="40">
        <v>127049547</v>
      </c>
      <c r="F48" s="40">
        <v>0</v>
      </c>
      <c r="G48" s="40">
        <f>Table5[[#This Row],[2731455114]]-Table5[[#This Row],[0]]</f>
        <v>127049547</v>
      </c>
      <c r="H48" s="40">
        <v>127049547</v>
      </c>
      <c r="I48" s="40">
        <v>0</v>
      </c>
      <c r="J48" s="40">
        <f>Table5[[#This Row],[Column8]]-Table5[[#This Row],[Column9]]</f>
        <v>127049547</v>
      </c>
    </row>
    <row r="49" spans="1:10" ht="22.95" customHeight="1" x14ac:dyDescent="0.75">
      <c r="A49" s="39" t="s">
        <v>60</v>
      </c>
      <c r="B49" s="39" t="s">
        <v>356</v>
      </c>
      <c r="C49" s="39" t="s">
        <v>19</v>
      </c>
      <c r="D49" s="39">
        <v>10</v>
      </c>
      <c r="E49" s="40">
        <v>58655447</v>
      </c>
      <c r="F49" s="40">
        <v>0</v>
      </c>
      <c r="G49" s="40">
        <f>Table5[[#This Row],[2731455114]]-Table5[[#This Row],[0]]</f>
        <v>58655447</v>
      </c>
      <c r="H49" s="40">
        <v>58655447</v>
      </c>
      <c r="I49" s="40">
        <v>0</v>
      </c>
      <c r="J49" s="40">
        <f>Table5[[#This Row],[Column8]]-Table5[[#This Row],[Column9]]</f>
        <v>58655447</v>
      </c>
    </row>
    <row r="50" spans="1:10" ht="22.95" customHeight="1" x14ac:dyDescent="0.75">
      <c r="A50" s="39" t="s">
        <v>58</v>
      </c>
      <c r="B50" s="39" t="s">
        <v>356</v>
      </c>
      <c r="C50" s="39" t="s">
        <v>19</v>
      </c>
      <c r="D50" s="39">
        <v>10</v>
      </c>
      <c r="E50" s="40">
        <v>1703934816</v>
      </c>
      <c r="F50" s="40">
        <v>0</v>
      </c>
      <c r="G50" s="40">
        <f>Table5[[#This Row],[2731455114]]-Table5[[#This Row],[0]]</f>
        <v>1703934816</v>
      </c>
      <c r="H50" s="40">
        <v>1703934816</v>
      </c>
      <c r="I50" s="40">
        <v>0</v>
      </c>
      <c r="J50" s="40">
        <f>Table5[[#This Row],[Column8]]-Table5[[#This Row],[Column9]]</f>
        <v>1703934816</v>
      </c>
    </row>
    <row r="51" spans="1:10" ht="22.95" customHeight="1" x14ac:dyDescent="0.75">
      <c r="A51" s="39" t="s">
        <v>54</v>
      </c>
      <c r="B51" s="39" t="s">
        <v>354</v>
      </c>
      <c r="C51" s="39" t="s">
        <v>19</v>
      </c>
      <c r="D51" s="39">
        <v>15</v>
      </c>
      <c r="E51" s="40">
        <v>1618530588</v>
      </c>
      <c r="F51" s="40">
        <v>0</v>
      </c>
      <c r="G51" s="40">
        <f>Table5[[#This Row],[2731455114]]-Table5[[#This Row],[0]]</f>
        <v>1618530588</v>
      </c>
      <c r="H51" s="40">
        <v>1618530588</v>
      </c>
      <c r="I51" s="40">
        <v>0</v>
      </c>
      <c r="J51" s="40">
        <f>Table5[[#This Row],[Column8]]-Table5[[#This Row],[Column9]]</f>
        <v>1618530588</v>
      </c>
    </row>
    <row r="52" spans="1:10" ht="22.95" customHeight="1" x14ac:dyDescent="0.75">
      <c r="A52" s="39" t="s">
        <v>52</v>
      </c>
      <c r="B52" s="39" t="s">
        <v>355</v>
      </c>
      <c r="C52" s="39" t="s">
        <v>19</v>
      </c>
      <c r="D52" s="39">
        <v>10</v>
      </c>
      <c r="E52" s="40">
        <v>58116683</v>
      </c>
      <c r="F52" s="40">
        <v>0</v>
      </c>
      <c r="G52" s="40">
        <f>Table5[[#This Row],[2731455114]]-Table5[[#This Row],[0]]</f>
        <v>58116683</v>
      </c>
      <c r="H52" s="40">
        <v>58116683</v>
      </c>
      <c r="I52" s="40">
        <v>0</v>
      </c>
      <c r="J52" s="40">
        <f>Table5[[#This Row],[Column8]]-Table5[[#This Row],[Column9]]</f>
        <v>58116683</v>
      </c>
    </row>
    <row r="53" spans="1:10" ht="22.95" customHeight="1" x14ac:dyDescent="0.75">
      <c r="A53" s="39" t="s">
        <v>50</v>
      </c>
      <c r="B53" s="39" t="s">
        <v>355</v>
      </c>
      <c r="C53" s="39" t="s">
        <v>19</v>
      </c>
      <c r="D53" s="39">
        <v>10</v>
      </c>
      <c r="E53" s="40">
        <v>22191080</v>
      </c>
      <c r="F53" s="40">
        <v>0</v>
      </c>
      <c r="G53" s="40">
        <f>Table5[[#This Row],[2731455114]]-Table5[[#This Row],[0]]</f>
        <v>22191080</v>
      </c>
      <c r="H53" s="40">
        <v>22191080</v>
      </c>
      <c r="I53" s="40">
        <v>0</v>
      </c>
      <c r="J53" s="40">
        <f>Table5[[#This Row],[Column8]]-Table5[[#This Row],[Column9]]</f>
        <v>22191080</v>
      </c>
    </row>
    <row r="54" spans="1:10" ht="22.95" customHeight="1" x14ac:dyDescent="0.75">
      <c r="A54" s="39" t="s">
        <v>48</v>
      </c>
      <c r="B54" s="39" t="s">
        <v>355</v>
      </c>
      <c r="C54" s="39" t="s">
        <v>19</v>
      </c>
      <c r="D54" s="39">
        <v>10</v>
      </c>
      <c r="E54" s="40">
        <v>136914</v>
      </c>
      <c r="F54" s="40">
        <v>0</v>
      </c>
      <c r="G54" s="40">
        <f>Table5[[#This Row],[2731455114]]-Table5[[#This Row],[0]]</f>
        <v>136914</v>
      </c>
      <c r="H54" s="40">
        <v>136914</v>
      </c>
      <c r="I54" s="40">
        <v>0</v>
      </c>
      <c r="J54" s="40">
        <f>Table5[[#This Row],[Column8]]-Table5[[#This Row],[Column9]]</f>
        <v>136914</v>
      </c>
    </row>
    <row r="55" spans="1:10" ht="22.95" customHeight="1" x14ac:dyDescent="0.75">
      <c r="A55" s="39" t="s">
        <v>46</v>
      </c>
      <c r="B55" s="39" t="s">
        <v>355</v>
      </c>
      <c r="C55" s="39" t="s">
        <v>19</v>
      </c>
      <c r="D55" s="39">
        <v>10</v>
      </c>
      <c r="E55" s="40">
        <v>211159652</v>
      </c>
      <c r="F55" s="40">
        <v>0</v>
      </c>
      <c r="G55" s="40">
        <f>Table5[[#This Row],[2731455114]]-Table5[[#This Row],[0]]</f>
        <v>211159652</v>
      </c>
      <c r="H55" s="40">
        <v>211159652</v>
      </c>
      <c r="I55" s="40">
        <v>0</v>
      </c>
      <c r="J55" s="40">
        <f>Table5[[#This Row],[Column8]]-Table5[[#This Row],[Column9]]</f>
        <v>211159652</v>
      </c>
    </row>
    <row r="56" spans="1:10" ht="22.95" customHeight="1" x14ac:dyDescent="0.75">
      <c r="A56" s="39" t="s">
        <v>44</v>
      </c>
      <c r="B56" s="39" t="s">
        <v>356</v>
      </c>
      <c r="C56" s="39" t="s">
        <v>19</v>
      </c>
      <c r="D56" s="39">
        <v>10</v>
      </c>
      <c r="E56" s="40">
        <v>7044771</v>
      </c>
      <c r="F56" s="40">
        <v>0</v>
      </c>
      <c r="G56" s="40">
        <f>Table5[[#This Row],[2731455114]]-Table5[[#This Row],[0]]</f>
        <v>7044771</v>
      </c>
      <c r="H56" s="40">
        <v>7044771</v>
      </c>
      <c r="I56" s="40">
        <v>0</v>
      </c>
      <c r="J56" s="40">
        <f>Table5[[#This Row],[Column8]]-Table5[[#This Row],[Column9]]</f>
        <v>7044771</v>
      </c>
    </row>
    <row r="57" spans="1:10" ht="22.95" customHeight="1" x14ac:dyDescent="0.75">
      <c r="A57" s="39" t="s">
        <v>40</v>
      </c>
      <c r="B57" s="39" t="s">
        <v>355</v>
      </c>
      <c r="C57" s="39" t="s">
        <v>19</v>
      </c>
      <c r="D57" s="39">
        <v>10</v>
      </c>
      <c r="E57" s="40">
        <v>25584355</v>
      </c>
      <c r="F57" s="40">
        <v>0</v>
      </c>
      <c r="G57" s="40">
        <f>Table5[[#This Row],[2731455114]]-Table5[[#This Row],[0]]</f>
        <v>25584355</v>
      </c>
      <c r="H57" s="40">
        <v>25584355</v>
      </c>
      <c r="I57" s="40">
        <v>0</v>
      </c>
      <c r="J57" s="40">
        <f>Table5[[#This Row],[Column8]]-Table5[[#This Row],[Column9]]</f>
        <v>25584355</v>
      </c>
    </row>
    <row r="58" spans="1:10" ht="22.95" customHeight="1" x14ac:dyDescent="0.75">
      <c r="A58" s="39" t="s">
        <v>38</v>
      </c>
      <c r="B58" s="39" t="s">
        <v>355</v>
      </c>
      <c r="C58" s="39" t="s">
        <v>19</v>
      </c>
      <c r="D58" s="39">
        <v>10</v>
      </c>
      <c r="E58" s="40">
        <v>92567559</v>
      </c>
      <c r="F58" s="40">
        <v>0</v>
      </c>
      <c r="G58" s="40">
        <f>Table5[[#This Row],[2731455114]]-Table5[[#This Row],[0]]</f>
        <v>92567559</v>
      </c>
      <c r="H58" s="40">
        <v>92567559</v>
      </c>
      <c r="I58" s="40">
        <v>0</v>
      </c>
      <c r="J58" s="40">
        <f>Table5[[#This Row],[Column8]]-Table5[[#This Row],[Column9]]</f>
        <v>92567559</v>
      </c>
    </row>
    <row r="59" spans="1:10" ht="22.95" customHeight="1" x14ac:dyDescent="0.75">
      <c r="A59" s="39" t="s">
        <v>34</v>
      </c>
      <c r="B59" s="39" t="s">
        <v>354</v>
      </c>
      <c r="C59" s="39" t="s">
        <v>19</v>
      </c>
      <c r="D59" s="39">
        <v>15</v>
      </c>
      <c r="E59" s="40">
        <v>269896724</v>
      </c>
      <c r="F59" s="40">
        <v>0</v>
      </c>
      <c r="G59" s="40">
        <f>Table5[[#This Row],[2731455114]]-Table5[[#This Row],[0]]</f>
        <v>269896724</v>
      </c>
      <c r="H59" s="40">
        <v>269896724</v>
      </c>
      <c r="I59" s="40">
        <v>0</v>
      </c>
      <c r="J59" s="40">
        <f>Table5[[#This Row],[Column8]]-Table5[[#This Row],[Column9]]</f>
        <v>269896724</v>
      </c>
    </row>
    <row r="60" spans="1:10" ht="22.95" customHeight="1" x14ac:dyDescent="0.75">
      <c r="A60" s="39" t="s">
        <v>30</v>
      </c>
      <c r="B60" s="39" t="s">
        <v>355</v>
      </c>
      <c r="C60" s="39" t="s">
        <v>19</v>
      </c>
      <c r="D60" s="39">
        <v>10</v>
      </c>
      <c r="E60" s="40">
        <v>75369578</v>
      </c>
      <c r="F60" s="40">
        <v>0</v>
      </c>
      <c r="G60" s="40">
        <f>Table5[[#This Row],[2731455114]]-Table5[[#This Row],[0]]</f>
        <v>75369578</v>
      </c>
      <c r="H60" s="40">
        <v>75369578</v>
      </c>
      <c r="I60" s="40">
        <v>0</v>
      </c>
      <c r="J60" s="40">
        <f>Table5[[#This Row],[Column8]]-Table5[[#This Row],[Column9]]</f>
        <v>75369578</v>
      </c>
    </row>
    <row r="61" spans="1:10" ht="22.95" customHeight="1" x14ac:dyDescent="0.75">
      <c r="A61" s="39" t="s">
        <v>28</v>
      </c>
      <c r="B61" s="39" t="s">
        <v>355</v>
      </c>
      <c r="C61" s="39" t="s">
        <v>19</v>
      </c>
      <c r="D61" s="39">
        <v>10</v>
      </c>
      <c r="E61" s="40">
        <v>35127135</v>
      </c>
      <c r="F61" s="40">
        <v>0</v>
      </c>
      <c r="G61" s="40">
        <f>Table5[[#This Row],[2731455114]]-Table5[[#This Row],[0]]</f>
        <v>35127135</v>
      </c>
      <c r="H61" s="40">
        <v>35127135</v>
      </c>
      <c r="I61" s="40">
        <v>0</v>
      </c>
      <c r="J61" s="40">
        <f>Table5[[#This Row],[Column8]]-Table5[[#This Row],[Column9]]</f>
        <v>35127135</v>
      </c>
    </row>
    <row r="62" spans="1:10" ht="22.95" customHeight="1" x14ac:dyDescent="0.75">
      <c r="A62" s="39" t="s">
        <v>26</v>
      </c>
      <c r="B62" s="39" t="s">
        <v>355</v>
      </c>
      <c r="C62" s="39" t="s">
        <v>19</v>
      </c>
      <c r="D62" s="39">
        <v>10</v>
      </c>
      <c r="E62" s="40">
        <v>10507200</v>
      </c>
      <c r="F62" s="40">
        <v>0</v>
      </c>
      <c r="G62" s="40">
        <f>Table5[[#This Row],[2731455114]]-Table5[[#This Row],[0]]</f>
        <v>10507200</v>
      </c>
      <c r="H62" s="40">
        <v>10507200</v>
      </c>
      <c r="I62" s="40">
        <v>0</v>
      </c>
      <c r="J62" s="40">
        <f>Table5[[#This Row],[Column8]]-Table5[[#This Row],[Column9]]</f>
        <v>10507200</v>
      </c>
    </row>
    <row r="63" spans="1:10" ht="22.95" customHeight="1" x14ac:dyDescent="0.75">
      <c r="A63" s="39" t="s">
        <v>24</v>
      </c>
      <c r="B63" s="39" t="s">
        <v>356</v>
      </c>
      <c r="C63" s="39" t="s">
        <v>19</v>
      </c>
      <c r="D63" s="39">
        <v>10</v>
      </c>
      <c r="E63" s="40">
        <v>139365357</v>
      </c>
      <c r="F63" s="40">
        <v>0</v>
      </c>
      <c r="G63" s="40">
        <f>Table5[[#This Row],[2731455114]]-Table5[[#This Row],[0]]</f>
        <v>139365357</v>
      </c>
      <c r="H63" s="40">
        <v>139365357</v>
      </c>
      <c r="I63" s="40">
        <v>0</v>
      </c>
      <c r="J63" s="40">
        <f>Table5[[#This Row],[Column8]]-Table5[[#This Row],[Column9]]</f>
        <v>139365357</v>
      </c>
    </row>
    <row r="64" spans="1:10" ht="22.95" customHeight="1" x14ac:dyDescent="0.75">
      <c r="A64" s="39" t="s">
        <v>22</v>
      </c>
      <c r="B64" s="39" t="s">
        <v>356</v>
      </c>
      <c r="C64" s="39" t="s">
        <v>19</v>
      </c>
      <c r="D64" s="39">
        <v>10</v>
      </c>
      <c r="E64" s="40">
        <v>48842688</v>
      </c>
      <c r="F64" s="40">
        <v>0</v>
      </c>
      <c r="G64" s="40">
        <f>Table5[[#This Row],[2731455114]]-Table5[[#This Row],[0]]</f>
        <v>48842688</v>
      </c>
      <c r="H64" s="40">
        <v>48842688</v>
      </c>
      <c r="I64" s="40">
        <v>0</v>
      </c>
      <c r="J64" s="40">
        <f>Table5[[#This Row],[Column8]]-Table5[[#This Row],[Column9]]</f>
        <v>48842688</v>
      </c>
    </row>
    <row r="65" spans="1:10" ht="22.95" customHeight="1" x14ac:dyDescent="0.75">
      <c r="A65" s="39" t="s">
        <v>20</v>
      </c>
      <c r="B65" s="39" t="s">
        <v>356</v>
      </c>
      <c r="C65" s="39" t="s">
        <v>19</v>
      </c>
      <c r="D65" s="39">
        <v>10</v>
      </c>
      <c r="E65" s="40">
        <v>7713322</v>
      </c>
      <c r="F65" s="40">
        <v>0</v>
      </c>
      <c r="G65" s="40">
        <f>Table5[[#This Row],[2731455114]]-Table5[[#This Row],[0]]</f>
        <v>7713322</v>
      </c>
      <c r="H65" s="40">
        <v>7713322</v>
      </c>
      <c r="I65" s="40">
        <v>0</v>
      </c>
      <c r="J65" s="40">
        <f>Table5[[#This Row],[Column8]]-Table5[[#This Row],[Column9]]</f>
        <v>7713322</v>
      </c>
    </row>
    <row r="66" spans="1:10" ht="22.95" customHeight="1" x14ac:dyDescent="0.75">
      <c r="A66" s="39" t="s">
        <v>16</v>
      </c>
      <c r="B66" s="39" t="s">
        <v>357</v>
      </c>
      <c r="C66" s="39" t="s">
        <v>19</v>
      </c>
      <c r="D66" s="39">
        <v>10</v>
      </c>
      <c r="E66" s="40">
        <v>143540603</v>
      </c>
      <c r="F66" s="40">
        <v>0</v>
      </c>
      <c r="G66" s="40">
        <f>Table5[[#This Row],[2731455114]]-Table5[[#This Row],[0]]</f>
        <v>143540603</v>
      </c>
      <c r="H66" s="40">
        <v>143540603</v>
      </c>
      <c r="I66" s="40">
        <v>0</v>
      </c>
      <c r="J66" s="40">
        <f>Table5[[#This Row],[Column8]]-Table5[[#This Row],[Column9]]</f>
        <v>143540603</v>
      </c>
    </row>
    <row r="67" spans="1:10" ht="22.95" customHeight="1" thickBot="1" x14ac:dyDescent="0.8">
      <c r="A67" s="39" t="s">
        <v>171</v>
      </c>
      <c r="B67" s="39"/>
      <c r="C67" s="39"/>
      <c r="D67" s="39"/>
      <c r="E67" s="47">
        <f t="shared" ref="E67:J67" si="0">SUM(E7:E66)</f>
        <v>10544392909</v>
      </c>
      <c r="F67" s="47">
        <f t="shared" si="0"/>
        <v>0</v>
      </c>
      <c r="G67" s="47">
        <f t="shared" si="0"/>
        <v>10544392909</v>
      </c>
      <c r="H67" s="47">
        <f t="shared" si="0"/>
        <v>10544392909</v>
      </c>
      <c r="I67" s="47">
        <f t="shared" si="0"/>
        <v>0</v>
      </c>
      <c r="J67" s="47">
        <f t="shared" si="0"/>
        <v>10544392909</v>
      </c>
    </row>
    <row r="68" spans="1:10" ht="22.95" customHeight="1" thickTop="1" x14ac:dyDescent="0.75">
      <c r="A68" s="39" t="s">
        <v>172</v>
      </c>
      <c r="B68" s="39"/>
      <c r="C68" s="39"/>
      <c r="D68" s="39"/>
      <c r="E68" s="40"/>
      <c r="F68" s="40"/>
      <c r="G68" s="40"/>
      <c r="H68" s="40"/>
      <c r="I68" s="40"/>
      <c r="J68" s="4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rightToLeft="1" zoomScaleNormal="100" workbookViewId="0">
      <selection activeCell="F7" sqref="F7:F55"/>
    </sheetView>
  </sheetViews>
  <sheetFormatPr defaultColWidth="9.109375" defaultRowHeight="22.2" x14ac:dyDescent="0.75"/>
  <cols>
    <col min="1" max="1" width="31" style="36" bestFit="1" customWidth="1"/>
    <col min="2" max="2" width="11.21875" style="36" bestFit="1" customWidth="1"/>
    <col min="3" max="3" width="17.33203125" style="36" bestFit="1" customWidth="1"/>
    <col min="4" max="4" width="16.88671875" style="36" customWidth="1"/>
    <col min="5" max="5" width="17.6640625" style="36" hidden="1" customWidth="1"/>
    <col min="6" max="6" width="23.77734375" style="36" bestFit="1" customWidth="1"/>
    <col min="7" max="7" width="9" style="36" bestFit="1" customWidth="1"/>
    <col min="8" max="8" width="17.77734375" style="36" bestFit="1" customWidth="1"/>
    <col min="9" max="9" width="17.33203125" style="36" customWidth="1"/>
    <col min="10" max="10" width="17.6640625" style="36" hidden="1" customWidth="1"/>
    <col min="11" max="11" width="23.77734375" style="36" bestFit="1" customWidth="1"/>
    <col min="12" max="12" width="9.109375" style="37" customWidth="1"/>
    <col min="13" max="16384" width="9.109375" style="37"/>
  </cols>
  <sheetData>
    <row r="1" spans="1:11" ht="25.2" x14ac:dyDescent="0.7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2" x14ac:dyDescent="0.75">
      <c r="A2" s="107" t="s">
        <v>300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5.2" x14ac:dyDescent="0.75">
      <c r="A3" s="107" t="s">
        <v>301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5.2" x14ac:dyDescent="0.75">
      <c r="A4" s="106" t="s">
        <v>318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6.5" customHeight="1" x14ac:dyDescent="0.75">
      <c r="B5" s="113" t="s">
        <v>358</v>
      </c>
      <c r="C5" s="113"/>
      <c r="D5" s="113"/>
      <c r="E5" s="113"/>
      <c r="F5" s="113"/>
      <c r="G5" s="113" t="s">
        <v>303</v>
      </c>
      <c r="H5" s="113"/>
      <c r="I5" s="113"/>
      <c r="J5" s="113"/>
      <c r="K5" s="113"/>
    </row>
    <row r="6" spans="1:11" x14ac:dyDescent="0.75">
      <c r="A6" s="45" t="s">
        <v>319</v>
      </c>
      <c r="B6" s="38" t="s">
        <v>178</v>
      </c>
      <c r="C6" s="38" t="s">
        <v>320</v>
      </c>
      <c r="D6" s="38" t="s">
        <v>321</v>
      </c>
      <c r="E6" s="38" t="s">
        <v>321</v>
      </c>
      <c r="F6" s="48" t="s">
        <v>322</v>
      </c>
      <c r="G6" s="38" t="s">
        <v>178</v>
      </c>
      <c r="H6" s="38" t="s">
        <v>180</v>
      </c>
      <c r="I6" s="38" t="s">
        <v>321</v>
      </c>
      <c r="J6" s="38" t="s">
        <v>321</v>
      </c>
      <c r="K6" s="48" t="s">
        <v>322</v>
      </c>
    </row>
    <row r="7" spans="1:11" ht="22.95" customHeight="1" x14ac:dyDescent="0.75">
      <c r="A7" s="39" t="s">
        <v>198</v>
      </c>
      <c r="B7" s="40">
        <v>163221</v>
      </c>
      <c r="C7" s="40">
        <v>14134293745</v>
      </c>
      <c r="D7" s="40">
        <f>-1*Table6[[#This Row],[-13679382379.0000]]</f>
        <v>13679382379</v>
      </c>
      <c r="E7" s="40">
        <v>-13679382379</v>
      </c>
      <c r="F7" s="40">
        <f>Table6[[#This Row],[14134293745]]-Table6[[#This Row],[Column1]]</f>
        <v>454911366</v>
      </c>
      <c r="G7" s="40">
        <v>163221</v>
      </c>
      <c r="H7" s="40">
        <v>14134293745</v>
      </c>
      <c r="I7" s="40">
        <f>-1*Table6[[#This Row],[Column8]]</f>
        <v>13679382379</v>
      </c>
      <c r="J7" s="40">
        <v>-13679382379</v>
      </c>
      <c r="K7" s="40">
        <f>Table6[[#This Row],[Column7]]-Table6[[#This Row],[Column2]]</f>
        <v>454911366</v>
      </c>
    </row>
    <row r="8" spans="1:11" ht="22.95" customHeight="1" x14ac:dyDescent="0.75">
      <c r="A8" s="39" t="s">
        <v>239</v>
      </c>
      <c r="B8" s="40">
        <v>30361</v>
      </c>
      <c r="C8" s="40">
        <v>2798588985</v>
      </c>
      <c r="D8" s="40">
        <f>-1*Table6[[#This Row],[-13679382379.0000]]</f>
        <v>2825199918</v>
      </c>
      <c r="E8" s="40">
        <v>-2825199918</v>
      </c>
      <c r="F8" s="40">
        <f>Table6[[#This Row],[14134293745]]-Table6[[#This Row],[Column1]]</f>
        <v>-26610933</v>
      </c>
      <c r="G8" s="40">
        <v>30361</v>
      </c>
      <c r="H8" s="40">
        <v>2798588985</v>
      </c>
      <c r="I8" s="40">
        <f>-1*Table6[[#This Row],[Column8]]</f>
        <v>2825199918</v>
      </c>
      <c r="J8" s="40">
        <v>-2825199918</v>
      </c>
      <c r="K8" s="40">
        <f>Table6[[#This Row],[Column7]]-Table6[[#This Row],[Column2]]</f>
        <v>-26610933</v>
      </c>
    </row>
    <row r="9" spans="1:11" ht="22.95" customHeight="1" x14ac:dyDescent="0.75">
      <c r="A9" s="39" t="s">
        <v>227</v>
      </c>
      <c r="B9" s="40">
        <v>477397</v>
      </c>
      <c r="C9" s="40">
        <v>2985969522</v>
      </c>
      <c r="D9" s="40">
        <f>-1*Table6[[#This Row],[-13679382379.0000]]</f>
        <v>2870148022</v>
      </c>
      <c r="E9" s="40">
        <v>-2870148022</v>
      </c>
      <c r="F9" s="40">
        <f>Table6[[#This Row],[14134293745]]-Table6[[#This Row],[Column1]]</f>
        <v>115821500</v>
      </c>
      <c r="G9" s="40">
        <v>477397</v>
      </c>
      <c r="H9" s="40">
        <v>2985969522</v>
      </c>
      <c r="I9" s="40">
        <f>-1*Table6[[#This Row],[Column8]]</f>
        <v>2870148022</v>
      </c>
      <c r="J9" s="40">
        <v>-2870148022</v>
      </c>
      <c r="K9" s="40">
        <f>Table6[[#This Row],[Column7]]-Table6[[#This Row],[Column2]]</f>
        <v>115821500</v>
      </c>
    </row>
    <row r="10" spans="1:11" ht="22.95" customHeight="1" x14ac:dyDescent="0.75">
      <c r="A10" s="39" t="s">
        <v>205</v>
      </c>
      <c r="B10" s="40">
        <v>75198</v>
      </c>
      <c r="C10" s="40">
        <v>6749366072</v>
      </c>
      <c r="D10" s="40">
        <f>-1*Table6[[#This Row],[-13679382379.0000]]</f>
        <v>6897795335</v>
      </c>
      <c r="E10" s="40">
        <v>-6897795335</v>
      </c>
      <c r="F10" s="40">
        <f>Table6[[#This Row],[14134293745]]-Table6[[#This Row],[Column1]]</f>
        <v>-148429263</v>
      </c>
      <c r="G10" s="40">
        <v>75198</v>
      </c>
      <c r="H10" s="40">
        <v>6749366072</v>
      </c>
      <c r="I10" s="40">
        <f>-1*Table6[[#This Row],[Column8]]</f>
        <v>6897795335</v>
      </c>
      <c r="J10" s="40">
        <v>-6897795335</v>
      </c>
      <c r="K10" s="40">
        <f>Table6[[#This Row],[Column7]]-Table6[[#This Row],[Column2]]</f>
        <v>-148429263</v>
      </c>
    </row>
    <row r="11" spans="1:11" ht="22.95" customHeight="1" x14ac:dyDescent="0.75">
      <c r="A11" s="39" t="s">
        <v>241</v>
      </c>
      <c r="B11" s="40">
        <v>3229</v>
      </c>
      <c r="C11" s="40">
        <v>238859551</v>
      </c>
      <c r="D11" s="40">
        <f>-1*Table6[[#This Row],[-13679382379.0000]]</f>
        <v>252219362</v>
      </c>
      <c r="E11" s="40">
        <v>-252219362</v>
      </c>
      <c r="F11" s="40">
        <f>Table6[[#This Row],[14134293745]]-Table6[[#This Row],[Column1]]</f>
        <v>-13359811</v>
      </c>
      <c r="G11" s="40">
        <v>3229</v>
      </c>
      <c r="H11" s="40">
        <v>238859551</v>
      </c>
      <c r="I11" s="40">
        <f>-1*Table6[[#This Row],[Column8]]</f>
        <v>252219362</v>
      </c>
      <c r="J11" s="40">
        <v>-252219362</v>
      </c>
      <c r="K11" s="40">
        <f>Table6[[#This Row],[Column7]]-Table6[[#This Row],[Column2]]</f>
        <v>-13359811</v>
      </c>
    </row>
    <row r="12" spans="1:11" ht="22.95" customHeight="1" x14ac:dyDescent="0.75">
      <c r="A12" s="39" t="s">
        <v>258</v>
      </c>
      <c r="B12" s="40">
        <v>308165</v>
      </c>
      <c r="C12" s="40">
        <v>21767341875</v>
      </c>
      <c r="D12" s="40">
        <f>-1*Table6[[#This Row],[-13679382379.0000]]</f>
        <v>21854151748</v>
      </c>
      <c r="E12" s="40">
        <v>-21854151748</v>
      </c>
      <c r="F12" s="40">
        <f>Table6[[#This Row],[14134293745]]-Table6[[#This Row],[Column1]]</f>
        <v>-86809873</v>
      </c>
      <c r="G12" s="40">
        <v>308165</v>
      </c>
      <c r="H12" s="40">
        <v>21767341875</v>
      </c>
      <c r="I12" s="40">
        <f>-1*Table6[[#This Row],[Column8]]</f>
        <v>21854151748</v>
      </c>
      <c r="J12" s="40">
        <v>-21854151748</v>
      </c>
      <c r="K12" s="40">
        <f>Table6[[#This Row],[Column7]]-Table6[[#This Row],[Column2]]</f>
        <v>-86809873</v>
      </c>
    </row>
    <row r="13" spans="1:11" ht="22.95" customHeight="1" x14ac:dyDescent="0.75">
      <c r="A13" s="39" t="s">
        <v>262</v>
      </c>
      <c r="B13" s="40">
        <v>3753321</v>
      </c>
      <c r="C13" s="40">
        <v>15643724407</v>
      </c>
      <c r="D13" s="40">
        <f>-1*Table6[[#This Row],[-13679382379.0000]]</f>
        <v>15064385226</v>
      </c>
      <c r="E13" s="40">
        <v>-15064385226</v>
      </c>
      <c r="F13" s="40">
        <f>Table6[[#This Row],[14134293745]]-Table6[[#This Row],[Column1]]</f>
        <v>579339181</v>
      </c>
      <c r="G13" s="40">
        <v>3753321</v>
      </c>
      <c r="H13" s="40">
        <v>15643724407</v>
      </c>
      <c r="I13" s="40">
        <f>-1*Table6[[#This Row],[Column8]]</f>
        <v>15064385226</v>
      </c>
      <c r="J13" s="40">
        <v>-15064385226</v>
      </c>
      <c r="K13" s="40">
        <f>Table6[[#This Row],[Column7]]-Table6[[#This Row],[Column2]]</f>
        <v>579339181</v>
      </c>
    </row>
    <row r="14" spans="1:11" ht="22.95" customHeight="1" x14ac:dyDescent="0.75">
      <c r="A14" s="39" t="s">
        <v>257</v>
      </c>
      <c r="B14" s="40">
        <v>116015</v>
      </c>
      <c r="C14" s="40">
        <v>37832219815</v>
      </c>
      <c r="D14" s="40">
        <f>-1*Table6[[#This Row],[-13679382379.0000]]</f>
        <v>37930578615</v>
      </c>
      <c r="E14" s="40">
        <v>-37930578615</v>
      </c>
      <c r="F14" s="40">
        <f>Table6[[#This Row],[14134293745]]-Table6[[#This Row],[Column1]]</f>
        <v>-98358800</v>
      </c>
      <c r="G14" s="40">
        <v>116015</v>
      </c>
      <c r="H14" s="40">
        <v>37832219815</v>
      </c>
      <c r="I14" s="40">
        <f>-1*Table6[[#This Row],[Column8]]</f>
        <v>37930578615</v>
      </c>
      <c r="J14" s="40">
        <v>-37930578615</v>
      </c>
      <c r="K14" s="40">
        <f>Table6[[#This Row],[Column7]]-Table6[[#This Row],[Column2]]</f>
        <v>-98358800</v>
      </c>
    </row>
    <row r="15" spans="1:11" ht="22.95" customHeight="1" x14ac:dyDescent="0.75">
      <c r="A15" s="39" t="s">
        <v>259</v>
      </c>
      <c r="B15" s="40">
        <v>230098</v>
      </c>
      <c r="C15" s="40">
        <v>6609098635</v>
      </c>
      <c r="D15" s="40">
        <f>-1*Table6[[#This Row],[-13679382379.0000]]</f>
        <v>6524120558</v>
      </c>
      <c r="E15" s="40">
        <v>-6524120558</v>
      </c>
      <c r="F15" s="40">
        <f>Table6[[#This Row],[14134293745]]-Table6[[#This Row],[Column1]]</f>
        <v>84978077</v>
      </c>
      <c r="G15" s="40">
        <v>230098</v>
      </c>
      <c r="H15" s="40">
        <v>6609098635</v>
      </c>
      <c r="I15" s="40">
        <f>-1*Table6[[#This Row],[Column8]]</f>
        <v>6524120558</v>
      </c>
      <c r="J15" s="40">
        <v>-6524120558</v>
      </c>
      <c r="K15" s="40">
        <f>Table6[[#This Row],[Column7]]-Table6[[#This Row],[Column2]]</f>
        <v>84978077</v>
      </c>
    </row>
    <row r="16" spans="1:11" ht="22.95" customHeight="1" x14ac:dyDescent="0.75">
      <c r="A16" s="39" t="s">
        <v>224</v>
      </c>
      <c r="B16" s="40">
        <v>396780</v>
      </c>
      <c r="C16" s="40">
        <v>21040532396</v>
      </c>
      <c r="D16" s="40">
        <f>-1*Table6[[#This Row],[-13679382379.0000]]</f>
        <v>19308896857</v>
      </c>
      <c r="E16" s="40">
        <v>-19308896857</v>
      </c>
      <c r="F16" s="40">
        <f>Table6[[#This Row],[14134293745]]-Table6[[#This Row],[Column1]]</f>
        <v>1731635539</v>
      </c>
      <c r="G16" s="40">
        <v>396780</v>
      </c>
      <c r="H16" s="40">
        <v>21040532396</v>
      </c>
      <c r="I16" s="40">
        <f>-1*Table6[[#This Row],[Column8]]</f>
        <v>19308896857</v>
      </c>
      <c r="J16" s="40">
        <v>-19308896857</v>
      </c>
      <c r="K16" s="40">
        <f>Table6[[#This Row],[Column7]]-Table6[[#This Row],[Column2]]</f>
        <v>1731635539</v>
      </c>
    </row>
    <row r="17" spans="1:11" ht="22.95" customHeight="1" x14ac:dyDescent="0.75">
      <c r="A17" s="39" t="s">
        <v>235</v>
      </c>
      <c r="B17" s="40">
        <v>322296</v>
      </c>
      <c r="C17" s="40">
        <v>10911529665</v>
      </c>
      <c r="D17" s="40">
        <f>-1*Table6[[#This Row],[-13679382379.0000]]</f>
        <v>10135713645</v>
      </c>
      <c r="E17" s="40">
        <v>-10135713645</v>
      </c>
      <c r="F17" s="40">
        <f>Table6[[#This Row],[14134293745]]-Table6[[#This Row],[Column1]]</f>
        <v>775816020</v>
      </c>
      <c r="G17" s="40">
        <v>322296</v>
      </c>
      <c r="H17" s="40">
        <v>10911529665</v>
      </c>
      <c r="I17" s="40">
        <f>-1*Table6[[#This Row],[Column8]]</f>
        <v>10135713645</v>
      </c>
      <c r="J17" s="40">
        <v>-10135713645</v>
      </c>
      <c r="K17" s="40">
        <f>Table6[[#This Row],[Column7]]-Table6[[#This Row],[Column2]]</f>
        <v>775816020</v>
      </c>
    </row>
    <row r="18" spans="1:11" ht="22.95" customHeight="1" x14ac:dyDescent="0.75">
      <c r="A18" s="39" t="s">
        <v>211</v>
      </c>
      <c r="B18" s="40">
        <v>15969</v>
      </c>
      <c r="C18" s="40">
        <v>682925671</v>
      </c>
      <c r="D18" s="40">
        <f>-1*Table6[[#This Row],[-13679382379.0000]]</f>
        <v>688274461</v>
      </c>
      <c r="E18" s="40">
        <v>-688274461</v>
      </c>
      <c r="F18" s="40">
        <f>Table6[[#This Row],[14134293745]]-Table6[[#This Row],[Column1]]</f>
        <v>-5348790</v>
      </c>
      <c r="G18" s="40">
        <v>15969</v>
      </c>
      <c r="H18" s="40">
        <v>682925671</v>
      </c>
      <c r="I18" s="40">
        <f>-1*Table6[[#This Row],[Column8]]</f>
        <v>688274461</v>
      </c>
      <c r="J18" s="40">
        <v>-688274461</v>
      </c>
      <c r="K18" s="40">
        <f>Table6[[#This Row],[Column7]]-Table6[[#This Row],[Column2]]</f>
        <v>-5348790</v>
      </c>
    </row>
    <row r="19" spans="1:11" ht="22.95" customHeight="1" x14ac:dyDescent="0.75">
      <c r="A19" s="39" t="s">
        <v>216</v>
      </c>
      <c r="B19" s="40">
        <v>125169</v>
      </c>
      <c r="C19" s="40">
        <v>3184675991</v>
      </c>
      <c r="D19" s="40">
        <f>-1*Table6[[#This Row],[-13679382379.0000]]</f>
        <v>3193135941</v>
      </c>
      <c r="E19" s="40">
        <v>-3193135941</v>
      </c>
      <c r="F19" s="40">
        <f>Table6[[#This Row],[14134293745]]-Table6[[#This Row],[Column1]]</f>
        <v>-8459950</v>
      </c>
      <c r="G19" s="40">
        <v>125169</v>
      </c>
      <c r="H19" s="40">
        <v>3184675991</v>
      </c>
      <c r="I19" s="40">
        <f>-1*Table6[[#This Row],[Column8]]</f>
        <v>3193135941</v>
      </c>
      <c r="J19" s="40">
        <v>-3193135941</v>
      </c>
      <c r="K19" s="40">
        <f>Table6[[#This Row],[Column7]]-Table6[[#This Row],[Column2]]</f>
        <v>-8459950</v>
      </c>
    </row>
    <row r="20" spans="1:11" ht="22.95" customHeight="1" x14ac:dyDescent="0.75">
      <c r="A20" s="39" t="s">
        <v>244</v>
      </c>
      <c r="B20" s="40">
        <v>38648</v>
      </c>
      <c r="C20" s="40">
        <v>1430879846</v>
      </c>
      <c r="D20" s="40">
        <f>-1*Table6[[#This Row],[-13679382379.0000]]</f>
        <v>1410357207</v>
      </c>
      <c r="E20" s="40">
        <v>-1410357207</v>
      </c>
      <c r="F20" s="40">
        <f>Table6[[#This Row],[14134293745]]-Table6[[#This Row],[Column1]]</f>
        <v>20522639</v>
      </c>
      <c r="G20" s="40">
        <v>38648</v>
      </c>
      <c r="H20" s="40">
        <v>1430879846</v>
      </c>
      <c r="I20" s="40">
        <f>-1*Table6[[#This Row],[Column8]]</f>
        <v>1410357207</v>
      </c>
      <c r="J20" s="40">
        <v>-1410357207</v>
      </c>
      <c r="K20" s="40">
        <f>Table6[[#This Row],[Column7]]-Table6[[#This Row],[Column2]]</f>
        <v>20522639</v>
      </c>
    </row>
    <row r="21" spans="1:11" ht="22.95" customHeight="1" x14ac:dyDescent="0.75">
      <c r="A21" s="39" t="s">
        <v>191</v>
      </c>
      <c r="B21" s="40">
        <v>245444</v>
      </c>
      <c r="C21" s="40">
        <v>8584268474</v>
      </c>
      <c r="D21" s="40">
        <f>-1*Table6[[#This Row],[-13679382379.0000]]</f>
        <v>8412246147</v>
      </c>
      <c r="E21" s="40">
        <v>-8412246147</v>
      </c>
      <c r="F21" s="40">
        <f>Table6[[#This Row],[14134293745]]-Table6[[#This Row],[Column1]]</f>
        <v>172022327</v>
      </c>
      <c r="G21" s="40">
        <v>245444</v>
      </c>
      <c r="H21" s="40">
        <v>8584268474</v>
      </c>
      <c r="I21" s="40">
        <f>-1*Table6[[#This Row],[Column8]]</f>
        <v>8412246147</v>
      </c>
      <c r="J21" s="40">
        <v>-8412246147</v>
      </c>
      <c r="K21" s="40">
        <f>Table6[[#This Row],[Column7]]-Table6[[#This Row],[Column2]]</f>
        <v>172022327</v>
      </c>
    </row>
    <row r="22" spans="1:11" ht="22.95" customHeight="1" x14ac:dyDescent="0.75">
      <c r="A22" s="39" t="s">
        <v>199</v>
      </c>
      <c r="B22" s="40">
        <v>1636538</v>
      </c>
      <c r="C22" s="40">
        <v>14270495190</v>
      </c>
      <c r="D22" s="40">
        <f>-1*Table6[[#This Row],[-13679382379.0000]]</f>
        <v>13403302575</v>
      </c>
      <c r="E22" s="40">
        <v>-13403302575</v>
      </c>
      <c r="F22" s="40">
        <f>Table6[[#This Row],[14134293745]]-Table6[[#This Row],[Column1]]</f>
        <v>867192615</v>
      </c>
      <c r="G22" s="40">
        <v>1636538</v>
      </c>
      <c r="H22" s="40">
        <v>14270495190</v>
      </c>
      <c r="I22" s="40">
        <f>-1*Table6[[#This Row],[Column8]]</f>
        <v>13403302575</v>
      </c>
      <c r="J22" s="40">
        <v>-13403302575</v>
      </c>
      <c r="K22" s="40">
        <f>Table6[[#This Row],[Column7]]-Table6[[#This Row],[Column2]]</f>
        <v>867192615</v>
      </c>
    </row>
    <row r="23" spans="1:11" ht="22.95" customHeight="1" x14ac:dyDescent="0.75">
      <c r="A23" s="39" t="s">
        <v>231</v>
      </c>
      <c r="B23" s="40">
        <v>150233</v>
      </c>
      <c r="C23" s="40">
        <v>15653536666</v>
      </c>
      <c r="D23" s="40">
        <f>-1*Table6[[#This Row],[-13679382379.0000]]</f>
        <v>15322886775</v>
      </c>
      <c r="E23" s="40">
        <v>-15322886775</v>
      </c>
      <c r="F23" s="40">
        <f>Table6[[#This Row],[14134293745]]-Table6[[#This Row],[Column1]]</f>
        <v>330649891</v>
      </c>
      <c r="G23" s="40">
        <v>150233</v>
      </c>
      <c r="H23" s="40">
        <v>15653536666</v>
      </c>
      <c r="I23" s="40">
        <f>-1*Table6[[#This Row],[Column8]]</f>
        <v>15322886775</v>
      </c>
      <c r="J23" s="40">
        <v>-15322886775</v>
      </c>
      <c r="K23" s="40">
        <f>Table6[[#This Row],[Column7]]-Table6[[#This Row],[Column2]]</f>
        <v>330649891</v>
      </c>
    </row>
    <row r="24" spans="1:11" ht="22.95" customHeight="1" x14ac:dyDescent="0.75">
      <c r="A24" s="39" t="s">
        <v>248</v>
      </c>
      <c r="B24" s="40">
        <v>41901</v>
      </c>
      <c r="C24" s="40">
        <v>628311984</v>
      </c>
      <c r="D24" s="40">
        <f>-1*Table6[[#This Row],[-13679382379.0000]]</f>
        <v>610034252</v>
      </c>
      <c r="E24" s="40">
        <v>-610034252</v>
      </c>
      <c r="F24" s="40">
        <f>Table6[[#This Row],[14134293745]]-Table6[[#This Row],[Column1]]</f>
        <v>18277732</v>
      </c>
      <c r="G24" s="40">
        <v>41901</v>
      </c>
      <c r="H24" s="40">
        <v>628311984</v>
      </c>
      <c r="I24" s="40">
        <f>-1*Table6[[#This Row],[Column8]]</f>
        <v>610034252</v>
      </c>
      <c r="J24" s="40">
        <v>-610034252</v>
      </c>
      <c r="K24" s="40">
        <f>Table6[[#This Row],[Column7]]-Table6[[#This Row],[Column2]]</f>
        <v>18277732</v>
      </c>
    </row>
    <row r="25" spans="1:11" ht="22.95" customHeight="1" x14ac:dyDescent="0.75">
      <c r="A25" s="39" t="s">
        <v>240</v>
      </c>
      <c r="B25" s="40">
        <v>36169032</v>
      </c>
      <c r="C25" s="40">
        <v>419298634766</v>
      </c>
      <c r="D25" s="40">
        <f>-1*Table6[[#This Row],[-13679382379.0000]]</f>
        <v>386093638630</v>
      </c>
      <c r="E25" s="40">
        <v>-386093638630</v>
      </c>
      <c r="F25" s="40">
        <f>Table6[[#This Row],[14134293745]]-Table6[[#This Row],[Column1]]</f>
        <v>33204996136</v>
      </c>
      <c r="G25" s="40">
        <v>36169032</v>
      </c>
      <c r="H25" s="40">
        <v>419298634766</v>
      </c>
      <c r="I25" s="40">
        <f>-1*Table6[[#This Row],[Column8]]</f>
        <v>386093638630</v>
      </c>
      <c r="J25" s="40">
        <v>-386093638630</v>
      </c>
      <c r="K25" s="40">
        <f>Table6[[#This Row],[Column7]]-Table6[[#This Row],[Column2]]</f>
        <v>33204996136</v>
      </c>
    </row>
    <row r="26" spans="1:11" ht="22.95" customHeight="1" x14ac:dyDescent="0.75">
      <c r="A26" s="39" t="s">
        <v>228</v>
      </c>
      <c r="B26" s="40">
        <v>474928</v>
      </c>
      <c r="C26" s="40">
        <v>19857713585</v>
      </c>
      <c r="D26" s="40">
        <f>-1*Table6[[#This Row],[-13679382379.0000]]</f>
        <v>20578250802</v>
      </c>
      <c r="E26" s="40">
        <v>-20578250802</v>
      </c>
      <c r="F26" s="40">
        <f>Table6[[#This Row],[14134293745]]-Table6[[#This Row],[Column1]]</f>
        <v>-720537217</v>
      </c>
      <c r="G26" s="40">
        <v>474928</v>
      </c>
      <c r="H26" s="40">
        <v>19857713585</v>
      </c>
      <c r="I26" s="40">
        <f>-1*Table6[[#This Row],[Column8]]</f>
        <v>20578250802</v>
      </c>
      <c r="J26" s="40">
        <v>-20578250802</v>
      </c>
      <c r="K26" s="40">
        <f>Table6[[#This Row],[Column7]]-Table6[[#This Row],[Column2]]</f>
        <v>-720537217</v>
      </c>
    </row>
    <row r="27" spans="1:11" ht="22.95" customHeight="1" x14ac:dyDescent="0.75">
      <c r="A27" s="39" t="s">
        <v>238</v>
      </c>
      <c r="B27" s="40">
        <v>1085372</v>
      </c>
      <c r="C27" s="40">
        <v>16865056699</v>
      </c>
      <c r="D27" s="40">
        <f>-1*Table6[[#This Row],[-13679382379.0000]]</f>
        <v>16779140518</v>
      </c>
      <c r="E27" s="40">
        <v>-16779140518</v>
      </c>
      <c r="F27" s="40">
        <f>Table6[[#This Row],[14134293745]]-Table6[[#This Row],[Column1]]</f>
        <v>85916181</v>
      </c>
      <c r="G27" s="40">
        <v>1085372</v>
      </c>
      <c r="H27" s="40">
        <v>16865056699</v>
      </c>
      <c r="I27" s="40">
        <f>-1*Table6[[#This Row],[Column8]]</f>
        <v>16779140518</v>
      </c>
      <c r="J27" s="40">
        <v>-16779140518</v>
      </c>
      <c r="K27" s="40">
        <f>Table6[[#This Row],[Column7]]-Table6[[#This Row],[Column2]]</f>
        <v>85916181</v>
      </c>
    </row>
    <row r="28" spans="1:11" ht="22.95" customHeight="1" x14ac:dyDescent="0.75">
      <c r="A28" s="39" t="s">
        <v>210</v>
      </c>
      <c r="B28" s="40">
        <v>5441335</v>
      </c>
      <c r="C28" s="40">
        <v>43105153630</v>
      </c>
      <c r="D28" s="40">
        <f>-1*Table6[[#This Row],[-13679382379.0000]]</f>
        <v>44881059994</v>
      </c>
      <c r="E28" s="40">
        <v>-44881059994</v>
      </c>
      <c r="F28" s="40">
        <f>Table6[[#This Row],[14134293745]]-Table6[[#This Row],[Column1]]</f>
        <v>-1775906364</v>
      </c>
      <c r="G28" s="40">
        <v>5441335</v>
      </c>
      <c r="H28" s="40">
        <v>43105153630</v>
      </c>
      <c r="I28" s="40">
        <f>-1*Table6[[#This Row],[Column8]]</f>
        <v>44881059994</v>
      </c>
      <c r="J28" s="40">
        <v>-44881059994</v>
      </c>
      <c r="K28" s="40">
        <f>Table6[[#This Row],[Column7]]-Table6[[#This Row],[Column2]]</f>
        <v>-1775906364</v>
      </c>
    </row>
    <row r="29" spans="1:11" ht="22.95" customHeight="1" x14ac:dyDescent="0.75">
      <c r="A29" s="39" t="s">
        <v>209</v>
      </c>
      <c r="B29" s="40">
        <v>575451</v>
      </c>
      <c r="C29" s="40">
        <v>5898848331</v>
      </c>
      <c r="D29" s="40">
        <f>-1*Table6[[#This Row],[-13679382379.0000]]</f>
        <v>6855262781</v>
      </c>
      <c r="E29" s="40">
        <v>-6855262781</v>
      </c>
      <c r="F29" s="40">
        <f>Table6[[#This Row],[14134293745]]-Table6[[#This Row],[Column1]]</f>
        <v>-956414450</v>
      </c>
      <c r="G29" s="40">
        <v>575451</v>
      </c>
      <c r="H29" s="40">
        <v>5898848331</v>
      </c>
      <c r="I29" s="40">
        <f>-1*Table6[[#This Row],[Column8]]</f>
        <v>6855262781</v>
      </c>
      <c r="J29" s="40">
        <v>-6855262781</v>
      </c>
      <c r="K29" s="40">
        <f>Table6[[#This Row],[Column7]]-Table6[[#This Row],[Column2]]</f>
        <v>-956414450</v>
      </c>
    </row>
    <row r="30" spans="1:11" ht="22.95" customHeight="1" x14ac:dyDescent="0.75">
      <c r="A30" s="39" t="s">
        <v>207</v>
      </c>
      <c r="B30" s="40">
        <v>14124350</v>
      </c>
      <c r="C30" s="40">
        <v>166545578411</v>
      </c>
      <c r="D30" s="40">
        <f>-1*Table6[[#This Row],[-13679382379.0000]]</f>
        <v>182700958350</v>
      </c>
      <c r="E30" s="40">
        <v>-182700958350</v>
      </c>
      <c r="F30" s="40">
        <f>Table6[[#This Row],[14134293745]]-Table6[[#This Row],[Column1]]</f>
        <v>-16155379939</v>
      </c>
      <c r="G30" s="40">
        <v>14124350</v>
      </c>
      <c r="H30" s="40">
        <v>166545578411</v>
      </c>
      <c r="I30" s="40">
        <f>-1*Table6[[#This Row],[Column8]]</f>
        <v>182700958350</v>
      </c>
      <c r="J30" s="40">
        <v>-182700958350</v>
      </c>
      <c r="K30" s="40">
        <f>Table6[[#This Row],[Column7]]-Table6[[#This Row],[Column2]]</f>
        <v>-16155379939</v>
      </c>
    </row>
    <row r="31" spans="1:11" ht="22.95" customHeight="1" x14ac:dyDescent="0.75">
      <c r="A31" s="39" t="s">
        <v>261</v>
      </c>
      <c r="B31" s="40">
        <v>1209854</v>
      </c>
      <c r="C31" s="40">
        <v>28995556020</v>
      </c>
      <c r="D31" s="40">
        <f>-1*Table6[[#This Row],[-13679382379.0000]]</f>
        <v>27765216355</v>
      </c>
      <c r="E31" s="40">
        <v>-27765216355</v>
      </c>
      <c r="F31" s="40">
        <f>Table6[[#This Row],[14134293745]]-Table6[[#This Row],[Column1]]</f>
        <v>1230339665</v>
      </c>
      <c r="G31" s="40">
        <v>1209854</v>
      </c>
      <c r="H31" s="40">
        <v>28995556020</v>
      </c>
      <c r="I31" s="40">
        <f>-1*Table6[[#This Row],[Column8]]</f>
        <v>27765216355</v>
      </c>
      <c r="J31" s="40">
        <v>-27765216355</v>
      </c>
      <c r="K31" s="40">
        <f>Table6[[#This Row],[Column7]]-Table6[[#This Row],[Column2]]</f>
        <v>1230339665</v>
      </c>
    </row>
    <row r="32" spans="1:11" ht="22.95" customHeight="1" x14ac:dyDescent="0.75">
      <c r="A32" s="39" t="s">
        <v>225</v>
      </c>
      <c r="B32" s="40">
        <v>6671</v>
      </c>
      <c r="C32" s="40">
        <v>401290656</v>
      </c>
      <c r="D32" s="40">
        <f>-1*Table6[[#This Row],[-13679382379.0000]]</f>
        <v>409054797</v>
      </c>
      <c r="E32" s="40">
        <v>-409054797</v>
      </c>
      <c r="F32" s="40">
        <f>Table6[[#This Row],[14134293745]]-Table6[[#This Row],[Column1]]</f>
        <v>-7764141</v>
      </c>
      <c r="G32" s="40">
        <v>6671</v>
      </c>
      <c r="H32" s="40">
        <v>401290656</v>
      </c>
      <c r="I32" s="40">
        <f>-1*Table6[[#This Row],[Column8]]</f>
        <v>409054797</v>
      </c>
      <c r="J32" s="40">
        <v>-409054797</v>
      </c>
      <c r="K32" s="40">
        <f>Table6[[#This Row],[Column7]]-Table6[[#This Row],[Column2]]</f>
        <v>-7764141</v>
      </c>
    </row>
    <row r="33" spans="1:11" ht="22.95" customHeight="1" x14ac:dyDescent="0.75">
      <c r="A33" s="39" t="s">
        <v>254</v>
      </c>
      <c r="B33" s="40">
        <v>1166249</v>
      </c>
      <c r="C33" s="40">
        <v>23585493762</v>
      </c>
      <c r="D33" s="40">
        <f>-1*Table6[[#This Row],[-13679382379.0000]]</f>
        <v>23001598285</v>
      </c>
      <c r="E33" s="40">
        <v>-23001598285</v>
      </c>
      <c r="F33" s="40">
        <f>Table6[[#This Row],[14134293745]]-Table6[[#This Row],[Column1]]</f>
        <v>583895477</v>
      </c>
      <c r="G33" s="40">
        <v>1166249</v>
      </c>
      <c r="H33" s="40">
        <v>23585493762</v>
      </c>
      <c r="I33" s="40">
        <f>-1*Table6[[#This Row],[Column8]]</f>
        <v>23001598285</v>
      </c>
      <c r="J33" s="40">
        <v>-23001598285</v>
      </c>
      <c r="K33" s="40">
        <f>Table6[[#This Row],[Column7]]-Table6[[#This Row],[Column2]]</f>
        <v>583895477</v>
      </c>
    </row>
    <row r="34" spans="1:11" ht="22.95" customHeight="1" x14ac:dyDescent="0.75">
      <c r="A34" s="39" t="s">
        <v>201</v>
      </c>
      <c r="B34" s="40">
        <v>723125</v>
      </c>
      <c r="C34" s="40">
        <v>15282607475</v>
      </c>
      <c r="D34" s="40">
        <f>-1*Table6[[#This Row],[-13679382379.0000]]</f>
        <v>14127091869</v>
      </c>
      <c r="E34" s="40">
        <v>-14127091869</v>
      </c>
      <c r="F34" s="40">
        <f>Table6[[#This Row],[14134293745]]-Table6[[#This Row],[Column1]]</f>
        <v>1155515606</v>
      </c>
      <c r="G34" s="40">
        <v>723125</v>
      </c>
      <c r="H34" s="40">
        <v>15282607475</v>
      </c>
      <c r="I34" s="40">
        <f>-1*Table6[[#This Row],[Column8]]</f>
        <v>14127091869</v>
      </c>
      <c r="J34" s="40">
        <v>-14127091869</v>
      </c>
      <c r="K34" s="40">
        <f>Table6[[#This Row],[Column7]]-Table6[[#This Row],[Column2]]</f>
        <v>1155515606</v>
      </c>
    </row>
    <row r="35" spans="1:11" ht="22.95" customHeight="1" x14ac:dyDescent="0.75">
      <c r="A35" s="39" t="s">
        <v>193</v>
      </c>
      <c r="B35" s="40">
        <v>654386</v>
      </c>
      <c r="C35" s="40">
        <v>25224352131</v>
      </c>
      <c r="D35" s="40">
        <f>-1*Table6[[#This Row],[-13679382379.0000]]</f>
        <v>24397986469</v>
      </c>
      <c r="E35" s="40">
        <v>-24397986469</v>
      </c>
      <c r="F35" s="40">
        <f>Table6[[#This Row],[14134293745]]-Table6[[#This Row],[Column1]]</f>
        <v>826365662</v>
      </c>
      <c r="G35" s="40">
        <v>654386</v>
      </c>
      <c r="H35" s="40">
        <v>25224352131</v>
      </c>
      <c r="I35" s="40">
        <f>-1*Table6[[#This Row],[Column8]]</f>
        <v>24397986469</v>
      </c>
      <c r="J35" s="40">
        <v>-24397986469</v>
      </c>
      <c r="K35" s="40">
        <f>Table6[[#This Row],[Column7]]-Table6[[#This Row],[Column2]]</f>
        <v>826365662</v>
      </c>
    </row>
    <row r="36" spans="1:11" ht="22.95" customHeight="1" x14ac:dyDescent="0.75">
      <c r="A36" s="39" t="s">
        <v>200</v>
      </c>
      <c r="B36" s="40">
        <v>228746</v>
      </c>
      <c r="C36" s="40">
        <v>4738020889</v>
      </c>
      <c r="D36" s="40">
        <f>-1*Table6[[#This Row],[-13679382379.0000]]</f>
        <v>4566250773</v>
      </c>
      <c r="E36" s="40">
        <v>-4566250773</v>
      </c>
      <c r="F36" s="40">
        <f>Table6[[#This Row],[14134293745]]-Table6[[#This Row],[Column1]]</f>
        <v>171770116</v>
      </c>
      <c r="G36" s="40">
        <v>228746</v>
      </c>
      <c r="H36" s="40">
        <v>4738020889</v>
      </c>
      <c r="I36" s="40">
        <f>-1*Table6[[#This Row],[Column8]]</f>
        <v>4566250773</v>
      </c>
      <c r="J36" s="40">
        <v>-4566250773</v>
      </c>
      <c r="K36" s="40">
        <f>Table6[[#This Row],[Column7]]-Table6[[#This Row],[Column2]]</f>
        <v>171770116</v>
      </c>
    </row>
    <row r="37" spans="1:11" ht="22.95" customHeight="1" x14ac:dyDescent="0.75">
      <c r="A37" s="39" t="s">
        <v>232</v>
      </c>
      <c r="B37" s="40">
        <v>273201</v>
      </c>
      <c r="C37" s="40">
        <v>62783851036</v>
      </c>
      <c r="D37" s="40">
        <f>-1*Table6[[#This Row],[-13679382379.0000]]</f>
        <v>59282921062</v>
      </c>
      <c r="E37" s="40">
        <v>-59282921062</v>
      </c>
      <c r="F37" s="40">
        <f>Table6[[#This Row],[14134293745]]-Table6[[#This Row],[Column1]]</f>
        <v>3500929974</v>
      </c>
      <c r="G37" s="40">
        <v>273201</v>
      </c>
      <c r="H37" s="40">
        <v>62783851036</v>
      </c>
      <c r="I37" s="40">
        <f>-1*Table6[[#This Row],[Column8]]</f>
        <v>59282921062</v>
      </c>
      <c r="J37" s="40">
        <v>-59282921062</v>
      </c>
      <c r="K37" s="40">
        <f>Table6[[#This Row],[Column7]]-Table6[[#This Row],[Column2]]</f>
        <v>3500929974</v>
      </c>
    </row>
    <row r="38" spans="1:11" ht="22.95" customHeight="1" x14ac:dyDescent="0.75">
      <c r="A38" s="39" t="s">
        <v>251</v>
      </c>
      <c r="B38" s="40">
        <v>235464</v>
      </c>
      <c r="C38" s="40">
        <v>7468672144</v>
      </c>
      <c r="D38" s="40">
        <f>-1*Table6[[#This Row],[-13679382379.0000]]</f>
        <v>7350304880</v>
      </c>
      <c r="E38" s="40">
        <v>-7350304880</v>
      </c>
      <c r="F38" s="40">
        <f>Table6[[#This Row],[14134293745]]-Table6[[#This Row],[Column1]]</f>
        <v>118367264</v>
      </c>
      <c r="G38" s="40">
        <v>235464</v>
      </c>
      <c r="H38" s="40">
        <v>7468672144</v>
      </c>
      <c r="I38" s="40">
        <f>-1*Table6[[#This Row],[Column8]]</f>
        <v>7350304880</v>
      </c>
      <c r="J38" s="40">
        <v>-7350304880</v>
      </c>
      <c r="K38" s="40">
        <f>Table6[[#This Row],[Column7]]-Table6[[#This Row],[Column2]]</f>
        <v>118367264</v>
      </c>
    </row>
    <row r="39" spans="1:11" ht="22.95" customHeight="1" x14ac:dyDescent="0.75">
      <c r="A39" s="39" t="s">
        <v>208</v>
      </c>
      <c r="B39" s="40">
        <v>178223</v>
      </c>
      <c r="C39" s="40">
        <v>4871853771</v>
      </c>
      <c r="D39" s="40">
        <f>-1*Table6[[#This Row],[-13679382379.0000]]</f>
        <v>5031308425</v>
      </c>
      <c r="E39" s="40">
        <v>-5031308425</v>
      </c>
      <c r="F39" s="40">
        <f>Table6[[#This Row],[14134293745]]-Table6[[#This Row],[Column1]]</f>
        <v>-159454654</v>
      </c>
      <c r="G39" s="40">
        <v>178223</v>
      </c>
      <c r="H39" s="40">
        <v>4871853771</v>
      </c>
      <c r="I39" s="40">
        <f>-1*Table6[[#This Row],[Column8]]</f>
        <v>5031308425</v>
      </c>
      <c r="J39" s="40">
        <v>-5031308425</v>
      </c>
      <c r="K39" s="40">
        <f>Table6[[#This Row],[Column7]]-Table6[[#This Row],[Column2]]</f>
        <v>-159454654</v>
      </c>
    </row>
    <row r="40" spans="1:11" ht="22.95" customHeight="1" x14ac:dyDescent="0.75">
      <c r="A40" s="39" t="s">
        <v>246</v>
      </c>
      <c r="B40" s="40">
        <v>5299943</v>
      </c>
      <c r="C40" s="40">
        <v>18916358042</v>
      </c>
      <c r="D40" s="40">
        <f>-1*Table6[[#This Row],[-13679382379.0000]]</f>
        <v>18121241159</v>
      </c>
      <c r="E40" s="40">
        <v>-18121241159</v>
      </c>
      <c r="F40" s="40">
        <f>Table6[[#This Row],[14134293745]]-Table6[[#This Row],[Column1]]</f>
        <v>795116883</v>
      </c>
      <c r="G40" s="40">
        <v>5299943</v>
      </c>
      <c r="H40" s="40">
        <v>18916358042</v>
      </c>
      <c r="I40" s="40">
        <f>-1*Table6[[#This Row],[Column8]]</f>
        <v>18121241159</v>
      </c>
      <c r="J40" s="40">
        <v>-18121241159</v>
      </c>
      <c r="K40" s="40">
        <f>Table6[[#This Row],[Column7]]-Table6[[#This Row],[Column2]]</f>
        <v>795116883</v>
      </c>
    </row>
    <row r="41" spans="1:11" ht="22.95" customHeight="1" x14ac:dyDescent="0.75">
      <c r="A41" s="39" t="s">
        <v>212</v>
      </c>
      <c r="B41" s="40">
        <v>80856</v>
      </c>
      <c r="C41" s="40">
        <v>2817987655</v>
      </c>
      <c r="D41" s="40">
        <f>-1*Table6[[#This Row],[-13679382379.0000]]</f>
        <v>2795101216</v>
      </c>
      <c r="E41" s="40">
        <v>-2795101216</v>
      </c>
      <c r="F41" s="40">
        <f>Table6[[#This Row],[14134293745]]-Table6[[#This Row],[Column1]]</f>
        <v>22886439</v>
      </c>
      <c r="G41" s="40">
        <v>80856</v>
      </c>
      <c r="H41" s="40">
        <v>2817987655</v>
      </c>
      <c r="I41" s="40">
        <f>-1*Table6[[#This Row],[Column8]]</f>
        <v>2795101216</v>
      </c>
      <c r="J41" s="40">
        <v>-2795101216</v>
      </c>
      <c r="K41" s="40">
        <f>Table6[[#This Row],[Column7]]-Table6[[#This Row],[Column2]]</f>
        <v>22886439</v>
      </c>
    </row>
    <row r="42" spans="1:11" ht="22.95" customHeight="1" x14ac:dyDescent="0.75">
      <c r="A42" s="39" t="s">
        <v>233</v>
      </c>
      <c r="B42" s="40">
        <v>521428</v>
      </c>
      <c r="C42" s="40">
        <v>13563074406</v>
      </c>
      <c r="D42" s="40">
        <f>-1*Table6[[#This Row],[-13679382379.0000]]</f>
        <v>12858160423</v>
      </c>
      <c r="E42" s="40">
        <v>-12858160423</v>
      </c>
      <c r="F42" s="40">
        <f>Table6[[#This Row],[14134293745]]-Table6[[#This Row],[Column1]]</f>
        <v>704913983</v>
      </c>
      <c r="G42" s="40">
        <v>521428</v>
      </c>
      <c r="H42" s="40">
        <v>13563074406</v>
      </c>
      <c r="I42" s="40">
        <f>-1*Table6[[#This Row],[Column8]]</f>
        <v>12858160423</v>
      </c>
      <c r="J42" s="40">
        <v>-12858160423</v>
      </c>
      <c r="K42" s="40">
        <f>Table6[[#This Row],[Column7]]-Table6[[#This Row],[Column2]]</f>
        <v>704913983</v>
      </c>
    </row>
    <row r="43" spans="1:11" ht="22.95" customHeight="1" x14ac:dyDescent="0.75">
      <c r="A43" s="39" t="s">
        <v>253</v>
      </c>
      <c r="B43" s="40">
        <v>14687</v>
      </c>
      <c r="C43" s="40">
        <v>276746506</v>
      </c>
      <c r="D43" s="40">
        <f>-1*Table6[[#This Row],[-13679382379.0000]]</f>
        <v>272649350</v>
      </c>
      <c r="E43" s="40">
        <v>-272649350</v>
      </c>
      <c r="F43" s="40">
        <f>Table6[[#This Row],[14134293745]]-Table6[[#This Row],[Column1]]</f>
        <v>4097156</v>
      </c>
      <c r="G43" s="40">
        <v>14687</v>
      </c>
      <c r="H43" s="40">
        <v>276746506</v>
      </c>
      <c r="I43" s="40">
        <f>-1*Table6[[#This Row],[Column8]]</f>
        <v>272649350</v>
      </c>
      <c r="J43" s="40">
        <v>-272649350</v>
      </c>
      <c r="K43" s="40">
        <f>Table6[[#This Row],[Column7]]-Table6[[#This Row],[Column2]]</f>
        <v>4097156</v>
      </c>
    </row>
    <row r="44" spans="1:11" ht="22.95" customHeight="1" x14ac:dyDescent="0.75">
      <c r="A44" s="39" t="s">
        <v>188</v>
      </c>
      <c r="B44" s="40">
        <v>44861</v>
      </c>
      <c r="C44" s="40">
        <v>4223324784</v>
      </c>
      <c r="D44" s="40">
        <f>-1*Table6[[#This Row],[-13679382379.0000]]</f>
        <v>4105933320</v>
      </c>
      <c r="E44" s="40">
        <v>-4105933320</v>
      </c>
      <c r="F44" s="40">
        <f>Table6[[#This Row],[14134293745]]-Table6[[#This Row],[Column1]]</f>
        <v>117391464</v>
      </c>
      <c r="G44" s="40">
        <v>44861</v>
      </c>
      <c r="H44" s="40">
        <v>4223324784</v>
      </c>
      <c r="I44" s="40">
        <f>-1*Table6[[#This Row],[Column8]]</f>
        <v>4105933320</v>
      </c>
      <c r="J44" s="40">
        <v>-4105933320</v>
      </c>
      <c r="K44" s="40">
        <f>Table6[[#This Row],[Column7]]-Table6[[#This Row],[Column2]]</f>
        <v>117391464</v>
      </c>
    </row>
    <row r="45" spans="1:11" ht="22.95" customHeight="1" x14ac:dyDescent="0.75">
      <c r="A45" s="39" t="s">
        <v>220</v>
      </c>
      <c r="B45" s="40">
        <v>2112180</v>
      </c>
      <c r="C45" s="40">
        <v>81724873185</v>
      </c>
      <c r="D45" s="40">
        <f>-1*Table6[[#This Row],[-13679382379.0000]]</f>
        <v>74948921273</v>
      </c>
      <c r="E45" s="40">
        <v>-74948921273</v>
      </c>
      <c r="F45" s="40">
        <f>Table6[[#This Row],[14134293745]]-Table6[[#This Row],[Column1]]</f>
        <v>6775951912</v>
      </c>
      <c r="G45" s="40">
        <v>2112180</v>
      </c>
      <c r="H45" s="40">
        <v>81724873185</v>
      </c>
      <c r="I45" s="40">
        <f>-1*Table6[[#This Row],[Column8]]</f>
        <v>74948921273</v>
      </c>
      <c r="J45" s="40">
        <v>-74948921273</v>
      </c>
      <c r="K45" s="40">
        <f>Table6[[#This Row],[Column7]]-Table6[[#This Row],[Column2]]</f>
        <v>6775951912</v>
      </c>
    </row>
    <row r="46" spans="1:11" ht="22.95" customHeight="1" x14ac:dyDescent="0.75">
      <c r="A46" s="39" t="s">
        <v>230</v>
      </c>
      <c r="B46" s="40">
        <v>2493362</v>
      </c>
      <c r="C46" s="40">
        <v>35550935095</v>
      </c>
      <c r="D46" s="40">
        <f>-1*Table6[[#This Row],[-13679382379.0000]]</f>
        <v>33046818883</v>
      </c>
      <c r="E46" s="40">
        <v>-33046818883</v>
      </c>
      <c r="F46" s="40">
        <f>Table6[[#This Row],[14134293745]]-Table6[[#This Row],[Column1]]</f>
        <v>2504116212</v>
      </c>
      <c r="G46" s="40">
        <v>2493362</v>
      </c>
      <c r="H46" s="40">
        <v>35550935095</v>
      </c>
      <c r="I46" s="40">
        <f>-1*Table6[[#This Row],[Column8]]</f>
        <v>33046818883</v>
      </c>
      <c r="J46" s="40">
        <v>-33046818883</v>
      </c>
      <c r="K46" s="40">
        <f>Table6[[#This Row],[Column7]]-Table6[[#This Row],[Column2]]</f>
        <v>2504116212</v>
      </c>
    </row>
    <row r="47" spans="1:11" ht="22.95" customHeight="1" x14ac:dyDescent="0.75">
      <c r="A47" s="39" t="s">
        <v>245</v>
      </c>
      <c r="B47" s="40">
        <v>546064</v>
      </c>
      <c r="C47" s="40">
        <v>75427446178</v>
      </c>
      <c r="D47" s="40">
        <f>-1*Table6[[#This Row],[-13679382379.0000]]</f>
        <v>68002352212</v>
      </c>
      <c r="E47" s="40">
        <v>-68002352212</v>
      </c>
      <c r="F47" s="40">
        <f>Table6[[#This Row],[14134293745]]-Table6[[#This Row],[Column1]]</f>
        <v>7425093966</v>
      </c>
      <c r="G47" s="40">
        <v>546064</v>
      </c>
      <c r="H47" s="40">
        <v>75427446178</v>
      </c>
      <c r="I47" s="40">
        <f>-1*Table6[[#This Row],[Column8]]</f>
        <v>68002352212</v>
      </c>
      <c r="J47" s="40">
        <v>-68002352212</v>
      </c>
      <c r="K47" s="40">
        <f>Table6[[#This Row],[Column7]]-Table6[[#This Row],[Column2]]</f>
        <v>7425093966</v>
      </c>
    </row>
    <row r="48" spans="1:11" ht="22.95" customHeight="1" x14ac:dyDescent="0.75">
      <c r="A48" s="39" t="s">
        <v>249</v>
      </c>
      <c r="B48" s="40">
        <v>2139</v>
      </c>
      <c r="C48" s="40">
        <v>91767767</v>
      </c>
      <c r="D48" s="40">
        <f>-1*Table6[[#This Row],[-13679382379.0000]]</f>
        <v>91442838</v>
      </c>
      <c r="E48" s="40">
        <v>-91442838</v>
      </c>
      <c r="F48" s="40">
        <f>Table6[[#This Row],[14134293745]]-Table6[[#This Row],[Column1]]</f>
        <v>324929</v>
      </c>
      <c r="G48" s="40">
        <v>2139</v>
      </c>
      <c r="H48" s="40">
        <v>91767767</v>
      </c>
      <c r="I48" s="40">
        <f>-1*Table6[[#This Row],[Column8]]</f>
        <v>91442838</v>
      </c>
      <c r="J48" s="40">
        <v>-91442838</v>
      </c>
      <c r="K48" s="40">
        <f>Table6[[#This Row],[Column7]]-Table6[[#This Row],[Column2]]</f>
        <v>324929</v>
      </c>
    </row>
    <row r="49" spans="1:11" ht="22.95" customHeight="1" x14ac:dyDescent="0.75">
      <c r="A49" s="39" t="s">
        <v>250</v>
      </c>
      <c r="B49" s="40">
        <v>741490</v>
      </c>
      <c r="C49" s="40">
        <v>17488114288</v>
      </c>
      <c r="D49" s="40">
        <f>-1*Table6[[#This Row],[-13679382379.0000]]</f>
        <v>17263081970</v>
      </c>
      <c r="E49" s="40">
        <v>-17263081970</v>
      </c>
      <c r="F49" s="40">
        <f>Table6[[#This Row],[14134293745]]-Table6[[#This Row],[Column1]]</f>
        <v>225032318</v>
      </c>
      <c r="G49" s="40">
        <v>741490</v>
      </c>
      <c r="H49" s="40">
        <v>17488114288</v>
      </c>
      <c r="I49" s="40">
        <f>-1*Table6[[#This Row],[Column8]]</f>
        <v>17263081970</v>
      </c>
      <c r="J49" s="40">
        <v>-17263081970</v>
      </c>
      <c r="K49" s="40">
        <f>Table6[[#This Row],[Column7]]-Table6[[#This Row],[Column2]]</f>
        <v>225032318</v>
      </c>
    </row>
    <row r="50" spans="1:11" ht="22.95" customHeight="1" x14ac:dyDescent="0.75">
      <c r="A50" s="39" t="s">
        <v>252</v>
      </c>
      <c r="B50" s="40">
        <v>859144</v>
      </c>
      <c r="C50" s="40">
        <v>22813307658</v>
      </c>
      <c r="D50" s="40">
        <f>-1*Table6[[#This Row],[-13679382379.0000]]</f>
        <v>20673155093</v>
      </c>
      <c r="E50" s="40">
        <v>-20673155093</v>
      </c>
      <c r="F50" s="40">
        <f>Table6[[#This Row],[14134293745]]-Table6[[#This Row],[Column1]]</f>
        <v>2140152565</v>
      </c>
      <c r="G50" s="40">
        <v>859144</v>
      </c>
      <c r="H50" s="40">
        <v>22813307658</v>
      </c>
      <c r="I50" s="40">
        <f>-1*Table6[[#This Row],[Column8]]</f>
        <v>20673155093</v>
      </c>
      <c r="J50" s="40">
        <v>-20673155093</v>
      </c>
      <c r="K50" s="40">
        <f>Table6[[#This Row],[Column7]]-Table6[[#This Row],[Column2]]</f>
        <v>2140152565</v>
      </c>
    </row>
    <row r="51" spans="1:11" ht="22.95" customHeight="1" x14ac:dyDescent="0.75">
      <c r="A51" s="39" t="s">
        <v>189</v>
      </c>
      <c r="B51" s="40">
        <v>4418</v>
      </c>
      <c r="C51" s="40">
        <v>230068561</v>
      </c>
      <c r="D51" s="40">
        <f>-1*Table6[[#This Row],[-13679382379.0000]]</f>
        <v>227130102</v>
      </c>
      <c r="E51" s="40">
        <v>-227130102</v>
      </c>
      <c r="F51" s="40">
        <f>Table6[[#This Row],[14134293745]]-Table6[[#This Row],[Column1]]</f>
        <v>2938459</v>
      </c>
      <c r="G51" s="40">
        <v>4418</v>
      </c>
      <c r="H51" s="40">
        <v>230068561</v>
      </c>
      <c r="I51" s="40">
        <f>-1*Table6[[#This Row],[Column8]]</f>
        <v>227130102</v>
      </c>
      <c r="J51" s="40">
        <v>-227130102</v>
      </c>
      <c r="K51" s="40">
        <f>Table6[[#This Row],[Column7]]-Table6[[#This Row],[Column2]]</f>
        <v>2938459</v>
      </c>
    </row>
    <row r="52" spans="1:11" ht="22.95" customHeight="1" x14ac:dyDescent="0.75">
      <c r="A52" s="39" t="s">
        <v>215</v>
      </c>
      <c r="B52" s="40">
        <v>2287</v>
      </c>
      <c r="C52" s="40">
        <v>109555457</v>
      </c>
      <c r="D52" s="40">
        <f>-1*Table6[[#This Row],[-13679382379.0000]]</f>
        <v>108633532</v>
      </c>
      <c r="E52" s="40">
        <v>-108633532</v>
      </c>
      <c r="F52" s="40">
        <f>Table6[[#This Row],[14134293745]]-Table6[[#This Row],[Column1]]</f>
        <v>921925</v>
      </c>
      <c r="G52" s="40">
        <v>2287</v>
      </c>
      <c r="H52" s="40">
        <v>109555457</v>
      </c>
      <c r="I52" s="40">
        <f>-1*Table6[[#This Row],[Column8]]</f>
        <v>108633532</v>
      </c>
      <c r="J52" s="40">
        <v>-108633532</v>
      </c>
      <c r="K52" s="40">
        <f>Table6[[#This Row],[Column7]]-Table6[[#This Row],[Column2]]</f>
        <v>921925</v>
      </c>
    </row>
    <row r="53" spans="1:11" ht="22.95" customHeight="1" x14ac:dyDescent="0.75">
      <c r="A53" s="39" t="s">
        <v>218</v>
      </c>
      <c r="B53" s="40">
        <v>210031</v>
      </c>
      <c r="C53" s="40">
        <v>8043694982</v>
      </c>
      <c r="D53" s="40">
        <f>-1*Table6[[#This Row],[-13679382379.0000]]</f>
        <v>8338156992</v>
      </c>
      <c r="E53" s="40">
        <v>-8338156992</v>
      </c>
      <c r="F53" s="40">
        <f>Table6[[#This Row],[14134293745]]-Table6[[#This Row],[Column1]]</f>
        <v>-294462010</v>
      </c>
      <c r="G53" s="40">
        <v>210031</v>
      </c>
      <c r="H53" s="40">
        <v>8043694982</v>
      </c>
      <c r="I53" s="40">
        <f>-1*Table6[[#This Row],[Column8]]</f>
        <v>8338156992</v>
      </c>
      <c r="J53" s="40">
        <v>-8338156992</v>
      </c>
      <c r="K53" s="40">
        <f>Table6[[#This Row],[Column7]]-Table6[[#This Row],[Column2]]</f>
        <v>-294462010</v>
      </c>
    </row>
    <row r="54" spans="1:11" ht="22.95" customHeight="1" x14ac:dyDescent="0.75">
      <c r="A54" s="39" t="s">
        <v>242</v>
      </c>
      <c r="B54" s="40">
        <v>15230</v>
      </c>
      <c r="C54" s="40">
        <v>350757690</v>
      </c>
      <c r="D54" s="40">
        <f>-1*Table6[[#This Row],[-13679382379.0000]]</f>
        <v>344165123</v>
      </c>
      <c r="E54" s="40">
        <v>-344165123</v>
      </c>
      <c r="F54" s="40">
        <f>Table6[[#This Row],[14134293745]]-Table6[[#This Row],[Column1]]</f>
        <v>6592567</v>
      </c>
      <c r="G54" s="40">
        <v>15230</v>
      </c>
      <c r="H54" s="40">
        <v>350757690</v>
      </c>
      <c r="I54" s="40">
        <f>-1*Table6[[#This Row],[Column8]]</f>
        <v>344165123</v>
      </c>
      <c r="J54" s="40">
        <v>-344165123</v>
      </c>
      <c r="K54" s="40">
        <f>Table6[[#This Row],[Column7]]-Table6[[#This Row],[Column2]]</f>
        <v>6592567</v>
      </c>
    </row>
    <row r="55" spans="1:11" ht="22.95" customHeight="1" x14ac:dyDescent="0.75">
      <c r="A55" s="39" t="s">
        <v>196</v>
      </c>
      <c r="B55" s="40">
        <v>25792</v>
      </c>
      <c r="C55" s="40">
        <v>1350856340</v>
      </c>
      <c r="D55" s="40">
        <f>-1*Table6[[#This Row],[-13679382379.0000]]</f>
        <v>1305885642</v>
      </c>
      <c r="E55" s="40">
        <v>-1305885642</v>
      </c>
      <c r="F55" s="40">
        <f>Table6[[#This Row],[14134293745]]-Table6[[#This Row],[Column1]]</f>
        <v>44970698</v>
      </c>
      <c r="G55" s="40">
        <v>25792</v>
      </c>
      <c r="H55" s="40">
        <v>1350856340</v>
      </c>
      <c r="I55" s="40">
        <f>-1*Table6[[#This Row],[Column8]]</f>
        <v>1305885642</v>
      </c>
      <c r="J55" s="40">
        <v>-1305885642</v>
      </c>
      <c r="K55" s="40">
        <f>Table6[[#This Row],[Column7]]-Table6[[#This Row],[Column2]]</f>
        <v>44970698</v>
      </c>
    </row>
    <row r="56" spans="1:11" ht="22.95" customHeight="1" x14ac:dyDescent="0.75">
      <c r="A56" s="39" t="s">
        <v>272</v>
      </c>
      <c r="B56" s="40">
        <v>14029</v>
      </c>
      <c r="C56" s="40">
        <v>11375419067</v>
      </c>
      <c r="D56" s="40">
        <f>-1*Table6[[#This Row],[-13679382379.0000]]</f>
        <v>11190390043</v>
      </c>
      <c r="E56" s="40">
        <v>-11190390043</v>
      </c>
      <c r="F56" s="40">
        <f>Table6[[#This Row],[14134293745]]-Table6[[#This Row],[Column1]]</f>
        <v>185029024</v>
      </c>
      <c r="G56" s="40">
        <v>14029</v>
      </c>
      <c r="H56" s="40">
        <v>11375419067</v>
      </c>
      <c r="I56" s="40">
        <f>-1*Table6[[#This Row],[Column8]]</f>
        <v>11190390043</v>
      </c>
      <c r="J56" s="40">
        <v>-11190390043</v>
      </c>
      <c r="K56" s="40">
        <f>Table6[[#This Row],[Column7]]-Table6[[#This Row],[Column2]]</f>
        <v>185029024</v>
      </c>
    </row>
    <row r="57" spans="1:11" ht="22.95" customHeight="1" x14ac:dyDescent="0.75">
      <c r="A57" s="39" t="s">
        <v>285</v>
      </c>
      <c r="B57" s="40">
        <v>32047</v>
      </c>
      <c r="C57" s="40">
        <v>24483466270</v>
      </c>
      <c r="D57" s="40">
        <f>-1*Table6[[#This Row],[-13679382379.0000]]</f>
        <v>24082064120</v>
      </c>
      <c r="E57" s="40">
        <v>-24082064120</v>
      </c>
      <c r="F57" s="40">
        <f>Table6[[#This Row],[14134293745]]-Table6[[#This Row],[Column1]]</f>
        <v>401402150</v>
      </c>
      <c r="G57" s="40">
        <v>32047</v>
      </c>
      <c r="H57" s="40">
        <v>24483466270</v>
      </c>
      <c r="I57" s="40">
        <f>-1*Table6[[#This Row],[Column8]]</f>
        <v>24082064120</v>
      </c>
      <c r="J57" s="40">
        <v>-24082064120</v>
      </c>
      <c r="K57" s="40">
        <f>Table6[[#This Row],[Column7]]-Table6[[#This Row],[Column2]]</f>
        <v>401402150</v>
      </c>
    </row>
    <row r="58" spans="1:11" ht="22.95" customHeight="1" x14ac:dyDescent="0.75">
      <c r="A58" s="39" t="s">
        <v>279</v>
      </c>
      <c r="B58" s="40">
        <v>9286</v>
      </c>
      <c r="C58" s="40">
        <v>8713241606</v>
      </c>
      <c r="D58" s="40">
        <f>-1*Table6[[#This Row],[-13679382379.0000]]</f>
        <v>8566202332</v>
      </c>
      <c r="E58" s="40">
        <v>-8566202332</v>
      </c>
      <c r="F58" s="40">
        <f>Table6[[#This Row],[14134293745]]-Table6[[#This Row],[Column1]]</f>
        <v>147039274</v>
      </c>
      <c r="G58" s="40">
        <v>9286</v>
      </c>
      <c r="H58" s="40">
        <v>8713241606</v>
      </c>
      <c r="I58" s="40">
        <f>-1*Table6[[#This Row],[Column8]]</f>
        <v>8566202332</v>
      </c>
      <c r="J58" s="40">
        <v>-8566202332</v>
      </c>
      <c r="K58" s="40">
        <f>Table6[[#This Row],[Column7]]-Table6[[#This Row],[Column2]]</f>
        <v>147039274</v>
      </c>
    </row>
    <row r="59" spans="1:11" ht="22.95" customHeight="1" x14ac:dyDescent="0.75">
      <c r="A59" s="39" t="s">
        <v>276</v>
      </c>
      <c r="B59" s="40">
        <v>8158</v>
      </c>
      <c r="C59" s="40">
        <v>6453737844</v>
      </c>
      <c r="D59" s="40">
        <f>-1*Table6[[#This Row],[-13679382379.0000]]</f>
        <v>6365392883</v>
      </c>
      <c r="E59" s="40">
        <v>-6365392883</v>
      </c>
      <c r="F59" s="40">
        <f>Table6[[#This Row],[14134293745]]-Table6[[#This Row],[Column1]]</f>
        <v>88344961</v>
      </c>
      <c r="G59" s="40">
        <v>8158</v>
      </c>
      <c r="H59" s="40">
        <v>6453737844</v>
      </c>
      <c r="I59" s="40">
        <f>-1*Table6[[#This Row],[Column8]]</f>
        <v>6365392883</v>
      </c>
      <c r="J59" s="40">
        <v>-6365392883</v>
      </c>
      <c r="K59" s="40">
        <f>Table6[[#This Row],[Column7]]-Table6[[#This Row],[Column2]]</f>
        <v>88344961</v>
      </c>
    </row>
    <row r="60" spans="1:11" ht="22.95" customHeight="1" x14ac:dyDescent="0.75">
      <c r="A60" s="39" t="s">
        <v>288</v>
      </c>
      <c r="B60" s="40">
        <v>148000</v>
      </c>
      <c r="C60" s="40">
        <v>146421985000</v>
      </c>
      <c r="D60" s="40">
        <f>-1*Table6[[#This Row],[-13679382379.0000]]</f>
        <v>146413773000</v>
      </c>
      <c r="E60" s="40">
        <v>-146413773000</v>
      </c>
      <c r="F60" s="40">
        <f>Table6[[#This Row],[14134293745]]-Table6[[#This Row],[Column1]]</f>
        <v>8212000</v>
      </c>
      <c r="G60" s="40">
        <v>148000</v>
      </c>
      <c r="H60" s="40">
        <v>146421985000</v>
      </c>
      <c r="I60" s="40">
        <f>-1*Table6[[#This Row],[Column8]]</f>
        <v>146413773000</v>
      </c>
      <c r="J60" s="40">
        <v>-146413773000</v>
      </c>
      <c r="K60" s="40">
        <f>Table6[[#This Row],[Column7]]-Table6[[#This Row],[Column2]]</f>
        <v>8212000</v>
      </c>
    </row>
    <row r="61" spans="1:11" ht="22.95" customHeight="1" x14ac:dyDescent="0.75">
      <c r="A61" s="39" t="s">
        <v>281</v>
      </c>
      <c r="B61" s="40">
        <v>210000</v>
      </c>
      <c r="C61" s="40">
        <v>209893750000</v>
      </c>
      <c r="D61" s="40">
        <f>-1*Table6[[#This Row],[-13679382379.0000]]</f>
        <v>209847750000</v>
      </c>
      <c r="E61" s="40">
        <v>-209847750000</v>
      </c>
      <c r="F61" s="40">
        <f>Table6[[#This Row],[14134293745]]-Table6[[#This Row],[Column1]]</f>
        <v>46000000</v>
      </c>
      <c r="G61" s="40">
        <v>210000</v>
      </c>
      <c r="H61" s="40">
        <v>209893750000</v>
      </c>
      <c r="I61" s="40">
        <f>-1*Table6[[#This Row],[Column8]]</f>
        <v>209847750000</v>
      </c>
      <c r="J61" s="40">
        <v>-209847750000</v>
      </c>
      <c r="K61" s="40">
        <f>Table6[[#This Row],[Column7]]-Table6[[#This Row],[Column2]]</f>
        <v>46000000</v>
      </c>
    </row>
    <row r="62" spans="1:11" ht="22.95" customHeight="1" thickBot="1" x14ac:dyDescent="0.8">
      <c r="A62" s="39" t="s">
        <v>171</v>
      </c>
      <c r="B62" s="40"/>
      <c r="C62" s="47">
        <f>SUM(C7:C61)</f>
        <v>1720389770177</v>
      </c>
      <c r="D62" s="47">
        <f>SUM(D7:D61)</f>
        <v>1673171274519</v>
      </c>
      <c r="E62" s="40">
        <f>SUM(E7:E61)</f>
        <v>-1673171274519</v>
      </c>
      <c r="F62" s="47">
        <f>SUM(F7:F61)</f>
        <v>47218495658</v>
      </c>
      <c r="G62" s="40"/>
      <c r="H62" s="47">
        <f>SUM(H7:H61)</f>
        <v>1720389770177</v>
      </c>
      <c r="I62" s="47">
        <f>SUM(I7:I61)</f>
        <v>1673171274519</v>
      </c>
      <c r="J62" s="40">
        <f>SUM(J7:J61)</f>
        <v>-1673171274519</v>
      </c>
      <c r="K62" s="47">
        <f>SUM(K7:K61)</f>
        <v>47218495658</v>
      </c>
    </row>
    <row r="63" spans="1:11" ht="22.95" customHeight="1" thickTop="1" x14ac:dyDescent="0.75">
      <c r="A63" s="39" t="s">
        <v>172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rightToLeft="1" topLeftCell="A82" zoomScaleNormal="100" zoomScaleSheetLayoutView="106" workbookViewId="0">
      <selection activeCell="A95" sqref="A95:XFD95"/>
    </sheetView>
  </sheetViews>
  <sheetFormatPr defaultColWidth="9.109375" defaultRowHeight="22.2" x14ac:dyDescent="0.75"/>
  <cols>
    <col min="1" max="1" width="38.77734375" style="36" bestFit="1" customWidth="1"/>
    <col min="2" max="2" width="11.21875" style="36" bestFit="1" customWidth="1"/>
    <col min="3" max="3" width="17.77734375" style="36" bestFit="1" customWidth="1"/>
    <col min="4" max="4" width="17.33203125" style="36" customWidth="1"/>
    <col min="5" max="5" width="18.5546875" style="36" hidden="1" customWidth="1"/>
    <col min="6" max="6" width="29" style="36" bestFit="1" customWidth="1"/>
    <col min="7" max="7" width="11.21875" style="36" bestFit="1" customWidth="1"/>
    <col min="8" max="8" width="17.77734375" style="36" bestFit="1" customWidth="1"/>
    <col min="9" max="9" width="16.6640625" style="36" customWidth="1"/>
    <col min="10" max="10" width="18.5546875" style="36" hidden="1" customWidth="1"/>
    <col min="11" max="11" width="29" style="36" bestFit="1" customWidth="1"/>
    <col min="12" max="12" width="9.109375" style="37" customWidth="1"/>
    <col min="13" max="16384" width="9.109375" style="37"/>
  </cols>
  <sheetData>
    <row r="1" spans="1:11" ht="25.2" x14ac:dyDescent="0.7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2" x14ac:dyDescent="0.75">
      <c r="A2" s="107" t="s">
        <v>300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5.2" x14ac:dyDescent="0.75">
      <c r="A3" s="107" t="s">
        <v>301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5.2" x14ac:dyDescent="0.75">
      <c r="A4" s="106" t="s">
        <v>345</v>
      </c>
      <c r="B4" s="106"/>
      <c r="C4" s="106"/>
      <c r="D4" s="106"/>
      <c r="E4" s="106"/>
    </row>
    <row r="5" spans="1:11" ht="16.5" customHeight="1" x14ac:dyDescent="0.75">
      <c r="B5" s="112" t="s">
        <v>358</v>
      </c>
      <c r="C5" s="112"/>
      <c r="D5" s="112"/>
      <c r="E5" s="112"/>
      <c r="F5" s="112"/>
      <c r="G5" s="113" t="s">
        <v>303</v>
      </c>
      <c r="H5" s="113"/>
      <c r="I5" s="113"/>
      <c r="J5" s="113"/>
      <c r="K5" s="113"/>
    </row>
    <row r="6" spans="1:11" ht="53.25" customHeight="1" x14ac:dyDescent="0.75">
      <c r="A6" s="45" t="s">
        <v>319</v>
      </c>
      <c r="B6" s="38" t="s">
        <v>178</v>
      </c>
      <c r="C6" s="38" t="s">
        <v>180</v>
      </c>
      <c r="D6" s="38" t="s">
        <v>321</v>
      </c>
      <c r="E6" s="38" t="s">
        <v>321</v>
      </c>
      <c r="F6" s="48" t="s">
        <v>346</v>
      </c>
      <c r="G6" s="38" t="s">
        <v>178</v>
      </c>
      <c r="H6" s="38" t="s">
        <v>180</v>
      </c>
      <c r="I6" s="38" t="s">
        <v>321</v>
      </c>
      <c r="J6" s="38" t="s">
        <v>321</v>
      </c>
      <c r="K6" s="48" t="s">
        <v>346</v>
      </c>
    </row>
    <row r="7" spans="1:11" ht="22.95" customHeight="1" x14ac:dyDescent="0.75">
      <c r="A7" s="39" t="s">
        <v>187</v>
      </c>
      <c r="B7" s="40">
        <v>17473847</v>
      </c>
      <c r="C7" s="40">
        <v>228768347216</v>
      </c>
      <c r="D7" s="40">
        <f>-1*Table7[[#This Row],[-194775422366.0000]]</f>
        <v>194775422366</v>
      </c>
      <c r="E7" s="40">
        <v>-194775422366</v>
      </c>
      <c r="F7" s="40">
        <f>Table7[[#This Row],[228768347216.0000]]-Table7[[#This Row],[Column1]]</f>
        <v>33992924850</v>
      </c>
      <c r="G7" s="40">
        <v>17473847</v>
      </c>
      <c r="H7" s="40">
        <v>228768347216</v>
      </c>
      <c r="I7" s="40">
        <f>-1*Table7[[#This Row],[Column8]]</f>
        <v>194775422366</v>
      </c>
      <c r="J7" s="40">
        <v>-194775422366</v>
      </c>
      <c r="K7" s="40">
        <f>Table7[[#This Row],[Column7]]-Table7[[#This Row],[Column2]]</f>
        <v>33992924850</v>
      </c>
    </row>
    <row r="8" spans="1:11" ht="22.95" customHeight="1" x14ac:dyDescent="0.75">
      <c r="A8" s="39" t="s">
        <v>188</v>
      </c>
      <c r="B8" s="40">
        <v>4053390</v>
      </c>
      <c r="C8" s="40">
        <v>361733134625</v>
      </c>
      <c r="D8" s="40">
        <f>-1*Table7[[#This Row],[-194775422366.0000]]</f>
        <v>369209027754</v>
      </c>
      <c r="E8" s="40">
        <v>-369209027754</v>
      </c>
      <c r="F8" s="40">
        <f>Table7[[#This Row],[228768347216.0000]]-Table7[[#This Row],[Column1]]</f>
        <v>-7475893129</v>
      </c>
      <c r="G8" s="40">
        <v>4053390</v>
      </c>
      <c r="H8" s="40">
        <v>361733134625</v>
      </c>
      <c r="I8" s="40">
        <f>-1*Table7[[#This Row],[Column8]]</f>
        <v>369209027754</v>
      </c>
      <c r="J8" s="40">
        <v>-369209027754</v>
      </c>
      <c r="K8" s="40">
        <f>Table7[[#This Row],[Column7]]-Table7[[#This Row],[Column2]]</f>
        <v>-7475893129</v>
      </c>
    </row>
    <row r="9" spans="1:11" ht="22.95" customHeight="1" x14ac:dyDescent="0.75">
      <c r="A9" s="39" t="s">
        <v>189</v>
      </c>
      <c r="B9" s="40">
        <v>7458910</v>
      </c>
      <c r="C9" s="40">
        <v>374227242083</v>
      </c>
      <c r="D9" s="40">
        <f>-1*Table7[[#This Row],[-194775422366.0000]]</f>
        <v>383041237977</v>
      </c>
      <c r="E9" s="40">
        <v>-383041237977</v>
      </c>
      <c r="F9" s="40">
        <f>Table7[[#This Row],[228768347216.0000]]-Table7[[#This Row],[Column1]]</f>
        <v>-8813995894</v>
      </c>
      <c r="G9" s="40">
        <v>7458910</v>
      </c>
      <c r="H9" s="40">
        <v>374227242083</v>
      </c>
      <c r="I9" s="40">
        <f>-1*Table7[[#This Row],[Column8]]</f>
        <v>383041237977</v>
      </c>
      <c r="J9" s="40">
        <v>-383041237977</v>
      </c>
      <c r="K9" s="40">
        <f>Table7[[#This Row],[Column7]]-Table7[[#This Row],[Column2]]</f>
        <v>-8813995894</v>
      </c>
    </row>
    <row r="10" spans="1:11" ht="22.95" customHeight="1" x14ac:dyDescent="0.75">
      <c r="A10" s="39" t="s">
        <v>190</v>
      </c>
      <c r="B10" s="40">
        <v>3246950</v>
      </c>
      <c r="C10" s="40">
        <v>301899079693</v>
      </c>
      <c r="D10" s="40">
        <f>-1*Table7[[#This Row],[-194775422366.0000]]</f>
        <v>309322204126</v>
      </c>
      <c r="E10" s="40">
        <v>-309322204126</v>
      </c>
      <c r="F10" s="40">
        <f>Table7[[#This Row],[228768347216.0000]]-Table7[[#This Row],[Column1]]</f>
        <v>-7423124433</v>
      </c>
      <c r="G10" s="40">
        <v>3246950</v>
      </c>
      <c r="H10" s="40">
        <v>301899079693</v>
      </c>
      <c r="I10" s="40">
        <f>-1*Table7[[#This Row],[Column8]]</f>
        <v>309322204126</v>
      </c>
      <c r="J10" s="40">
        <v>-309322204126</v>
      </c>
      <c r="K10" s="40">
        <f>Table7[[#This Row],[Column7]]-Table7[[#This Row],[Column2]]</f>
        <v>-7423124433</v>
      </c>
    </row>
    <row r="11" spans="1:11" ht="22.95" customHeight="1" x14ac:dyDescent="0.75">
      <c r="A11" s="39" t="s">
        <v>191</v>
      </c>
      <c r="B11" s="40">
        <v>7932881</v>
      </c>
      <c r="C11" s="40">
        <v>261903190427</v>
      </c>
      <c r="D11" s="40">
        <f>-1*Table7[[#This Row],[-194775422366.0000]]</f>
        <v>271467846702</v>
      </c>
      <c r="E11" s="40">
        <v>-271467846702</v>
      </c>
      <c r="F11" s="40">
        <f>Table7[[#This Row],[228768347216.0000]]-Table7[[#This Row],[Column1]]</f>
        <v>-9564656275</v>
      </c>
      <c r="G11" s="40">
        <v>7932881</v>
      </c>
      <c r="H11" s="40">
        <v>261903190427</v>
      </c>
      <c r="I11" s="40">
        <f>-1*Table7[[#This Row],[Column8]]</f>
        <v>271467846702</v>
      </c>
      <c r="J11" s="40">
        <v>-271467846702</v>
      </c>
      <c r="K11" s="40">
        <f>Table7[[#This Row],[Column7]]-Table7[[#This Row],[Column2]]</f>
        <v>-9564656275</v>
      </c>
    </row>
    <row r="12" spans="1:11" ht="22.95" customHeight="1" x14ac:dyDescent="0.75">
      <c r="A12" s="39" t="s">
        <v>192</v>
      </c>
      <c r="B12" s="40">
        <v>6157860</v>
      </c>
      <c r="C12" s="40">
        <v>291722265055</v>
      </c>
      <c r="D12" s="40">
        <f>-1*Table7[[#This Row],[-194775422366.0000]]</f>
        <v>292337583057</v>
      </c>
      <c r="E12" s="40">
        <v>-292337583057</v>
      </c>
      <c r="F12" s="40">
        <f>Table7[[#This Row],[228768347216.0000]]-Table7[[#This Row],[Column1]]</f>
        <v>-615318002</v>
      </c>
      <c r="G12" s="40">
        <v>6157860</v>
      </c>
      <c r="H12" s="40">
        <v>291722265055</v>
      </c>
      <c r="I12" s="40">
        <f>-1*Table7[[#This Row],[Column8]]</f>
        <v>292337583057</v>
      </c>
      <c r="J12" s="40">
        <v>-292337583057</v>
      </c>
      <c r="K12" s="40">
        <f>Table7[[#This Row],[Column7]]-Table7[[#This Row],[Column2]]</f>
        <v>-615318002</v>
      </c>
    </row>
    <row r="13" spans="1:11" ht="22.95" customHeight="1" x14ac:dyDescent="0.75">
      <c r="A13" s="39" t="s">
        <v>193</v>
      </c>
      <c r="B13" s="40">
        <v>2406420</v>
      </c>
      <c r="C13" s="40">
        <v>89282468320</v>
      </c>
      <c r="D13" s="40">
        <f>-1*Table7[[#This Row],[-194775422366.0000]]</f>
        <v>90573707212</v>
      </c>
      <c r="E13" s="40">
        <v>-90573707212</v>
      </c>
      <c r="F13" s="40">
        <f>Table7[[#This Row],[228768347216.0000]]-Table7[[#This Row],[Column1]]</f>
        <v>-1291238892</v>
      </c>
      <c r="G13" s="40">
        <v>2406420</v>
      </c>
      <c r="H13" s="40">
        <v>89282468320</v>
      </c>
      <c r="I13" s="40">
        <f>-1*Table7[[#This Row],[Column8]]</f>
        <v>90573707212</v>
      </c>
      <c r="J13" s="40">
        <v>-90573707212</v>
      </c>
      <c r="K13" s="40">
        <f>Table7[[#This Row],[Column7]]-Table7[[#This Row],[Column2]]</f>
        <v>-1291238892</v>
      </c>
    </row>
    <row r="14" spans="1:11" ht="22.95" customHeight="1" x14ac:dyDescent="0.75">
      <c r="A14" s="39" t="s">
        <v>194</v>
      </c>
      <c r="B14" s="40">
        <v>464000</v>
      </c>
      <c r="C14" s="40">
        <v>115670743376</v>
      </c>
      <c r="D14" s="40">
        <f>-1*Table7[[#This Row],[-194775422366.0000]]</f>
        <v>116265431496</v>
      </c>
      <c r="E14" s="40">
        <v>-116265431496</v>
      </c>
      <c r="F14" s="40">
        <f>Table7[[#This Row],[228768347216.0000]]-Table7[[#This Row],[Column1]]</f>
        <v>-594688120</v>
      </c>
      <c r="G14" s="40">
        <v>464000</v>
      </c>
      <c r="H14" s="40">
        <v>115670743376</v>
      </c>
      <c r="I14" s="40">
        <f>-1*Table7[[#This Row],[Column8]]</f>
        <v>116265431496</v>
      </c>
      <c r="J14" s="40">
        <v>-116265431496</v>
      </c>
      <c r="K14" s="40">
        <f>Table7[[#This Row],[Column7]]-Table7[[#This Row],[Column2]]</f>
        <v>-594688120</v>
      </c>
    </row>
    <row r="15" spans="1:11" ht="22.95" customHeight="1" x14ac:dyDescent="0.75">
      <c r="A15" s="39" t="s">
        <v>195</v>
      </c>
      <c r="B15" s="40">
        <v>6596667</v>
      </c>
      <c r="C15" s="40">
        <v>127680328939</v>
      </c>
      <c r="D15" s="40">
        <f>-1*Table7[[#This Row],[-194775422366.0000]]</f>
        <v>128022431484</v>
      </c>
      <c r="E15" s="40">
        <v>-128022431484</v>
      </c>
      <c r="F15" s="40">
        <f>Table7[[#This Row],[228768347216.0000]]-Table7[[#This Row],[Column1]]</f>
        <v>-342102545</v>
      </c>
      <c r="G15" s="40">
        <v>6596667</v>
      </c>
      <c r="H15" s="40">
        <v>127680328939</v>
      </c>
      <c r="I15" s="40">
        <f>-1*Table7[[#This Row],[Column8]]</f>
        <v>128022431484</v>
      </c>
      <c r="J15" s="40">
        <v>-128022431484</v>
      </c>
      <c r="K15" s="40">
        <f>Table7[[#This Row],[Column7]]-Table7[[#This Row],[Column2]]</f>
        <v>-342102545</v>
      </c>
    </row>
    <row r="16" spans="1:11" ht="22.95" customHeight="1" x14ac:dyDescent="0.75">
      <c r="A16" s="39" t="s">
        <v>196</v>
      </c>
      <c r="B16" s="40">
        <v>4613619</v>
      </c>
      <c r="C16" s="40">
        <v>222391834217</v>
      </c>
      <c r="D16" s="40">
        <f>-1*Table7[[#This Row],[-194775422366.0000]]</f>
        <v>233564374358</v>
      </c>
      <c r="E16" s="40">
        <v>-233564374358</v>
      </c>
      <c r="F16" s="40">
        <f>Table7[[#This Row],[228768347216.0000]]-Table7[[#This Row],[Column1]]</f>
        <v>-11172540141</v>
      </c>
      <c r="G16" s="40">
        <v>4613619</v>
      </c>
      <c r="H16" s="40">
        <v>222391834217</v>
      </c>
      <c r="I16" s="40">
        <f>-1*Table7[[#This Row],[Column8]]</f>
        <v>233564374358</v>
      </c>
      <c r="J16" s="40">
        <v>-233564374358</v>
      </c>
      <c r="K16" s="40">
        <f>Table7[[#This Row],[Column7]]-Table7[[#This Row],[Column2]]</f>
        <v>-11172540141</v>
      </c>
    </row>
    <row r="17" spans="1:11" ht="22.95" customHeight="1" x14ac:dyDescent="0.75">
      <c r="A17" s="39" t="s">
        <v>197</v>
      </c>
      <c r="B17" s="40">
        <v>13856191</v>
      </c>
      <c r="C17" s="40">
        <v>746959527249</v>
      </c>
      <c r="D17" s="40">
        <f>-1*Table7[[#This Row],[-194775422366.0000]]</f>
        <v>802797384584</v>
      </c>
      <c r="E17" s="40">
        <v>-802797384584</v>
      </c>
      <c r="F17" s="40">
        <f>Table7[[#This Row],[228768347216.0000]]-Table7[[#This Row],[Column1]]</f>
        <v>-55837857335</v>
      </c>
      <c r="G17" s="40">
        <v>13856191</v>
      </c>
      <c r="H17" s="40">
        <v>746959527249</v>
      </c>
      <c r="I17" s="40">
        <f>-1*Table7[[#This Row],[Column8]]</f>
        <v>802797384584</v>
      </c>
      <c r="J17" s="40">
        <v>-802797384584</v>
      </c>
      <c r="K17" s="40">
        <f>Table7[[#This Row],[Column7]]-Table7[[#This Row],[Column2]]</f>
        <v>-55837857335</v>
      </c>
    </row>
    <row r="18" spans="1:11" ht="22.95" customHeight="1" x14ac:dyDescent="0.75">
      <c r="A18" s="39" t="s">
        <v>198</v>
      </c>
      <c r="B18" s="40">
        <v>3902814</v>
      </c>
      <c r="C18" s="40">
        <v>333280998235</v>
      </c>
      <c r="D18" s="40">
        <f>-1*Table7[[#This Row],[-194775422366.0000]]</f>
        <v>327215489147</v>
      </c>
      <c r="E18" s="40">
        <v>-327215489147</v>
      </c>
      <c r="F18" s="40">
        <f>Table7[[#This Row],[228768347216.0000]]-Table7[[#This Row],[Column1]]</f>
        <v>6065509088</v>
      </c>
      <c r="G18" s="40">
        <v>3902814</v>
      </c>
      <c r="H18" s="40">
        <v>333280998235</v>
      </c>
      <c r="I18" s="40">
        <f>-1*Table7[[#This Row],[Column8]]</f>
        <v>327215489147</v>
      </c>
      <c r="J18" s="40">
        <v>-327215489147</v>
      </c>
      <c r="K18" s="40">
        <f>Table7[[#This Row],[Column7]]-Table7[[#This Row],[Column2]]</f>
        <v>6065509088</v>
      </c>
    </row>
    <row r="19" spans="1:11" ht="22.95" customHeight="1" x14ac:dyDescent="0.75">
      <c r="A19" s="39" t="s">
        <v>199</v>
      </c>
      <c r="B19" s="40">
        <v>22305868</v>
      </c>
      <c r="C19" s="40">
        <v>194582232670</v>
      </c>
      <c r="D19" s="40">
        <f>-1*Table7[[#This Row],[-194775422366.0000]]</f>
        <v>184491125694</v>
      </c>
      <c r="E19" s="40">
        <v>-184491125694</v>
      </c>
      <c r="F19" s="40">
        <f>Table7[[#This Row],[228768347216.0000]]-Table7[[#This Row],[Column1]]</f>
        <v>10091106976</v>
      </c>
      <c r="G19" s="40">
        <v>22305868</v>
      </c>
      <c r="H19" s="40">
        <v>194582232670</v>
      </c>
      <c r="I19" s="40">
        <f>-1*Table7[[#This Row],[Column8]]</f>
        <v>184491125694</v>
      </c>
      <c r="J19" s="40">
        <v>-184491125694</v>
      </c>
      <c r="K19" s="40">
        <f>Table7[[#This Row],[Column7]]-Table7[[#This Row],[Column2]]</f>
        <v>10091106976</v>
      </c>
    </row>
    <row r="20" spans="1:11" ht="22.95" customHeight="1" x14ac:dyDescent="0.75">
      <c r="A20" s="39" t="s">
        <v>200</v>
      </c>
      <c r="B20" s="40">
        <v>21174466</v>
      </c>
      <c r="C20" s="40">
        <v>386563482129</v>
      </c>
      <c r="D20" s="40">
        <f>-1*Table7[[#This Row],[-194775422366.0000]]</f>
        <v>421447736516</v>
      </c>
      <c r="E20" s="40">
        <v>-421447736516</v>
      </c>
      <c r="F20" s="40">
        <f>Table7[[#This Row],[228768347216.0000]]-Table7[[#This Row],[Column1]]</f>
        <v>-34884254387</v>
      </c>
      <c r="G20" s="40">
        <v>21174466</v>
      </c>
      <c r="H20" s="40">
        <v>386563482129</v>
      </c>
      <c r="I20" s="40">
        <f>-1*Table7[[#This Row],[Column8]]</f>
        <v>421447736516</v>
      </c>
      <c r="J20" s="40">
        <v>-421447736516</v>
      </c>
      <c r="K20" s="40">
        <f>Table7[[#This Row],[Column7]]-Table7[[#This Row],[Column2]]</f>
        <v>-34884254387</v>
      </c>
    </row>
    <row r="21" spans="1:11" ht="22.95" customHeight="1" x14ac:dyDescent="0.75">
      <c r="A21" s="39" t="s">
        <v>201</v>
      </c>
      <c r="B21" s="40">
        <v>7850157</v>
      </c>
      <c r="C21" s="40">
        <v>156648491890</v>
      </c>
      <c r="D21" s="40">
        <f>-1*Table7[[#This Row],[-194775422366.0000]]</f>
        <v>154731612337</v>
      </c>
      <c r="E21" s="40">
        <v>-154731612337</v>
      </c>
      <c r="F21" s="40">
        <f>Table7[[#This Row],[228768347216.0000]]-Table7[[#This Row],[Column1]]</f>
        <v>1916879553</v>
      </c>
      <c r="G21" s="40">
        <v>7850157</v>
      </c>
      <c r="H21" s="40">
        <v>156648491890</v>
      </c>
      <c r="I21" s="40">
        <f>-1*Table7[[#This Row],[Column8]]</f>
        <v>154731612337</v>
      </c>
      <c r="J21" s="40">
        <v>-154731612337</v>
      </c>
      <c r="K21" s="40">
        <f>Table7[[#This Row],[Column7]]-Table7[[#This Row],[Column2]]</f>
        <v>1916879553</v>
      </c>
    </row>
    <row r="22" spans="1:11" ht="22.95" customHeight="1" x14ac:dyDescent="0.75">
      <c r="A22" s="39" t="s">
        <v>202</v>
      </c>
      <c r="B22" s="40">
        <v>2403330</v>
      </c>
      <c r="C22" s="40">
        <v>97525055887</v>
      </c>
      <c r="D22" s="40">
        <f>-1*Table7[[#This Row],[-194775422366.0000]]</f>
        <v>98904275256</v>
      </c>
      <c r="E22" s="40">
        <v>-98904275256</v>
      </c>
      <c r="F22" s="40">
        <f>Table7[[#This Row],[228768347216.0000]]-Table7[[#This Row],[Column1]]</f>
        <v>-1379219369</v>
      </c>
      <c r="G22" s="40">
        <v>2403330</v>
      </c>
      <c r="H22" s="40">
        <v>97525055887</v>
      </c>
      <c r="I22" s="40">
        <f>-1*Table7[[#This Row],[Column8]]</f>
        <v>98904275256</v>
      </c>
      <c r="J22" s="40">
        <v>-98904275256</v>
      </c>
      <c r="K22" s="40">
        <f>Table7[[#This Row],[Column7]]-Table7[[#This Row],[Column2]]</f>
        <v>-1379219369</v>
      </c>
    </row>
    <row r="23" spans="1:11" ht="22.95" customHeight="1" x14ac:dyDescent="0.75">
      <c r="A23" s="39" t="s">
        <v>203</v>
      </c>
      <c r="B23" s="40">
        <v>1639103</v>
      </c>
      <c r="C23" s="40">
        <v>118286052889</v>
      </c>
      <c r="D23" s="40">
        <f>-1*Table7[[#This Row],[-194775422366.0000]]</f>
        <v>122779257052</v>
      </c>
      <c r="E23" s="40">
        <v>-122779257052</v>
      </c>
      <c r="F23" s="40">
        <f>Table7[[#This Row],[228768347216.0000]]-Table7[[#This Row],[Column1]]</f>
        <v>-4493204163</v>
      </c>
      <c r="G23" s="40">
        <v>1639103</v>
      </c>
      <c r="H23" s="40">
        <v>118286052889</v>
      </c>
      <c r="I23" s="40">
        <f>-1*Table7[[#This Row],[Column8]]</f>
        <v>122779257052</v>
      </c>
      <c r="J23" s="40">
        <v>-122779257052</v>
      </c>
      <c r="K23" s="40">
        <f>Table7[[#This Row],[Column7]]-Table7[[#This Row],[Column2]]</f>
        <v>-4493204163</v>
      </c>
    </row>
    <row r="24" spans="1:11" ht="22.95" customHeight="1" x14ac:dyDescent="0.75">
      <c r="A24" s="39" t="s">
        <v>204</v>
      </c>
      <c r="B24" s="40">
        <v>1875184</v>
      </c>
      <c r="C24" s="40">
        <v>111376226652</v>
      </c>
      <c r="D24" s="40">
        <f>-1*Table7[[#This Row],[-194775422366.0000]]</f>
        <v>111614067002</v>
      </c>
      <c r="E24" s="40">
        <v>-111614067002</v>
      </c>
      <c r="F24" s="40">
        <f>Table7[[#This Row],[228768347216.0000]]-Table7[[#This Row],[Column1]]</f>
        <v>-237840350</v>
      </c>
      <c r="G24" s="40">
        <v>1875184</v>
      </c>
      <c r="H24" s="40">
        <v>111376226652</v>
      </c>
      <c r="I24" s="40">
        <f>-1*Table7[[#This Row],[Column8]]</f>
        <v>111614067002</v>
      </c>
      <c r="J24" s="40">
        <v>-111614067002</v>
      </c>
      <c r="K24" s="40">
        <f>Table7[[#This Row],[Column7]]-Table7[[#This Row],[Column2]]</f>
        <v>-237840350</v>
      </c>
    </row>
    <row r="25" spans="1:11" ht="22.95" customHeight="1" x14ac:dyDescent="0.75">
      <c r="A25" s="39" t="s">
        <v>205</v>
      </c>
      <c r="B25" s="40">
        <v>2390619</v>
      </c>
      <c r="C25" s="40">
        <v>212128017910</v>
      </c>
      <c r="D25" s="40">
        <f>-1*Table7[[#This Row],[-194775422366.0000]]</f>
        <v>218681286281</v>
      </c>
      <c r="E25" s="40">
        <v>-218681286281</v>
      </c>
      <c r="F25" s="40">
        <f>Table7[[#This Row],[228768347216.0000]]-Table7[[#This Row],[Column1]]</f>
        <v>-6553268371</v>
      </c>
      <c r="G25" s="40">
        <v>2390619</v>
      </c>
      <c r="H25" s="40">
        <v>212128017910</v>
      </c>
      <c r="I25" s="40">
        <f>-1*Table7[[#This Row],[Column8]]</f>
        <v>218681286281</v>
      </c>
      <c r="J25" s="40">
        <v>-218681286281</v>
      </c>
      <c r="K25" s="40">
        <f>Table7[[#This Row],[Column7]]-Table7[[#This Row],[Column2]]</f>
        <v>-6553268371</v>
      </c>
    </row>
    <row r="26" spans="1:11" ht="22.95" customHeight="1" x14ac:dyDescent="0.75">
      <c r="A26" s="39" t="s">
        <v>206</v>
      </c>
      <c r="B26" s="40">
        <v>2608622</v>
      </c>
      <c r="C26" s="40">
        <v>73504625777</v>
      </c>
      <c r="D26" s="40">
        <f>-1*Table7[[#This Row],[-194775422366.0000]]</f>
        <v>75909459524</v>
      </c>
      <c r="E26" s="40">
        <v>-75909459524</v>
      </c>
      <c r="F26" s="40">
        <f>Table7[[#This Row],[228768347216.0000]]-Table7[[#This Row],[Column1]]</f>
        <v>-2404833747</v>
      </c>
      <c r="G26" s="40">
        <v>2608622</v>
      </c>
      <c r="H26" s="40">
        <v>73504625777</v>
      </c>
      <c r="I26" s="40">
        <f>-1*Table7[[#This Row],[Column8]]</f>
        <v>75909459524</v>
      </c>
      <c r="J26" s="40">
        <v>-75909459524</v>
      </c>
      <c r="K26" s="40">
        <f>Table7[[#This Row],[Column7]]-Table7[[#This Row],[Column2]]</f>
        <v>-2404833747</v>
      </c>
    </row>
    <row r="27" spans="1:11" ht="22.95" customHeight="1" x14ac:dyDescent="0.75">
      <c r="A27" s="39" t="s">
        <v>207</v>
      </c>
      <c r="B27" s="40">
        <v>776975737</v>
      </c>
      <c r="C27" s="40">
        <v>8563529146904</v>
      </c>
      <c r="D27" s="40">
        <f>-1*Table7[[#This Row],[-194775422366.0000]]</f>
        <v>9995634906055</v>
      </c>
      <c r="E27" s="40">
        <v>-9995634906055</v>
      </c>
      <c r="F27" s="40">
        <f>Table7[[#This Row],[228768347216.0000]]-Table7[[#This Row],[Column1]]</f>
        <v>-1432105759151</v>
      </c>
      <c r="G27" s="40">
        <v>776975737</v>
      </c>
      <c r="H27" s="40">
        <v>8563529146904</v>
      </c>
      <c r="I27" s="40">
        <f>-1*Table7[[#This Row],[Column8]]</f>
        <v>9995634906055</v>
      </c>
      <c r="J27" s="40">
        <v>-9995634906055</v>
      </c>
      <c r="K27" s="40">
        <f>Table7[[#This Row],[Column7]]-Table7[[#This Row],[Column2]]</f>
        <v>-1432105759151</v>
      </c>
    </row>
    <row r="28" spans="1:11" ht="22.95" customHeight="1" x14ac:dyDescent="0.75">
      <c r="A28" s="39" t="s">
        <v>208</v>
      </c>
      <c r="B28" s="40">
        <v>18271147</v>
      </c>
      <c r="C28" s="40">
        <v>471037331952</v>
      </c>
      <c r="D28" s="40">
        <f>-1*Table7[[#This Row],[-194775422366.0000]]</f>
        <v>514968300418</v>
      </c>
      <c r="E28" s="40">
        <v>-514968300418</v>
      </c>
      <c r="F28" s="40">
        <f>Table7[[#This Row],[228768347216.0000]]-Table7[[#This Row],[Column1]]</f>
        <v>-43930968466</v>
      </c>
      <c r="G28" s="40">
        <v>18271147</v>
      </c>
      <c r="H28" s="40">
        <v>471037331952</v>
      </c>
      <c r="I28" s="40">
        <f>-1*Table7[[#This Row],[Column8]]</f>
        <v>514968300418</v>
      </c>
      <c r="J28" s="40">
        <v>-514968300418</v>
      </c>
      <c r="K28" s="40">
        <f>Table7[[#This Row],[Column7]]-Table7[[#This Row],[Column2]]</f>
        <v>-43930968466</v>
      </c>
    </row>
    <row r="29" spans="1:11" ht="22.95" customHeight="1" x14ac:dyDescent="0.75">
      <c r="A29" s="39" t="s">
        <v>209</v>
      </c>
      <c r="B29" s="40">
        <v>493758748</v>
      </c>
      <c r="C29" s="40">
        <v>4997974767394</v>
      </c>
      <c r="D29" s="40">
        <f>-1*Table7[[#This Row],[-194775422366.0000]]</f>
        <v>5874950177456</v>
      </c>
      <c r="E29" s="40">
        <v>-5874950177456</v>
      </c>
      <c r="F29" s="40">
        <f>Table7[[#This Row],[228768347216.0000]]-Table7[[#This Row],[Column1]]</f>
        <v>-876975410062</v>
      </c>
      <c r="G29" s="40">
        <v>493758748</v>
      </c>
      <c r="H29" s="40">
        <v>4997974767394</v>
      </c>
      <c r="I29" s="40">
        <f>-1*Table7[[#This Row],[Column8]]</f>
        <v>5874950177456</v>
      </c>
      <c r="J29" s="40">
        <v>-5874950177456</v>
      </c>
      <c r="K29" s="40">
        <f>Table7[[#This Row],[Column7]]-Table7[[#This Row],[Column2]]</f>
        <v>-876975410062</v>
      </c>
    </row>
    <row r="30" spans="1:11" ht="22.95" customHeight="1" x14ac:dyDescent="0.75">
      <c r="A30" s="39" t="s">
        <v>210</v>
      </c>
      <c r="B30" s="40">
        <v>330356117</v>
      </c>
      <c r="C30" s="40">
        <v>2483380263702</v>
      </c>
      <c r="D30" s="40">
        <f>-1*Table7[[#This Row],[-194775422366.0000]]</f>
        <v>2710346539045</v>
      </c>
      <c r="E30" s="40">
        <v>-2710346539045</v>
      </c>
      <c r="F30" s="40">
        <f>Table7[[#This Row],[228768347216.0000]]-Table7[[#This Row],[Column1]]</f>
        <v>-226966275343</v>
      </c>
      <c r="G30" s="40">
        <v>330356117</v>
      </c>
      <c r="H30" s="40">
        <v>2483380263702</v>
      </c>
      <c r="I30" s="40">
        <f>-1*Table7[[#This Row],[Column8]]</f>
        <v>2710346539045</v>
      </c>
      <c r="J30" s="40">
        <v>-2710346539045</v>
      </c>
      <c r="K30" s="40">
        <f>Table7[[#This Row],[Column7]]-Table7[[#This Row],[Column2]]</f>
        <v>-226966275343</v>
      </c>
    </row>
    <row r="31" spans="1:11" ht="22.95" customHeight="1" x14ac:dyDescent="0.75">
      <c r="A31" s="39" t="s">
        <v>211</v>
      </c>
      <c r="B31" s="40">
        <v>10721538</v>
      </c>
      <c r="C31" s="40">
        <v>439570376569</v>
      </c>
      <c r="D31" s="40">
        <f>-1*Table7[[#This Row],[-194775422366.0000]]</f>
        <v>461503374814</v>
      </c>
      <c r="E31" s="40">
        <v>-461503374814</v>
      </c>
      <c r="F31" s="40">
        <f>Table7[[#This Row],[228768347216.0000]]-Table7[[#This Row],[Column1]]</f>
        <v>-21932998245</v>
      </c>
      <c r="G31" s="40">
        <v>10721538</v>
      </c>
      <c r="H31" s="40">
        <v>439570376569</v>
      </c>
      <c r="I31" s="40">
        <f>-1*Table7[[#This Row],[Column8]]</f>
        <v>461503374814</v>
      </c>
      <c r="J31" s="40">
        <v>-461503374814</v>
      </c>
      <c r="K31" s="40">
        <f>Table7[[#This Row],[Column7]]-Table7[[#This Row],[Column2]]</f>
        <v>-21932998245</v>
      </c>
    </row>
    <row r="32" spans="1:11" ht="22.95" customHeight="1" x14ac:dyDescent="0.75">
      <c r="A32" s="39" t="s">
        <v>212</v>
      </c>
      <c r="B32" s="40">
        <v>10391919</v>
      </c>
      <c r="C32" s="40">
        <v>353368239449</v>
      </c>
      <c r="D32" s="40">
        <f>-1*Table7[[#This Row],[-194775422366.0000]]</f>
        <v>358816022397</v>
      </c>
      <c r="E32" s="40">
        <v>-358816022397</v>
      </c>
      <c r="F32" s="40">
        <f>Table7[[#This Row],[228768347216.0000]]-Table7[[#This Row],[Column1]]</f>
        <v>-5447782948</v>
      </c>
      <c r="G32" s="40">
        <v>10391919</v>
      </c>
      <c r="H32" s="40">
        <v>353368239449</v>
      </c>
      <c r="I32" s="40">
        <f>-1*Table7[[#This Row],[Column8]]</f>
        <v>358816022397</v>
      </c>
      <c r="J32" s="40">
        <v>-358816022397</v>
      </c>
      <c r="K32" s="40">
        <f>Table7[[#This Row],[Column7]]-Table7[[#This Row],[Column2]]</f>
        <v>-5447782948</v>
      </c>
    </row>
    <row r="33" spans="1:11" ht="22.95" customHeight="1" x14ac:dyDescent="0.75">
      <c r="A33" s="39" t="s">
        <v>213</v>
      </c>
      <c r="B33" s="40">
        <v>2426211</v>
      </c>
      <c r="C33" s="40">
        <v>129061181487</v>
      </c>
      <c r="D33" s="40">
        <f>-1*Table7[[#This Row],[-194775422366.0000]]</f>
        <v>129243009019</v>
      </c>
      <c r="E33" s="40">
        <v>-129243009019</v>
      </c>
      <c r="F33" s="40">
        <f>Table7[[#This Row],[228768347216.0000]]-Table7[[#This Row],[Column1]]</f>
        <v>-181827532</v>
      </c>
      <c r="G33" s="40">
        <v>2426211</v>
      </c>
      <c r="H33" s="40">
        <v>129061181487</v>
      </c>
      <c r="I33" s="40">
        <f>-1*Table7[[#This Row],[Column8]]</f>
        <v>129243009019</v>
      </c>
      <c r="J33" s="40">
        <v>-129243009019</v>
      </c>
      <c r="K33" s="40">
        <f>Table7[[#This Row],[Column7]]-Table7[[#This Row],[Column2]]</f>
        <v>-181827532</v>
      </c>
    </row>
    <row r="34" spans="1:11" ht="22.95" customHeight="1" x14ac:dyDescent="0.75">
      <c r="A34" s="39" t="s">
        <v>214</v>
      </c>
      <c r="B34" s="40">
        <v>6673736</v>
      </c>
      <c r="C34" s="40">
        <v>290860447309</v>
      </c>
      <c r="D34" s="40">
        <f>-1*Table7[[#This Row],[-194775422366.0000]]</f>
        <v>292861363062</v>
      </c>
      <c r="E34" s="40">
        <v>-292861363062</v>
      </c>
      <c r="F34" s="40">
        <f>Table7[[#This Row],[228768347216.0000]]-Table7[[#This Row],[Column1]]</f>
        <v>-2000915753</v>
      </c>
      <c r="G34" s="40">
        <v>6673736</v>
      </c>
      <c r="H34" s="40">
        <v>290860447309</v>
      </c>
      <c r="I34" s="40">
        <f>-1*Table7[[#This Row],[Column8]]</f>
        <v>292861363062</v>
      </c>
      <c r="J34" s="40">
        <v>-292861363062</v>
      </c>
      <c r="K34" s="40">
        <f>Table7[[#This Row],[Column7]]-Table7[[#This Row],[Column2]]</f>
        <v>-2000915753</v>
      </c>
    </row>
    <row r="35" spans="1:11" ht="22.95" customHeight="1" x14ac:dyDescent="0.75">
      <c r="A35" s="39" t="s">
        <v>215</v>
      </c>
      <c r="B35" s="40">
        <v>5678379</v>
      </c>
      <c r="C35" s="40">
        <v>259872105187</v>
      </c>
      <c r="D35" s="40">
        <f>-1*Table7[[#This Row],[-194775422366.0000]]</f>
        <v>269112609491</v>
      </c>
      <c r="E35" s="40">
        <v>-269112609491</v>
      </c>
      <c r="F35" s="40">
        <f>Table7[[#This Row],[228768347216.0000]]-Table7[[#This Row],[Column1]]</f>
        <v>-9240504304</v>
      </c>
      <c r="G35" s="40">
        <v>5678379</v>
      </c>
      <c r="H35" s="40">
        <v>259872105187</v>
      </c>
      <c r="I35" s="40">
        <f>-1*Table7[[#This Row],[Column8]]</f>
        <v>269112609491</v>
      </c>
      <c r="J35" s="40">
        <v>-269112609491</v>
      </c>
      <c r="K35" s="40">
        <f>Table7[[#This Row],[Column7]]-Table7[[#This Row],[Column2]]</f>
        <v>-9240504304</v>
      </c>
    </row>
    <row r="36" spans="1:11" ht="22.95" customHeight="1" x14ac:dyDescent="0.75">
      <c r="A36" s="39" t="s">
        <v>216</v>
      </c>
      <c r="B36" s="40">
        <v>2249373</v>
      </c>
      <c r="C36" s="40">
        <v>56461306535</v>
      </c>
      <c r="D36" s="40">
        <f>-1*Table7[[#This Row],[-194775422366.0000]]</f>
        <v>57309539661</v>
      </c>
      <c r="E36" s="40">
        <v>-57309539661</v>
      </c>
      <c r="F36" s="40">
        <f>Table7[[#This Row],[228768347216.0000]]-Table7[[#This Row],[Column1]]</f>
        <v>-848233126</v>
      </c>
      <c r="G36" s="40">
        <v>2249373</v>
      </c>
      <c r="H36" s="40">
        <v>56461306535</v>
      </c>
      <c r="I36" s="40">
        <f>-1*Table7[[#This Row],[Column8]]</f>
        <v>57309539661</v>
      </c>
      <c r="J36" s="40">
        <v>-57309539661</v>
      </c>
      <c r="K36" s="40">
        <f>Table7[[#This Row],[Column7]]-Table7[[#This Row],[Column2]]</f>
        <v>-848233126</v>
      </c>
    </row>
    <row r="37" spans="1:11" ht="22.95" customHeight="1" x14ac:dyDescent="0.75">
      <c r="A37" s="39" t="s">
        <v>217</v>
      </c>
      <c r="B37" s="40">
        <v>98005355</v>
      </c>
      <c r="C37" s="40">
        <v>3348158546237</v>
      </c>
      <c r="D37" s="40">
        <f>-1*Table7[[#This Row],[-194775422366.0000]]</f>
        <v>3633640297818</v>
      </c>
      <c r="E37" s="40">
        <v>-3633640297818</v>
      </c>
      <c r="F37" s="40">
        <f>Table7[[#This Row],[228768347216.0000]]-Table7[[#This Row],[Column1]]</f>
        <v>-285481751581</v>
      </c>
      <c r="G37" s="40">
        <v>98005355</v>
      </c>
      <c r="H37" s="40">
        <v>3348158546237</v>
      </c>
      <c r="I37" s="40">
        <f>-1*Table7[[#This Row],[Column8]]</f>
        <v>3633640297818</v>
      </c>
      <c r="J37" s="40">
        <v>-3633640297818</v>
      </c>
      <c r="K37" s="40">
        <f>Table7[[#This Row],[Column7]]-Table7[[#This Row],[Column2]]</f>
        <v>-285481751581</v>
      </c>
    </row>
    <row r="38" spans="1:11" ht="22.95" customHeight="1" x14ac:dyDescent="0.75">
      <c r="A38" s="39" t="s">
        <v>218</v>
      </c>
      <c r="B38" s="40">
        <v>12580976</v>
      </c>
      <c r="C38" s="40">
        <v>477701178001</v>
      </c>
      <c r="D38" s="40">
        <f>-1*Table7[[#This Row],[-194775422366.0000]]</f>
        <v>499456035624</v>
      </c>
      <c r="E38" s="40">
        <v>-499456035624</v>
      </c>
      <c r="F38" s="40">
        <f>Table7[[#This Row],[228768347216.0000]]-Table7[[#This Row],[Column1]]</f>
        <v>-21754857623</v>
      </c>
      <c r="G38" s="40">
        <v>12580976</v>
      </c>
      <c r="H38" s="40">
        <v>477701178001</v>
      </c>
      <c r="I38" s="40">
        <f>-1*Table7[[#This Row],[Column8]]</f>
        <v>499456035624</v>
      </c>
      <c r="J38" s="40">
        <v>-499456035624</v>
      </c>
      <c r="K38" s="40">
        <f>Table7[[#This Row],[Column7]]-Table7[[#This Row],[Column2]]</f>
        <v>-21754857623</v>
      </c>
    </row>
    <row r="39" spans="1:11" ht="22.95" customHeight="1" x14ac:dyDescent="0.75">
      <c r="A39" s="39" t="s">
        <v>219</v>
      </c>
      <c r="B39" s="40">
        <v>22904122</v>
      </c>
      <c r="C39" s="40">
        <v>415165007695</v>
      </c>
      <c r="D39" s="40">
        <f>-1*Table7[[#This Row],[-194775422366.0000]]</f>
        <v>426734722363</v>
      </c>
      <c r="E39" s="40">
        <v>-426734722363</v>
      </c>
      <c r="F39" s="40">
        <f>Table7[[#This Row],[228768347216.0000]]-Table7[[#This Row],[Column1]]</f>
        <v>-11569714668</v>
      </c>
      <c r="G39" s="40">
        <v>22904122</v>
      </c>
      <c r="H39" s="40">
        <v>415165007695</v>
      </c>
      <c r="I39" s="40">
        <f>-1*Table7[[#This Row],[Column8]]</f>
        <v>426734722363</v>
      </c>
      <c r="J39" s="40">
        <v>-426734722363</v>
      </c>
      <c r="K39" s="40">
        <f>Table7[[#This Row],[Column7]]-Table7[[#This Row],[Column2]]</f>
        <v>-11569714668</v>
      </c>
    </row>
    <row r="40" spans="1:11" ht="22.95" customHeight="1" x14ac:dyDescent="0.75">
      <c r="A40" s="39" t="s">
        <v>220</v>
      </c>
      <c r="B40" s="40">
        <v>14582239</v>
      </c>
      <c r="C40" s="40">
        <v>557609016884</v>
      </c>
      <c r="D40" s="40">
        <f>-1*Table7[[#This Row],[-194775422366.0000]]</f>
        <v>523613942814</v>
      </c>
      <c r="E40" s="40">
        <v>-523613942814</v>
      </c>
      <c r="F40" s="40">
        <f>Table7[[#This Row],[228768347216.0000]]-Table7[[#This Row],[Column1]]</f>
        <v>33995074070</v>
      </c>
      <c r="G40" s="40">
        <v>14582239</v>
      </c>
      <c r="H40" s="40">
        <v>557609016884</v>
      </c>
      <c r="I40" s="40">
        <f>-1*Table7[[#This Row],[Column8]]</f>
        <v>523613942814</v>
      </c>
      <c r="J40" s="40">
        <v>-523613942814</v>
      </c>
      <c r="K40" s="40">
        <f>Table7[[#This Row],[Column7]]-Table7[[#This Row],[Column2]]</f>
        <v>33995074070</v>
      </c>
    </row>
    <row r="41" spans="1:11" ht="22.95" customHeight="1" x14ac:dyDescent="0.75">
      <c r="A41" s="39" t="s">
        <v>221</v>
      </c>
      <c r="B41" s="40">
        <v>4210352</v>
      </c>
      <c r="C41" s="40">
        <v>276199537500</v>
      </c>
      <c r="D41" s="40">
        <f>-1*Table7[[#This Row],[-194775422366.0000]]</f>
        <v>278571064960</v>
      </c>
      <c r="E41" s="40">
        <v>-278571064960</v>
      </c>
      <c r="F41" s="40">
        <f>Table7[[#This Row],[228768347216.0000]]-Table7[[#This Row],[Column1]]</f>
        <v>-2371527460</v>
      </c>
      <c r="G41" s="40">
        <v>4210352</v>
      </c>
      <c r="H41" s="40">
        <v>276199537500</v>
      </c>
      <c r="I41" s="40">
        <f>-1*Table7[[#This Row],[Column8]]</f>
        <v>278571064960</v>
      </c>
      <c r="J41" s="40">
        <v>-278571064960</v>
      </c>
      <c r="K41" s="40">
        <f>Table7[[#This Row],[Column7]]-Table7[[#This Row],[Column2]]</f>
        <v>-2371527460</v>
      </c>
    </row>
    <row r="42" spans="1:11" ht="22.95" customHeight="1" x14ac:dyDescent="0.75">
      <c r="A42" s="39" t="s">
        <v>222</v>
      </c>
      <c r="B42" s="40">
        <v>6356389</v>
      </c>
      <c r="C42" s="40">
        <v>248536470191</v>
      </c>
      <c r="D42" s="40">
        <f>-1*Table7[[#This Row],[-194775422366.0000]]</f>
        <v>250759515542</v>
      </c>
      <c r="E42" s="40">
        <v>-250759515542</v>
      </c>
      <c r="F42" s="40">
        <f>Table7[[#This Row],[228768347216.0000]]-Table7[[#This Row],[Column1]]</f>
        <v>-2223045351</v>
      </c>
      <c r="G42" s="40">
        <v>6356389</v>
      </c>
      <c r="H42" s="40">
        <v>248536470191</v>
      </c>
      <c r="I42" s="40">
        <f>-1*Table7[[#This Row],[Column8]]</f>
        <v>250759515542</v>
      </c>
      <c r="J42" s="40">
        <v>-250759515542</v>
      </c>
      <c r="K42" s="40">
        <f>Table7[[#This Row],[Column7]]-Table7[[#This Row],[Column2]]</f>
        <v>-2223045351</v>
      </c>
    </row>
    <row r="43" spans="1:11" ht="22.95" customHeight="1" x14ac:dyDescent="0.75">
      <c r="A43" s="39" t="s">
        <v>223</v>
      </c>
      <c r="B43" s="40">
        <v>8683769</v>
      </c>
      <c r="C43" s="40">
        <v>192546387557</v>
      </c>
      <c r="D43" s="40">
        <f>-1*Table7[[#This Row],[-194775422366.0000]]</f>
        <v>194021506347</v>
      </c>
      <c r="E43" s="40">
        <v>-194021506347</v>
      </c>
      <c r="F43" s="40">
        <f>Table7[[#This Row],[228768347216.0000]]-Table7[[#This Row],[Column1]]</f>
        <v>-1475118790</v>
      </c>
      <c r="G43" s="40">
        <v>8683769</v>
      </c>
      <c r="H43" s="40">
        <v>192546387557</v>
      </c>
      <c r="I43" s="40">
        <f>-1*Table7[[#This Row],[Column8]]</f>
        <v>194021506347</v>
      </c>
      <c r="J43" s="40">
        <v>-194021506347</v>
      </c>
      <c r="K43" s="40">
        <f>Table7[[#This Row],[Column7]]-Table7[[#This Row],[Column2]]</f>
        <v>-1475118790</v>
      </c>
    </row>
    <row r="44" spans="1:11" ht="22.95" customHeight="1" x14ac:dyDescent="0.75">
      <c r="A44" s="39" t="s">
        <v>224</v>
      </c>
      <c r="B44" s="40">
        <v>3436970</v>
      </c>
      <c r="C44" s="40">
        <v>178830450358</v>
      </c>
      <c r="D44" s="40">
        <f>-1*Table7[[#This Row],[-194775422366.0000]]</f>
        <v>171288846923</v>
      </c>
      <c r="E44" s="40">
        <v>-171288846923</v>
      </c>
      <c r="F44" s="40">
        <f>Table7[[#This Row],[228768347216.0000]]-Table7[[#This Row],[Column1]]</f>
        <v>7541603435</v>
      </c>
      <c r="G44" s="40">
        <v>3436970</v>
      </c>
      <c r="H44" s="40">
        <v>178830450358</v>
      </c>
      <c r="I44" s="40">
        <f>-1*Table7[[#This Row],[Column8]]</f>
        <v>171288846923</v>
      </c>
      <c r="J44" s="40">
        <v>-171288846923</v>
      </c>
      <c r="K44" s="40">
        <f>Table7[[#This Row],[Column7]]-Table7[[#This Row],[Column2]]</f>
        <v>7541603435</v>
      </c>
    </row>
    <row r="45" spans="1:11" ht="22.95" customHeight="1" x14ac:dyDescent="0.75">
      <c r="A45" s="39" t="s">
        <v>225</v>
      </c>
      <c r="B45" s="40">
        <v>1684555</v>
      </c>
      <c r="C45" s="40">
        <v>98868825026</v>
      </c>
      <c r="D45" s="40">
        <f>-1*Table7[[#This Row],[-194775422366.0000]]</f>
        <v>102892678879</v>
      </c>
      <c r="E45" s="40">
        <v>-102892678879</v>
      </c>
      <c r="F45" s="40">
        <f>Table7[[#This Row],[228768347216.0000]]-Table7[[#This Row],[Column1]]</f>
        <v>-4023853853</v>
      </c>
      <c r="G45" s="40">
        <v>1684555</v>
      </c>
      <c r="H45" s="40">
        <v>98868825026</v>
      </c>
      <c r="I45" s="40">
        <f>-1*Table7[[#This Row],[Column8]]</f>
        <v>102892678879</v>
      </c>
      <c r="J45" s="40">
        <v>-102892678879</v>
      </c>
      <c r="K45" s="40">
        <f>Table7[[#This Row],[Column7]]-Table7[[#This Row],[Column2]]</f>
        <v>-4023853853</v>
      </c>
    </row>
    <row r="46" spans="1:11" ht="22.95" customHeight="1" x14ac:dyDescent="0.75">
      <c r="A46" s="39" t="s">
        <v>226</v>
      </c>
      <c r="B46" s="40">
        <v>4088057</v>
      </c>
      <c r="C46" s="40">
        <v>124468428840</v>
      </c>
      <c r="D46" s="40">
        <f>-1*Table7[[#This Row],[-194775422366.0000]]</f>
        <v>125467616623</v>
      </c>
      <c r="E46" s="40">
        <v>-125467616623</v>
      </c>
      <c r="F46" s="40">
        <f>Table7[[#This Row],[228768347216.0000]]-Table7[[#This Row],[Column1]]</f>
        <v>-999187783</v>
      </c>
      <c r="G46" s="40">
        <v>4088057</v>
      </c>
      <c r="H46" s="40">
        <v>124468428840</v>
      </c>
      <c r="I46" s="40">
        <f>-1*Table7[[#This Row],[Column8]]</f>
        <v>125467616623</v>
      </c>
      <c r="J46" s="40">
        <v>-125467616623</v>
      </c>
      <c r="K46" s="40">
        <f>Table7[[#This Row],[Column7]]-Table7[[#This Row],[Column2]]</f>
        <v>-999187783</v>
      </c>
    </row>
    <row r="47" spans="1:11" ht="22.95" customHeight="1" x14ac:dyDescent="0.75">
      <c r="A47" s="39" t="s">
        <v>227</v>
      </c>
      <c r="B47" s="40">
        <v>28962430</v>
      </c>
      <c r="C47" s="40">
        <v>143775999375</v>
      </c>
      <c r="D47" s="40">
        <f>-1*Table7[[#This Row],[-194775422366.0000]]</f>
        <v>161124228225</v>
      </c>
      <c r="E47" s="40">
        <v>-161124228225</v>
      </c>
      <c r="F47" s="40">
        <f>Table7[[#This Row],[228768347216.0000]]-Table7[[#This Row],[Column1]]</f>
        <v>-17348228850</v>
      </c>
      <c r="G47" s="40">
        <v>28962430</v>
      </c>
      <c r="H47" s="40">
        <v>143775999375</v>
      </c>
      <c r="I47" s="40">
        <f>-1*Table7[[#This Row],[Column8]]</f>
        <v>161124228225</v>
      </c>
      <c r="J47" s="40">
        <v>-161124228225</v>
      </c>
      <c r="K47" s="40">
        <f>Table7[[#This Row],[Column7]]-Table7[[#This Row],[Column2]]</f>
        <v>-17348228850</v>
      </c>
    </row>
    <row r="48" spans="1:11" ht="22.95" customHeight="1" x14ac:dyDescent="0.75">
      <c r="A48" s="39" t="s">
        <v>228</v>
      </c>
      <c r="B48" s="40">
        <v>30224907</v>
      </c>
      <c r="C48" s="40">
        <v>1198714842649</v>
      </c>
      <c r="D48" s="40">
        <f>-1*Table7[[#This Row],[-194775422366.0000]]</f>
        <v>1303690550790</v>
      </c>
      <c r="E48" s="40">
        <v>-1303690550790</v>
      </c>
      <c r="F48" s="40">
        <f>Table7[[#This Row],[228768347216.0000]]-Table7[[#This Row],[Column1]]</f>
        <v>-104975708141</v>
      </c>
      <c r="G48" s="40">
        <v>30224907</v>
      </c>
      <c r="H48" s="40">
        <v>1198714842649</v>
      </c>
      <c r="I48" s="40">
        <f>-1*Table7[[#This Row],[Column8]]</f>
        <v>1303690550790</v>
      </c>
      <c r="J48" s="40">
        <v>-1303690550790</v>
      </c>
      <c r="K48" s="40">
        <f>Table7[[#This Row],[Column7]]-Table7[[#This Row],[Column2]]</f>
        <v>-104975708141</v>
      </c>
    </row>
    <row r="49" spans="1:11" ht="22.95" customHeight="1" x14ac:dyDescent="0.75">
      <c r="A49" s="39" t="s">
        <v>229</v>
      </c>
      <c r="B49" s="40">
        <v>4645194</v>
      </c>
      <c r="C49" s="40">
        <v>215837359847</v>
      </c>
      <c r="D49" s="40">
        <f>-1*Table7[[#This Row],[-194775422366.0000]]</f>
        <v>216065296412</v>
      </c>
      <c r="E49" s="40">
        <v>-216065296412</v>
      </c>
      <c r="F49" s="40">
        <f>Table7[[#This Row],[228768347216.0000]]-Table7[[#This Row],[Column1]]</f>
        <v>-227936565</v>
      </c>
      <c r="G49" s="40">
        <v>4645194</v>
      </c>
      <c r="H49" s="40">
        <v>215837359847</v>
      </c>
      <c r="I49" s="40">
        <f>-1*Table7[[#This Row],[Column8]]</f>
        <v>216065296412</v>
      </c>
      <c r="J49" s="40">
        <v>-216065296412</v>
      </c>
      <c r="K49" s="40">
        <f>Table7[[#This Row],[Column7]]-Table7[[#This Row],[Column2]]</f>
        <v>-227936565</v>
      </c>
    </row>
    <row r="50" spans="1:11" ht="22.95" customHeight="1" x14ac:dyDescent="0.75">
      <c r="A50" s="39" t="s">
        <v>230</v>
      </c>
      <c r="B50" s="40">
        <v>3240475</v>
      </c>
      <c r="C50" s="40">
        <v>45348361410</v>
      </c>
      <c r="D50" s="40">
        <f>-1*Table7[[#This Row],[-194775422366.0000]]</f>
        <v>43919359234</v>
      </c>
      <c r="E50" s="40">
        <v>-43919359234</v>
      </c>
      <c r="F50" s="40">
        <f>Table7[[#This Row],[228768347216.0000]]-Table7[[#This Row],[Column1]]</f>
        <v>1429002176</v>
      </c>
      <c r="G50" s="40">
        <v>3240475</v>
      </c>
      <c r="H50" s="40">
        <v>45348361410</v>
      </c>
      <c r="I50" s="40">
        <f>-1*Table7[[#This Row],[Column8]]</f>
        <v>43919359234</v>
      </c>
      <c r="J50" s="40">
        <v>-43919359234</v>
      </c>
      <c r="K50" s="40">
        <f>Table7[[#This Row],[Column7]]-Table7[[#This Row],[Column2]]</f>
        <v>1429002176</v>
      </c>
    </row>
    <row r="51" spans="1:11" ht="22.95" customHeight="1" x14ac:dyDescent="0.75">
      <c r="A51" s="39" t="s">
        <v>231</v>
      </c>
      <c r="B51" s="40">
        <v>5740035</v>
      </c>
      <c r="C51" s="40">
        <v>561694415115</v>
      </c>
      <c r="D51" s="40">
        <f>-1*Table7[[#This Row],[-194775422366.0000]]</f>
        <v>584293863842</v>
      </c>
      <c r="E51" s="40">
        <v>-584293863842</v>
      </c>
      <c r="F51" s="40">
        <f>Table7[[#This Row],[228768347216.0000]]-Table7[[#This Row],[Column1]]</f>
        <v>-22599448727</v>
      </c>
      <c r="G51" s="40">
        <v>5740035</v>
      </c>
      <c r="H51" s="40">
        <v>561694415115</v>
      </c>
      <c r="I51" s="40">
        <f>-1*Table7[[#This Row],[Column8]]</f>
        <v>584293863842</v>
      </c>
      <c r="J51" s="40">
        <v>-584293863842</v>
      </c>
      <c r="K51" s="40">
        <f>Table7[[#This Row],[Column7]]-Table7[[#This Row],[Column2]]</f>
        <v>-22599448727</v>
      </c>
    </row>
    <row r="52" spans="1:11" ht="22.95" customHeight="1" x14ac:dyDescent="0.75">
      <c r="A52" s="39" t="s">
        <v>232</v>
      </c>
      <c r="B52" s="40">
        <v>481799</v>
      </c>
      <c r="C52" s="40">
        <v>113941671400</v>
      </c>
      <c r="D52" s="40">
        <f>-1*Table7[[#This Row],[-194775422366.0000]]</f>
        <v>109769990957</v>
      </c>
      <c r="E52" s="40">
        <v>-109769990957</v>
      </c>
      <c r="F52" s="40">
        <f>Table7[[#This Row],[228768347216.0000]]-Table7[[#This Row],[Column1]]</f>
        <v>4171680443</v>
      </c>
      <c r="G52" s="40">
        <v>481799</v>
      </c>
      <c r="H52" s="40">
        <v>113941671400</v>
      </c>
      <c r="I52" s="40">
        <f>-1*Table7[[#This Row],[Column8]]</f>
        <v>109769990957</v>
      </c>
      <c r="J52" s="40">
        <v>-109769990957</v>
      </c>
      <c r="K52" s="40">
        <f>Table7[[#This Row],[Column7]]-Table7[[#This Row],[Column2]]</f>
        <v>4171680443</v>
      </c>
    </row>
    <row r="53" spans="1:11" ht="22.95" customHeight="1" x14ac:dyDescent="0.75">
      <c r="A53" s="39" t="s">
        <v>233</v>
      </c>
      <c r="B53" s="40">
        <v>5953284</v>
      </c>
      <c r="C53" s="40">
        <v>155322110657</v>
      </c>
      <c r="D53" s="40">
        <f>-1*Table7[[#This Row],[-194775422366.0000]]</f>
        <v>147387606124</v>
      </c>
      <c r="E53" s="40">
        <v>-147387606124</v>
      </c>
      <c r="F53" s="40">
        <f>Table7[[#This Row],[228768347216.0000]]-Table7[[#This Row],[Column1]]</f>
        <v>7934504533</v>
      </c>
      <c r="G53" s="40">
        <v>5953284</v>
      </c>
      <c r="H53" s="40">
        <v>155322110657</v>
      </c>
      <c r="I53" s="40">
        <f>-1*Table7[[#This Row],[Column8]]</f>
        <v>147387606124</v>
      </c>
      <c r="J53" s="40">
        <v>-147387606124</v>
      </c>
      <c r="K53" s="40">
        <f>Table7[[#This Row],[Column7]]-Table7[[#This Row],[Column2]]</f>
        <v>7934504533</v>
      </c>
    </row>
    <row r="54" spans="1:11" ht="22.95" customHeight="1" x14ac:dyDescent="0.75">
      <c r="A54" s="39" t="s">
        <v>234</v>
      </c>
      <c r="B54" s="40">
        <v>2101625</v>
      </c>
      <c r="C54" s="40">
        <v>83938109771</v>
      </c>
      <c r="D54" s="40">
        <f>-1*Table7[[#This Row],[-194775422366.0000]]</f>
        <v>84440046581</v>
      </c>
      <c r="E54" s="40">
        <v>-84440046581</v>
      </c>
      <c r="F54" s="40">
        <f>Table7[[#This Row],[228768347216.0000]]-Table7[[#This Row],[Column1]]</f>
        <v>-501936810</v>
      </c>
      <c r="G54" s="40">
        <v>2101625</v>
      </c>
      <c r="H54" s="40">
        <v>83938109771</v>
      </c>
      <c r="I54" s="40">
        <f>-1*Table7[[#This Row],[Column8]]</f>
        <v>84440046581</v>
      </c>
      <c r="J54" s="40">
        <v>-84440046581</v>
      </c>
      <c r="K54" s="40">
        <f>Table7[[#This Row],[Column7]]-Table7[[#This Row],[Column2]]</f>
        <v>-501936810</v>
      </c>
    </row>
    <row r="55" spans="1:11" ht="22.95" customHeight="1" x14ac:dyDescent="0.75">
      <c r="A55" s="39" t="s">
        <v>235</v>
      </c>
      <c r="B55" s="40">
        <v>2554995</v>
      </c>
      <c r="C55" s="40">
        <v>85144324351</v>
      </c>
      <c r="D55" s="40">
        <f>-1*Table7[[#This Row],[-194775422366.0000]]</f>
        <v>80696778304</v>
      </c>
      <c r="E55" s="40">
        <v>-80696778304</v>
      </c>
      <c r="F55" s="40">
        <f>Table7[[#This Row],[228768347216.0000]]-Table7[[#This Row],[Column1]]</f>
        <v>4447546047</v>
      </c>
      <c r="G55" s="40">
        <v>2554995</v>
      </c>
      <c r="H55" s="40">
        <v>85144324351</v>
      </c>
      <c r="I55" s="40">
        <f>-1*Table7[[#This Row],[Column8]]</f>
        <v>80696778304</v>
      </c>
      <c r="J55" s="40">
        <v>-80696778304</v>
      </c>
      <c r="K55" s="40">
        <f>Table7[[#This Row],[Column7]]-Table7[[#This Row],[Column2]]</f>
        <v>4447546047</v>
      </c>
    </row>
    <row r="56" spans="1:11" ht="22.95" customHeight="1" x14ac:dyDescent="0.75">
      <c r="A56" s="39" t="s">
        <v>236</v>
      </c>
      <c r="B56" s="40">
        <v>3363778</v>
      </c>
      <c r="C56" s="40">
        <v>136600042930</v>
      </c>
      <c r="D56" s="40">
        <f>-1*Table7[[#This Row],[-194775422366.0000]]</f>
        <v>138520296425</v>
      </c>
      <c r="E56" s="40">
        <v>-138520296425</v>
      </c>
      <c r="F56" s="40">
        <f>Table7[[#This Row],[228768347216.0000]]-Table7[[#This Row],[Column1]]</f>
        <v>-1920253495</v>
      </c>
      <c r="G56" s="40">
        <v>3363778</v>
      </c>
      <c r="H56" s="40">
        <v>136600042930</v>
      </c>
      <c r="I56" s="40">
        <f>-1*Table7[[#This Row],[Column8]]</f>
        <v>138520296425</v>
      </c>
      <c r="J56" s="40">
        <v>-138520296425</v>
      </c>
      <c r="K56" s="40">
        <f>Table7[[#This Row],[Column7]]-Table7[[#This Row],[Column2]]</f>
        <v>-1920253495</v>
      </c>
    </row>
    <row r="57" spans="1:11" ht="22.95" customHeight="1" x14ac:dyDescent="0.75">
      <c r="A57" s="39" t="s">
        <v>237</v>
      </c>
      <c r="B57" s="40">
        <v>723321</v>
      </c>
      <c r="C57" s="40">
        <v>111776577842</v>
      </c>
      <c r="D57" s="40">
        <f>-1*Table7[[#This Row],[-194775422366.0000]]</f>
        <v>112058458640</v>
      </c>
      <c r="E57" s="40">
        <v>-112058458640</v>
      </c>
      <c r="F57" s="40">
        <f>Table7[[#This Row],[228768347216.0000]]-Table7[[#This Row],[Column1]]</f>
        <v>-281880798</v>
      </c>
      <c r="G57" s="40">
        <v>723321</v>
      </c>
      <c r="H57" s="40">
        <v>111776577842</v>
      </c>
      <c r="I57" s="40">
        <f>-1*Table7[[#This Row],[Column8]]</f>
        <v>112058458640</v>
      </c>
      <c r="J57" s="40">
        <v>-112058458640</v>
      </c>
      <c r="K57" s="40">
        <f>Table7[[#This Row],[Column7]]-Table7[[#This Row],[Column2]]</f>
        <v>-281880798</v>
      </c>
    </row>
    <row r="58" spans="1:11" ht="22.95" customHeight="1" x14ac:dyDescent="0.75">
      <c r="A58" s="39" t="s">
        <v>238</v>
      </c>
      <c r="B58" s="40">
        <v>102820706</v>
      </c>
      <c r="C58" s="40">
        <v>1541138433954</v>
      </c>
      <c r="D58" s="40">
        <f>-1*Table7[[#This Row],[-194775422366.0000]]</f>
        <v>1589025964582</v>
      </c>
      <c r="E58" s="40">
        <v>-1589025964582</v>
      </c>
      <c r="F58" s="40">
        <f>Table7[[#This Row],[228768347216.0000]]-Table7[[#This Row],[Column1]]</f>
        <v>-47887530628</v>
      </c>
      <c r="G58" s="40">
        <v>102820706</v>
      </c>
      <c r="H58" s="40">
        <v>1541138433954</v>
      </c>
      <c r="I58" s="40">
        <f>-1*Table7[[#This Row],[Column8]]</f>
        <v>1589025964582</v>
      </c>
      <c r="J58" s="40">
        <v>-1589025964582</v>
      </c>
      <c r="K58" s="40">
        <f>Table7[[#This Row],[Column7]]-Table7[[#This Row],[Column2]]</f>
        <v>-47887530628</v>
      </c>
    </row>
    <row r="59" spans="1:11" ht="22.95" customHeight="1" x14ac:dyDescent="0.75">
      <c r="A59" s="39" t="s">
        <v>239</v>
      </c>
      <c r="B59" s="40">
        <v>2299917</v>
      </c>
      <c r="C59" s="40">
        <v>200747365831</v>
      </c>
      <c r="D59" s="40">
        <f>-1*Table7[[#This Row],[-194775422366.0000]]</f>
        <v>211399233009</v>
      </c>
      <c r="E59" s="40">
        <v>-211399233009</v>
      </c>
      <c r="F59" s="40">
        <f>Table7[[#This Row],[228768347216.0000]]-Table7[[#This Row],[Column1]]</f>
        <v>-10651867178</v>
      </c>
      <c r="G59" s="40">
        <v>2299917</v>
      </c>
      <c r="H59" s="40">
        <v>200747365831</v>
      </c>
      <c r="I59" s="40">
        <f>-1*Table7[[#This Row],[Column8]]</f>
        <v>211399233009</v>
      </c>
      <c r="J59" s="40">
        <v>-211399233009</v>
      </c>
      <c r="K59" s="40">
        <f>Table7[[#This Row],[Column7]]-Table7[[#This Row],[Column2]]</f>
        <v>-10651867178</v>
      </c>
    </row>
    <row r="60" spans="1:11" ht="22.95" customHeight="1" x14ac:dyDescent="0.75">
      <c r="A60" s="39" t="s">
        <v>240</v>
      </c>
      <c r="B60" s="40">
        <v>1271576242</v>
      </c>
      <c r="C60" s="40">
        <v>14993196159864.998</v>
      </c>
      <c r="D60" s="40">
        <f>-1*Table7[[#This Row],[-194775422366.0000]]</f>
        <v>13611251256082</v>
      </c>
      <c r="E60" s="40">
        <v>-13611251256082</v>
      </c>
      <c r="F60" s="40">
        <f>Table7[[#This Row],[228768347216.0000]]-Table7[[#This Row],[Column1]]</f>
        <v>1381944903782.998</v>
      </c>
      <c r="G60" s="40">
        <v>1271576242</v>
      </c>
      <c r="H60" s="40">
        <v>14993196159864.998</v>
      </c>
      <c r="I60" s="40">
        <f>-1*Table7[[#This Row],[Column8]]</f>
        <v>13611251256082</v>
      </c>
      <c r="J60" s="40">
        <v>-13611251256082</v>
      </c>
      <c r="K60" s="40">
        <f>Table7[[#This Row],[Column7]]-Table7[[#This Row],[Column2]]</f>
        <v>1381944903782.998</v>
      </c>
    </row>
    <row r="61" spans="1:11" ht="22.95" customHeight="1" x14ac:dyDescent="0.75">
      <c r="A61" s="39" t="s">
        <v>241</v>
      </c>
      <c r="B61" s="40">
        <v>11099347</v>
      </c>
      <c r="C61" s="40">
        <v>798212900388</v>
      </c>
      <c r="D61" s="40">
        <f>-1*Table7[[#This Row],[-194775422366.0000]]</f>
        <v>865127920119</v>
      </c>
      <c r="E61" s="40">
        <v>-865127920119</v>
      </c>
      <c r="F61" s="40">
        <f>Table7[[#This Row],[228768347216.0000]]-Table7[[#This Row],[Column1]]</f>
        <v>-66915019731</v>
      </c>
      <c r="G61" s="40">
        <v>11099347</v>
      </c>
      <c r="H61" s="40">
        <v>798212900388</v>
      </c>
      <c r="I61" s="40">
        <f>-1*Table7[[#This Row],[Column8]]</f>
        <v>865127920119</v>
      </c>
      <c r="J61" s="40">
        <v>-865127920119</v>
      </c>
      <c r="K61" s="40">
        <f>Table7[[#This Row],[Column7]]-Table7[[#This Row],[Column2]]</f>
        <v>-66915019731</v>
      </c>
    </row>
    <row r="62" spans="1:11" ht="22.95" customHeight="1" x14ac:dyDescent="0.75">
      <c r="A62" s="39" t="s">
        <v>242</v>
      </c>
      <c r="B62" s="40">
        <v>14620742</v>
      </c>
      <c r="C62" s="40">
        <v>316459200547</v>
      </c>
      <c r="D62" s="40">
        <f>-1*Table7[[#This Row],[-194775422366.0000]]</f>
        <v>328315471973</v>
      </c>
      <c r="E62" s="40">
        <v>-328315471973</v>
      </c>
      <c r="F62" s="40">
        <f>Table7[[#This Row],[228768347216.0000]]-Table7[[#This Row],[Column1]]</f>
        <v>-11856271426</v>
      </c>
      <c r="G62" s="40">
        <v>14620742</v>
      </c>
      <c r="H62" s="40">
        <v>316459200547</v>
      </c>
      <c r="I62" s="40">
        <f>-1*Table7[[#This Row],[Column8]]</f>
        <v>328315471973</v>
      </c>
      <c r="J62" s="40">
        <v>-328315471973</v>
      </c>
      <c r="K62" s="40">
        <f>Table7[[#This Row],[Column7]]-Table7[[#This Row],[Column2]]</f>
        <v>-11856271426</v>
      </c>
    </row>
    <row r="63" spans="1:11" ht="22.95" customHeight="1" x14ac:dyDescent="0.75">
      <c r="A63" s="39" t="s">
        <v>243</v>
      </c>
      <c r="B63" s="40">
        <v>14212538</v>
      </c>
      <c r="C63" s="40">
        <v>393530117617</v>
      </c>
      <c r="D63" s="40">
        <f>-1*Table7[[#This Row],[-194775422366.0000]]</f>
        <v>408343011888</v>
      </c>
      <c r="E63" s="40">
        <v>-408343011888</v>
      </c>
      <c r="F63" s="40">
        <f>Table7[[#This Row],[228768347216.0000]]-Table7[[#This Row],[Column1]]</f>
        <v>-14812894271</v>
      </c>
      <c r="G63" s="40">
        <v>14212538</v>
      </c>
      <c r="H63" s="40">
        <v>393530117617</v>
      </c>
      <c r="I63" s="40">
        <f>-1*Table7[[#This Row],[Column8]]</f>
        <v>408343011888</v>
      </c>
      <c r="J63" s="40">
        <v>-408343011888</v>
      </c>
      <c r="K63" s="40">
        <f>Table7[[#This Row],[Column7]]-Table7[[#This Row],[Column2]]</f>
        <v>-14812894271</v>
      </c>
    </row>
    <row r="64" spans="1:11" ht="22.95" customHeight="1" x14ac:dyDescent="0.75">
      <c r="A64" s="39" t="s">
        <v>244</v>
      </c>
      <c r="B64" s="40">
        <v>7405959</v>
      </c>
      <c r="C64" s="40">
        <v>267299936622</v>
      </c>
      <c r="D64" s="40">
        <f>-1*Table7[[#This Row],[-194775422366.0000]]</f>
        <v>269955831237</v>
      </c>
      <c r="E64" s="40">
        <v>-269955831237</v>
      </c>
      <c r="F64" s="40">
        <f>Table7[[#This Row],[228768347216.0000]]-Table7[[#This Row],[Column1]]</f>
        <v>-2655894615</v>
      </c>
      <c r="G64" s="40">
        <v>7405959</v>
      </c>
      <c r="H64" s="40">
        <v>267299936622</v>
      </c>
      <c r="I64" s="40">
        <f>-1*Table7[[#This Row],[Column8]]</f>
        <v>269955831237</v>
      </c>
      <c r="J64" s="40">
        <v>-269955831237</v>
      </c>
      <c r="K64" s="40">
        <f>Table7[[#This Row],[Column7]]-Table7[[#This Row],[Column2]]</f>
        <v>-2655894615</v>
      </c>
    </row>
    <row r="65" spans="1:11" ht="22.95" customHeight="1" x14ac:dyDescent="0.75">
      <c r="A65" s="39" t="s">
        <v>245</v>
      </c>
      <c r="B65" s="40">
        <v>3550971</v>
      </c>
      <c r="C65" s="40">
        <v>478708055691</v>
      </c>
      <c r="D65" s="40">
        <f>-1*Table7[[#This Row],[-194775422366.0000]]</f>
        <v>455093776939</v>
      </c>
      <c r="E65" s="40">
        <v>-455093776939</v>
      </c>
      <c r="F65" s="40">
        <f>Table7[[#This Row],[228768347216.0000]]-Table7[[#This Row],[Column1]]</f>
        <v>23614278752</v>
      </c>
      <c r="G65" s="40">
        <v>3550971</v>
      </c>
      <c r="H65" s="40">
        <v>478708055691</v>
      </c>
      <c r="I65" s="40">
        <f>-1*Table7[[#This Row],[Column8]]</f>
        <v>455093776939</v>
      </c>
      <c r="J65" s="40">
        <v>-455093776939</v>
      </c>
      <c r="K65" s="40">
        <f>Table7[[#This Row],[Column7]]-Table7[[#This Row],[Column2]]</f>
        <v>23614278752</v>
      </c>
    </row>
    <row r="66" spans="1:11" ht="22.95" customHeight="1" x14ac:dyDescent="0.75">
      <c r="A66" s="39" t="s">
        <v>246</v>
      </c>
      <c r="B66" s="40">
        <v>55427789</v>
      </c>
      <c r="C66" s="40">
        <v>184434260726</v>
      </c>
      <c r="D66" s="40">
        <f>-1*Table7[[#This Row],[-194775422366.0000]]</f>
        <v>189306547085</v>
      </c>
      <c r="E66" s="40">
        <v>-189306547085</v>
      </c>
      <c r="F66" s="40">
        <f>Table7[[#This Row],[228768347216.0000]]-Table7[[#This Row],[Column1]]</f>
        <v>-4872286359</v>
      </c>
      <c r="G66" s="40">
        <v>55427789</v>
      </c>
      <c r="H66" s="40">
        <v>184434260726</v>
      </c>
      <c r="I66" s="40">
        <f>-1*Table7[[#This Row],[Column8]]</f>
        <v>189306547085</v>
      </c>
      <c r="J66" s="40">
        <v>-189306547085</v>
      </c>
      <c r="K66" s="40">
        <f>Table7[[#This Row],[Column7]]-Table7[[#This Row],[Column2]]</f>
        <v>-4872286359</v>
      </c>
    </row>
    <row r="67" spans="1:11" ht="22.95" customHeight="1" x14ac:dyDescent="0.75">
      <c r="A67" s="39" t="s">
        <v>247</v>
      </c>
      <c r="B67" s="40">
        <v>2429525</v>
      </c>
      <c r="C67" s="40">
        <v>35016835567</v>
      </c>
      <c r="D67" s="40">
        <f>-1*Table7[[#This Row],[-194775422366.0000]]</f>
        <v>35094521280</v>
      </c>
      <c r="E67" s="40">
        <v>-35094521280</v>
      </c>
      <c r="F67" s="40">
        <f>Table7[[#This Row],[228768347216.0000]]-Table7[[#This Row],[Column1]]</f>
        <v>-77685713</v>
      </c>
      <c r="G67" s="40">
        <v>2429525</v>
      </c>
      <c r="H67" s="40">
        <v>35016835567</v>
      </c>
      <c r="I67" s="40">
        <f>-1*Table7[[#This Row],[Column8]]</f>
        <v>35094521280</v>
      </c>
      <c r="J67" s="40">
        <v>-35094521280</v>
      </c>
      <c r="K67" s="40">
        <f>Table7[[#This Row],[Column7]]-Table7[[#This Row],[Column2]]</f>
        <v>-77685713</v>
      </c>
    </row>
    <row r="68" spans="1:11" ht="22.95" customHeight="1" x14ac:dyDescent="0.75">
      <c r="A68" s="39" t="s">
        <v>248</v>
      </c>
      <c r="B68" s="40">
        <v>24722458</v>
      </c>
      <c r="C68" s="40">
        <v>343628034846</v>
      </c>
      <c r="D68" s="40">
        <f>-1*Table7[[#This Row],[-194775422366.0000]]</f>
        <v>357431623317</v>
      </c>
      <c r="E68" s="40">
        <v>-357431623317</v>
      </c>
      <c r="F68" s="40">
        <f>Table7[[#This Row],[228768347216.0000]]-Table7[[#This Row],[Column1]]</f>
        <v>-13803588471</v>
      </c>
      <c r="G68" s="40">
        <v>24722458</v>
      </c>
      <c r="H68" s="40">
        <v>343628034846</v>
      </c>
      <c r="I68" s="40">
        <f>-1*Table7[[#This Row],[Column8]]</f>
        <v>357431623317</v>
      </c>
      <c r="J68" s="40">
        <v>-357431623317</v>
      </c>
      <c r="K68" s="40">
        <f>Table7[[#This Row],[Column7]]-Table7[[#This Row],[Column2]]</f>
        <v>-13803588471</v>
      </c>
    </row>
    <row r="69" spans="1:11" ht="22.95" customHeight="1" x14ac:dyDescent="0.75">
      <c r="A69" s="39" t="s">
        <v>249</v>
      </c>
      <c r="B69" s="40">
        <v>6262699</v>
      </c>
      <c r="C69" s="40">
        <v>259266427223</v>
      </c>
      <c r="D69" s="40">
        <f>-1*Table7[[#This Row],[-194775422366.0000]]</f>
        <v>265885926472</v>
      </c>
      <c r="E69" s="40">
        <v>-265885926472</v>
      </c>
      <c r="F69" s="40">
        <f>Table7[[#This Row],[228768347216.0000]]-Table7[[#This Row],[Column1]]</f>
        <v>-6619499249</v>
      </c>
      <c r="G69" s="40">
        <v>6262699</v>
      </c>
      <c r="H69" s="40">
        <v>259266427223</v>
      </c>
      <c r="I69" s="40">
        <f>-1*Table7[[#This Row],[Column8]]</f>
        <v>265885926472</v>
      </c>
      <c r="J69" s="40">
        <v>-265885926472</v>
      </c>
      <c r="K69" s="40">
        <f>Table7[[#This Row],[Column7]]-Table7[[#This Row],[Column2]]</f>
        <v>-6619499249</v>
      </c>
    </row>
    <row r="70" spans="1:11" ht="22.95" customHeight="1" x14ac:dyDescent="0.75">
      <c r="A70" s="39" t="s">
        <v>250</v>
      </c>
      <c r="B70" s="40">
        <v>7223329</v>
      </c>
      <c r="C70" s="40">
        <v>158215036802</v>
      </c>
      <c r="D70" s="40">
        <f>-1*Table7[[#This Row],[-194775422366.0000]]</f>
        <v>164909709895</v>
      </c>
      <c r="E70" s="40">
        <v>-164909709895</v>
      </c>
      <c r="F70" s="40">
        <f>Table7[[#This Row],[228768347216.0000]]-Table7[[#This Row],[Column1]]</f>
        <v>-6694673093</v>
      </c>
      <c r="G70" s="40">
        <v>7223329</v>
      </c>
      <c r="H70" s="40">
        <v>158215036802</v>
      </c>
      <c r="I70" s="40">
        <f>-1*Table7[[#This Row],[Column8]]</f>
        <v>164909709895</v>
      </c>
      <c r="J70" s="40">
        <v>-164909709895</v>
      </c>
      <c r="K70" s="40">
        <f>Table7[[#This Row],[Column7]]-Table7[[#This Row],[Column2]]</f>
        <v>-6694673093</v>
      </c>
    </row>
    <row r="71" spans="1:11" ht="22.95" customHeight="1" x14ac:dyDescent="0.75">
      <c r="A71" s="39" t="s">
        <v>251</v>
      </c>
      <c r="B71" s="40">
        <v>5320837</v>
      </c>
      <c r="C71" s="40">
        <v>163916733246</v>
      </c>
      <c r="D71" s="40">
        <f>-1*Table7[[#This Row],[-194775422366.0000]]</f>
        <v>173741567483</v>
      </c>
      <c r="E71" s="40">
        <v>-173741567483</v>
      </c>
      <c r="F71" s="40">
        <f>Table7[[#This Row],[228768347216.0000]]-Table7[[#This Row],[Column1]]</f>
        <v>-9824834237</v>
      </c>
      <c r="G71" s="40">
        <v>5320837</v>
      </c>
      <c r="H71" s="40">
        <v>163916733246</v>
      </c>
      <c r="I71" s="40">
        <f>-1*Table7[[#This Row],[Column8]]</f>
        <v>173741567483</v>
      </c>
      <c r="J71" s="40">
        <v>-173741567483</v>
      </c>
      <c r="K71" s="40">
        <f>Table7[[#This Row],[Column7]]-Table7[[#This Row],[Column2]]</f>
        <v>-9824834237</v>
      </c>
    </row>
    <row r="72" spans="1:11" ht="22.95" customHeight="1" x14ac:dyDescent="0.75">
      <c r="A72" s="39" t="s">
        <v>252</v>
      </c>
      <c r="B72" s="40">
        <v>7532722</v>
      </c>
      <c r="C72" s="40">
        <v>197960024555</v>
      </c>
      <c r="D72" s="40">
        <f>-1*Table7[[#This Row],[-194775422366.0000]]</f>
        <v>184862393119</v>
      </c>
      <c r="E72" s="40">
        <v>-184862393119</v>
      </c>
      <c r="F72" s="40">
        <f>Table7[[#This Row],[228768347216.0000]]-Table7[[#This Row],[Column1]]</f>
        <v>13097631436</v>
      </c>
      <c r="G72" s="40">
        <v>7532722</v>
      </c>
      <c r="H72" s="40">
        <v>197960024555</v>
      </c>
      <c r="I72" s="40">
        <f>-1*Table7[[#This Row],[Column8]]</f>
        <v>184862393119</v>
      </c>
      <c r="J72" s="40">
        <v>-184862393119</v>
      </c>
      <c r="K72" s="40">
        <f>Table7[[#This Row],[Column7]]-Table7[[#This Row],[Column2]]</f>
        <v>13097631436</v>
      </c>
    </row>
    <row r="73" spans="1:11" ht="22.95" customHeight="1" x14ac:dyDescent="0.75">
      <c r="A73" s="39" t="s">
        <v>253</v>
      </c>
      <c r="B73" s="40">
        <v>2895057</v>
      </c>
      <c r="C73" s="40">
        <v>53286421462</v>
      </c>
      <c r="D73" s="40">
        <f>-1*Table7[[#This Row],[-194775422366.0000]]</f>
        <v>53401855504</v>
      </c>
      <c r="E73" s="40">
        <v>-53401855504</v>
      </c>
      <c r="F73" s="40">
        <f>Table7[[#This Row],[228768347216.0000]]-Table7[[#This Row],[Column1]]</f>
        <v>-115434042</v>
      </c>
      <c r="G73" s="40">
        <v>2895057</v>
      </c>
      <c r="H73" s="40">
        <v>53286421462</v>
      </c>
      <c r="I73" s="40">
        <f>-1*Table7[[#This Row],[Column8]]</f>
        <v>53401855504</v>
      </c>
      <c r="J73" s="40">
        <v>-53401855504</v>
      </c>
      <c r="K73" s="40">
        <f>Table7[[#This Row],[Column7]]-Table7[[#This Row],[Column2]]</f>
        <v>-115434042</v>
      </c>
    </row>
    <row r="74" spans="1:11" ht="22.95" customHeight="1" x14ac:dyDescent="0.75">
      <c r="A74" s="39" t="s">
        <v>254</v>
      </c>
      <c r="B74" s="40">
        <v>6744987</v>
      </c>
      <c r="C74" s="40">
        <v>136279985578</v>
      </c>
      <c r="D74" s="40">
        <f>-1*Table7[[#This Row],[-194775422366.0000]]</f>
        <v>133162091167</v>
      </c>
      <c r="E74" s="40">
        <v>-133162091167</v>
      </c>
      <c r="F74" s="40">
        <f>Table7[[#This Row],[228768347216.0000]]-Table7[[#This Row],[Column1]]</f>
        <v>3117894411</v>
      </c>
      <c r="G74" s="40">
        <v>6744987</v>
      </c>
      <c r="H74" s="40">
        <v>136279985578</v>
      </c>
      <c r="I74" s="40">
        <f>-1*Table7[[#This Row],[Column8]]</f>
        <v>133162091167</v>
      </c>
      <c r="J74" s="40">
        <v>-133162091167</v>
      </c>
      <c r="K74" s="40">
        <f>Table7[[#This Row],[Column7]]-Table7[[#This Row],[Column2]]</f>
        <v>3117894411</v>
      </c>
    </row>
    <row r="75" spans="1:11" ht="22.95" customHeight="1" x14ac:dyDescent="0.75">
      <c r="A75" s="39" t="s">
        <v>255</v>
      </c>
      <c r="B75" s="40">
        <v>703903</v>
      </c>
      <c r="C75" s="40">
        <v>100025968078</v>
      </c>
      <c r="D75" s="40">
        <f>-1*Table7[[#This Row],[-194775422366.0000]]</f>
        <v>100180709046</v>
      </c>
      <c r="E75" s="40">
        <v>-100180709046</v>
      </c>
      <c r="F75" s="40">
        <f>Table7[[#This Row],[228768347216.0000]]-Table7[[#This Row],[Column1]]</f>
        <v>-154740968</v>
      </c>
      <c r="G75" s="40">
        <v>703903</v>
      </c>
      <c r="H75" s="40">
        <v>100025968078</v>
      </c>
      <c r="I75" s="40">
        <f>-1*Table7[[#This Row],[Column8]]</f>
        <v>100180709046</v>
      </c>
      <c r="J75" s="40">
        <v>-100180709046</v>
      </c>
      <c r="K75" s="40">
        <f>Table7[[#This Row],[Column7]]-Table7[[#This Row],[Column2]]</f>
        <v>-154740968</v>
      </c>
    </row>
    <row r="76" spans="1:11" ht="22.95" customHeight="1" x14ac:dyDescent="0.75">
      <c r="A76" s="39" t="s">
        <v>256</v>
      </c>
      <c r="B76" s="40">
        <v>1058521</v>
      </c>
      <c r="C76" s="40">
        <v>164898006100</v>
      </c>
      <c r="D76" s="40">
        <f>-1*Table7[[#This Row],[-194775422366.0000]]</f>
        <v>165918834232</v>
      </c>
      <c r="E76" s="40">
        <v>-165918834232</v>
      </c>
      <c r="F76" s="40">
        <f>Table7[[#This Row],[228768347216.0000]]-Table7[[#This Row],[Column1]]</f>
        <v>-1020828132</v>
      </c>
      <c r="G76" s="40">
        <v>1058521</v>
      </c>
      <c r="H76" s="40">
        <v>164898006100</v>
      </c>
      <c r="I76" s="40">
        <f>-1*Table7[[#This Row],[Column8]]</f>
        <v>165918834232</v>
      </c>
      <c r="J76" s="40">
        <v>-165918834232</v>
      </c>
      <c r="K76" s="40">
        <f>Table7[[#This Row],[Column7]]-Table7[[#This Row],[Column2]]</f>
        <v>-1020828132</v>
      </c>
    </row>
    <row r="77" spans="1:11" ht="22.95" customHeight="1" x14ac:dyDescent="0.75">
      <c r="A77" s="39" t="s">
        <v>257</v>
      </c>
      <c r="B77" s="40">
        <v>5144466</v>
      </c>
      <c r="C77" s="40">
        <v>1666002860754</v>
      </c>
      <c r="D77" s="40">
        <f>-1*Table7[[#This Row],[-194775422366.0000]]</f>
        <v>1681051405346</v>
      </c>
      <c r="E77" s="40">
        <v>-1681051405346</v>
      </c>
      <c r="F77" s="40">
        <f>Table7[[#This Row],[228768347216.0000]]-Table7[[#This Row],[Column1]]</f>
        <v>-15048544592</v>
      </c>
      <c r="G77" s="40">
        <v>5144466</v>
      </c>
      <c r="H77" s="40">
        <v>1666002860754</v>
      </c>
      <c r="I77" s="40">
        <f>-1*Table7[[#This Row],[Column8]]</f>
        <v>1681051405346</v>
      </c>
      <c r="J77" s="40">
        <v>-1681051405346</v>
      </c>
      <c r="K77" s="40">
        <f>Table7[[#This Row],[Column7]]-Table7[[#This Row],[Column2]]</f>
        <v>-15048544592</v>
      </c>
    </row>
    <row r="78" spans="1:11" ht="22.95" customHeight="1" x14ac:dyDescent="0.75">
      <c r="A78" s="39" t="s">
        <v>258</v>
      </c>
      <c r="B78" s="40">
        <v>10546339</v>
      </c>
      <c r="C78" s="40">
        <v>728430016486</v>
      </c>
      <c r="D78" s="40">
        <f>-1*Table7[[#This Row],[-194775422366.0000]]</f>
        <v>747147579339</v>
      </c>
      <c r="E78" s="40">
        <v>-747147579339</v>
      </c>
      <c r="F78" s="40">
        <f>Table7[[#This Row],[228768347216.0000]]-Table7[[#This Row],[Column1]]</f>
        <v>-18717562853</v>
      </c>
      <c r="G78" s="40">
        <v>10546339</v>
      </c>
      <c r="H78" s="40">
        <v>728430016486</v>
      </c>
      <c r="I78" s="40">
        <f>-1*Table7[[#This Row],[Column8]]</f>
        <v>747147579339</v>
      </c>
      <c r="J78" s="40">
        <v>-747147579339</v>
      </c>
      <c r="K78" s="40">
        <f>Table7[[#This Row],[Column7]]-Table7[[#This Row],[Column2]]</f>
        <v>-18717562853</v>
      </c>
    </row>
    <row r="79" spans="1:11" ht="22.95" customHeight="1" x14ac:dyDescent="0.75">
      <c r="A79" s="39" t="s">
        <v>259</v>
      </c>
      <c r="B79" s="40">
        <v>4453379</v>
      </c>
      <c r="C79" s="40">
        <v>126170692133</v>
      </c>
      <c r="D79" s="40">
        <f>-1*Table7[[#This Row],[-194775422366.0000]]</f>
        <v>126207787423</v>
      </c>
      <c r="E79" s="40">
        <v>-126207787423</v>
      </c>
      <c r="F79" s="40">
        <f>Table7[[#This Row],[228768347216.0000]]-Table7[[#This Row],[Column1]]</f>
        <v>-37095290</v>
      </c>
      <c r="G79" s="40">
        <v>4453379</v>
      </c>
      <c r="H79" s="40">
        <v>126170692133</v>
      </c>
      <c r="I79" s="40">
        <f>-1*Table7[[#This Row],[Column8]]</f>
        <v>126207787423</v>
      </c>
      <c r="J79" s="40">
        <v>-126207787423</v>
      </c>
      <c r="K79" s="40">
        <f>Table7[[#This Row],[Column7]]-Table7[[#This Row],[Column2]]</f>
        <v>-37095290</v>
      </c>
    </row>
    <row r="80" spans="1:11" ht="22.95" customHeight="1" x14ac:dyDescent="0.75">
      <c r="A80" s="39" t="s">
        <v>260</v>
      </c>
      <c r="B80" s="40">
        <v>5002236</v>
      </c>
      <c r="C80" s="40">
        <v>106816541008</v>
      </c>
      <c r="D80" s="40">
        <f>-1*Table7[[#This Row],[-194775422366.0000]]</f>
        <v>107439152530</v>
      </c>
      <c r="E80" s="40">
        <v>-107439152530</v>
      </c>
      <c r="F80" s="40">
        <f>Table7[[#This Row],[228768347216.0000]]-Table7[[#This Row],[Column1]]</f>
        <v>-622611522</v>
      </c>
      <c r="G80" s="40">
        <v>5002236</v>
      </c>
      <c r="H80" s="40">
        <v>106816541008</v>
      </c>
      <c r="I80" s="40">
        <f>-1*Table7[[#This Row],[Column8]]</f>
        <v>107439152530</v>
      </c>
      <c r="J80" s="40">
        <v>-107439152530</v>
      </c>
      <c r="K80" s="40">
        <f>Table7[[#This Row],[Column7]]-Table7[[#This Row],[Column2]]</f>
        <v>-622611522</v>
      </c>
    </row>
    <row r="81" spans="1:11" ht="22.95" customHeight="1" x14ac:dyDescent="0.75">
      <c r="A81" s="39" t="s">
        <v>261</v>
      </c>
      <c r="B81" s="40">
        <v>6543295</v>
      </c>
      <c r="C81" s="40">
        <v>149596809554</v>
      </c>
      <c r="D81" s="40">
        <f>-1*Table7[[#This Row],[-194775422366.0000]]</f>
        <v>150241656836</v>
      </c>
      <c r="E81" s="40">
        <v>-150241656836</v>
      </c>
      <c r="F81" s="40">
        <f>Table7[[#This Row],[228768347216.0000]]-Table7[[#This Row],[Column1]]</f>
        <v>-644847282</v>
      </c>
      <c r="G81" s="40">
        <v>6543295</v>
      </c>
      <c r="H81" s="40">
        <v>149596809554</v>
      </c>
      <c r="I81" s="40">
        <f>-1*Table7[[#This Row],[Column8]]</f>
        <v>150241656836</v>
      </c>
      <c r="J81" s="40">
        <v>-150241656836</v>
      </c>
      <c r="K81" s="40">
        <f>Table7[[#This Row],[Column7]]-Table7[[#This Row],[Column2]]</f>
        <v>-644847282</v>
      </c>
    </row>
    <row r="82" spans="1:11" ht="22.95" customHeight="1" x14ac:dyDescent="0.75">
      <c r="A82" s="39" t="s">
        <v>262</v>
      </c>
      <c r="B82" s="40">
        <v>34942759</v>
      </c>
      <c r="C82" s="40">
        <v>135090787489</v>
      </c>
      <c r="D82" s="40">
        <f>-1*Table7[[#This Row],[-194775422366.0000]]</f>
        <v>139945910792</v>
      </c>
      <c r="E82" s="40">
        <v>-139945910792</v>
      </c>
      <c r="F82" s="40">
        <f>Table7[[#This Row],[228768347216.0000]]-Table7[[#This Row],[Column1]]</f>
        <v>-4855123303</v>
      </c>
      <c r="G82" s="40">
        <v>34942759</v>
      </c>
      <c r="H82" s="40">
        <v>135090787489</v>
      </c>
      <c r="I82" s="40">
        <f>-1*Table7[[#This Row],[Column8]]</f>
        <v>139945910792</v>
      </c>
      <c r="J82" s="40">
        <v>-139945910792</v>
      </c>
      <c r="K82" s="40">
        <f>Table7[[#This Row],[Column7]]-Table7[[#This Row],[Column2]]</f>
        <v>-4855123303</v>
      </c>
    </row>
    <row r="83" spans="1:11" ht="22.95" customHeight="1" x14ac:dyDescent="0.75">
      <c r="A83" s="39" t="s">
        <v>281</v>
      </c>
      <c r="B83" s="40">
        <v>1000</v>
      </c>
      <c r="C83" s="40">
        <v>1044242375</v>
      </c>
      <c r="D83" s="40">
        <f>-1*Table7[[#This Row],[-194775422366.0000]]</f>
        <v>1045757625</v>
      </c>
      <c r="E83" s="40">
        <v>-1045757625</v>
      </c>
      <c r="F83" s="40">
        <f>Table7[[#This Row],[228768347216.0000]]-Table7[[#This Row],[Column1]]</f>
        <v>-1515250</v>
      </c>
      <c r="G83" s="40">
        <v>1000</v>
      </c>
      <c r="H83" s="40">
        <v>1044242375</v>
      </c>
      <c r="I83" s="40">
        <f>-1*Table7[[#This Row],[Column8]]</f>
        <v>1045757625</v>
      </c>
      <c r="J83" s="40">
        <v>-1045757625</v>
      </c>
      <c r="K83" s="40">
        <f>Table7[[#This Row],[Column7]]-Table7[[#This Row],[Column2]]</f>
        <v>-1515250</v>
      </c>
    </row>
    <row r="84" spans="1:11" ht="22.95" customHeight="1" x14ac:dyDescent="0.75">
      <c r="A84" s="39" t="s">
        <v>288</v>
      </c>
      <c r="B84" s="40">
        <v>3000</v>
      </c>
      <c r="C84" s="40">
        <v>3027803250</v>
      </c>
      <c r="D84" s="40">
        <f>-1*Table7[[#This Row],[-194775422366.0000]]</f>
        <v>3032196750</v>
      </c>
      <c r="E84" s="40">
        <v>-3032196750</v>
      </c>
      <c r="F84" s="40">
        <f>Table7[[#This Row],[228768347216.0000]]-Table7[[#This Row],[Column1]]</f>
        <v>-4393500</v>
      </c>
      <c r="G84" s="40">
        <v>3000</v>
      </c>
      <c r="H84" s="40">
        <v>3027803250</v>
      </c>
      <c r="I84" s="40">
        <f>-1*Table7[[#This Row],[Column8]]</f>
        <v>3032196750</v>
      </c>
      <c r="J84" s="40">
        <v>-3032196750</v>
      </c>
      <c r="K84" s="40">
        <f>Table7[[#This Row],[Column7]]-Table7[[#This Row],[Column2]]</f>
        <v>-4393500</v>
      </c>
    </row>
    <row r="85" spans="1:11" ht="22.95" customHeight="1" x14ac:dyDescent="0.75">
      <c r="A85" s="39" t="s">
        <v>292</v>
      </c>
      <c r="B85" s="40">
        <v>400000</v>
      </c>
      <c r="C85" s="40">
        <v>399710000000</v>
      </c>
      <c r="D85" s="40">
        <f>-1*Table7[[#This Row],[-194775422366.0000]]</f>
        <v>400000000000</v>
      </c>
      <c r="E85" s="40">
        <v>-400000000000</v>
      </c>
      <c r="F85" s="40">
        <f>Table7[[#This Row],[228768347216.0000]]-Table7[[#This Row],[Column1]]</f>
        <v>-290000000</v>
      </c>
      <c r="G85" s="40">
        <v>400000</v>
      </c>
      <c r="H85" s="40">
        <v>399710000000</v>
      </c>
      <c r="I85" s="40">
        <f>-1*Table7[[#This Row],[Column8]]</f>
        <v>400000000000</v>
      </c>
      <c r="J85" s="40">
        <v>-400000000000</v>
      </c>
      <c r="K85" s="40">
        <f>Table7[[#This Row],[Column7]]-Table7[[#This Row],[Column2]]</f>
        <v>-290000000</v>
      </c>
    </row>
    <row r="86" spans="1:11" ht="22.95" customHeight="1" x14ac:dyDescent="0.75">
      <c r="A86" s="39" t="s">
        <v>263</v>
      </c>
      <c r="B86" s="40">
        <v>0</v>
      </c>
      <c r="C86" s="40">
        <v>0</v>
      </c>
      <c r="D86" s="40">
        <f>-1*Table7[[#This Row],[-194775422366.0000]]</f>
        <v>-22037244207</v>
      </c>
      <c r="E86" s="40">
        <v>22037244207</v>
      </c>
      <c r="F86" s="40">
        <f>Table7[[#This Row],[228768347216.0000]]-Table7[[#This Row],[Column1]]</f>
        <v>22037244207</v>
      </c>
      <c r="G86" s="40">
        <v>0</v>
      </c>
      <c r="H86" s="40">
        <v>0</v>
      </c>
      <c r="I86" s="40">
        <f>-1*Table7[[#This Row],[Column8]]</f>
        <v>0</v>
      </c>
      <c r="J86" s="40">
        <v>0</v>
      </c>
      <c r="K86" s="40">
        <f>Table7[[#This Row],[Column7]]-Table7[[#This Row],[Column2]]</f>
        <v>0</v>
      </c>
    </row>
    <row r="87" spans="1:11" ht="22.95" customHeight="1" x14ac:dyDescent="0.75">
      <c r="A87" s="39" t="s">
        <v>264</v>
      </c>
      <c r="B87" s="40">
        <v>9640825</v>
      </c>
      <c r="C87" s="40">
        <v>152112932995</v>
      </c>
      <c r="D87" s="40">
        <f>-1*Table7[[#This Row],[-194775422366.0000]]</f>
        <v>222052128281</v>
      </c>
      <c r="E87" s="40">
        <v>-222052128281</v>
      </c>
      <c r="F87" s="40">
        <f>Table7[[#This Row],[228768347216.0000]]-Table7[[#This Row],[Column1]]</f>
        <v>-69939195286</v>
      </c>
      <c r="G87" s="40">
        <v>9640825</v>
      </c>
      <c r="H87" s="40">
        <v>152112932995</v>
      </c>
      <c r="I87" s="40">
        <f>-1*Table7[[#This Row],[Column8]]</f>
        <v>222052128281</v>
      </c>
      <c r="J87" s="40">
        <v>-222052128281</v>
      </c>
      <c r="K87" s="40">
        <f>Table7[[#This Row],[Column7]]-Table7[[#This Row],[Column2]]</f>
        <v>-69939195286</v>
      </c>
    </row>
    <row r="88" spans="1:11" ht="22.95" customHeight="1" x14ac:dyDescent="0.75">
      <c r="A88" s="39" t="s">
        <v>265</v>
      </c>
      <c r="B88" s="40">
        <v>8100363</v>
      </c>
      <c r="C88" s="40">
        <v>63555711200</v>
      </c>
      <c r="D88" s="40">
        <f>-1*Table7[[#This Row],[-194775422366.0000]]</f>
        <v>98117389232</v>
      </c>
      <c r="E88" s="40">
        <v>-98117389232</v>
      </c>
      <c r="F88" s="40">
        <f>Table7[[#This Row],[228768347216.0000]]-Table7[[#This Row],[Column1]]</f>
        <v>-34561678032</v>
      </c>
      <c r="G88" s="40">
        <v>8100363</v>
      </c>
      <c r="H88" s="40">
        <v>63555711200</v>
      </c>
      <c r="I88" s="40">
        <f>-1*Table7[[#This Row],[Column8]]</f>
        <v>98117389232</v>
      </c>
      <c r="J88" s="40">
        <v>-98117389232</v>
      </c>
      <c r="K88" s="40">
        <f>Table7[[#This Row],[Column7]]-Table7[[#This Row],[Column2]]</f>
        <v>-34561678032</v>
      </c>
    </row>
    <row r="89" spans="1:11" ht="22.95" customHeight="1" x14ac:dyDescent="0.75">
      <c r="A89" s="39" t="s">
        <v>266</v>
      </c>
      <c r="B89" s="40">
        <v>0</v>
      </c>
      <c r="C89" s="40">
        <v>0</v>
      </c>
      <c r="D89" s="40">
        <f>-1*Table7[[#This Row],[-194775422366.0000]]</f>
        <v>-27318624236</v>
      </c>
      <c r="E89" s="40">
        <v>27318624236</v>
      </c>
      <c r="F89" s="40">
        <f>Table7[[#This Row],[228768347216.0000]]-Table7[[#This Row],[Column1]]</f>
        <v>27318624236</v>
      </c>
      <c r="G89" s="40">
        <v>0</v>
      </c>
      <c r="H89" s="40">
        <v>0</v>
      </c>
      <c r="I89" s="40">
        <f>-1*Table7[[#This Row],[Column8]]</f>
        <v>0</v>
      </c>
      <c r="J89" s="40">
        <v>0</v>
      </c>
      <c r="K89" s="40">
        <f>Table7[[#This Row],[Column7]]-Table7[[#This Row],[Column2]]</f>
        <v>0</v>
      </c>
    </row>
    <row r="90" spans="1:11" ht="22.95" customHeight="1" x14ac:dyDescent="0.75">
      <c r="A90" s="39" t="s">
        <v>267</v>
      </c>
      <c r="B90" s="40">
        <v>0</v>
      </c>
      <c r="C90" s="40">
        <v>0</v>
      </c>
      <c r="D90" s="40">
        <f>-1*Table7[[#This Row],[-194775422366.0000]]</f>
        <v>-1995282533</v>
      </c>
      <c r="E90" s="40">
        <v>1995282533</v>
      </c>
      <c r="F90" s="40">
        <f>Table7[[#This Row],[228768347216.0000]]-Table7[[#This Row],[Column1]]</f>
        <v>1995282533</v>
      </c>
      <c r="G90" s="40">
        <v>0</v>
      </c>
      <c r="H90" s="40">
        <v>0</v>
      </c>
      <c r="I90" s="40">
        <f>-1*Table7[[#This Row],[Column8]]</f>
        <v>0</v>
      </c>
      <c r="J90" s="40">
        <v>0</v>
      </c>
      <c r="K90" s="40">
        <f>Table7[[#This Row],[Column7]]-Table7[[#This Row],[Column2]]</f>
        <v>0</v>
      </c>
    </row>
    <row r="91" spans="1:11" ht="22.95" customHeight="1" thickBot="1" x14ac:dyDescent="0.8">
      <c r="A91" s="39" t="s">
        <v>171</v>
      </c>
      <c r="B91" s="40"/>
      <c r="C91" s="47">
        <f>SUM(C7:C90)</f>
        <v>55939204477305</v>
      </c>
      <c r="D91" s="47">
        <f>SUM(D7:D90)</f>
        <v>57947647562377</v>
      </c>
      <c r="E91" s="40">
        <f>SUM(E7:E90)</f>
        <v>-57947647562377</v>
      </c>
      <c r="F91" s="47">
        <f>SUM(F7:F90)</f>
        <v>-2008443085072.002</v>
      </c>
      <c r="G91" s="40"/>
      <c r="H91" s="47">
        <f>SUM(H7:H90)</f>
        <v>55939204477305</v>
      </c>
      <c r="I91" s="47">
        <f>SUM(I7:I90)</f>
        <v>57998998713353</v>
      </c>
      <c r="J91" s="40">
        <f>SUM(J7:J90)</f>
        <v>-57998998713353</v>
      </c>
      <c r="K91" s="47">
        <f>SUM(K7:K90)</f>
        <v>-2059794236048.002</v>
      </c>
    </row>
    <row r="92" spans="1:11" ht="22.95" customHeight="1" thickTop="1" x14ac:dyDescent="0.75">
      <c r="A92" s="39" t="s">
        <v>172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Sabatamin</cp:lastModifiedBy>
  <cp:lastPrinted>2017-11-26T09:34:25Z</cp:lastPrinted>
  <dcterms:created xsi:type="dcterms:W3CDTF">2017-11-22T14:26:20Z</dcterms:created>
  <dcterms:modified xsi:type="dcterms:W3CDTF">2021-04-28T04:14:28Z</dcterms:modified>
</cp:coreProperties>
</file>