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ipoor\Desktop\New folder\بازارگردانی\پرتفوی\"/>
    </mc:Choice>
  </mc:AlternateContent>
  <bookViews>
    <workbookView xWindow="0" yWindow="0" windowWidth="24000" windowHeight="9735" firstSheet="8" activeTab="13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درآمدها" sheetId="11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سهام و ص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  <sheet name="Sheet1" sheetId="17" r:id="rId14"/>
  </sheets>
  <externalReferences>
    <externalReference r:id="rId15"/>
  </externalReferences>
  <definedNames>
    <definedName name="_xlnm._FilterDatabase" localSheetId="9" hidden="1">'درآمد سرمایه گذاری در سهام و ص '!$A$9:$K$9</definedName>
    <definedName name="_xlnm.Print_Area" localSheetId="1">' سهام و صندوق‌های سرمایه‌گذاری'!$A$1:$M$90</definedName>
    <definedName name="_xlnm.Print_Area" localSheetId="2">اوراق!$A$1:$S$13</definedName>
    <definedName name="_xlnm.Print_Area" localSheetId="11">'درآمد سپرده بانکی'!$A$1:$F$72</definedName>
    <definedName name="_xlnm.Print_Area" localSheetId="10">'درآمد سرمایه گذاری در اوراق بها'!$A$1:$I$17</definedName>
    <definedName name="_xlnm.Print_Area" localSheetId="9">'درآمد سرمایه گذاری در سهام و ص '!$A$1:$K$93</definedName>
    <definedName name="_xlnm.Print_Area" localSheetId="5">'درآمد سود سهام'!$A$1:$O$32</definedName>
    <definedName name="_xlnm.Print_Area" localSheetId="8">'درآمد ناشی از تغییر قیمت اوراق '!$A$1:$K$94</definedName>
    <definedName name="_xlnm.Print_Area" localSheetId="7">'درآمد ناشی ازفروش'!$A$1:$K$70</definedName>
    <definedName name="_xlnm.Print_Area" localSheetId="4">درآمدها!$A$1:$S$11</definedName>
    <definedName name="_xlnm.Print_Area" localSheetId="12">'سایر درآمدها'!$A$1:$C$10</definedName>
    <definedName name="_xlnm.Print_Area" localSheetId="3">سپرده!$A$2:$H$90</definedName>
    <definedName name="_xlnm.Print_Area" localSheetId="6">'سود اوراق بهادار و سپرده بانکی'!$A$1:$J$74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7" l="1"/>
  <c r="C3" i="17"/>
  <c r="D3" i="17"/>
  <c r="B4" i="17"/>
  <c r="B5" i="17" s="1"/>
  <c r="C4" i="17"/>
  <c r="C5" i="17" s="1"/>
  <c r="D4" i="17"/>
  <c r="B6" i="17"/>
  <c r="C6" i="17"/>
  <c r="C8" i="17" s="1"/>
  <c r="C10" i="17" s="1"/>
  <c r="D6" i="17"/>
  <c r="D8" i="17" s="1"/>
  <c r="D10" i="17" s="1"/>
  <c r="B7" i="17"/>
  <c r="B8" i="17" s="1"/>
  <c r="B10" i="17" s="1"/>
  <c r="C7" i="17"/>
  <c r="D7" i="17"/>
  <c r="B9" i="17"/>
  <c r="B11" i="17" s="1"/>
  <c r="C9" i="17"/>
  <c r="D9" i="17"/>
  <c r="A1" i="17"/>
  <c r="C11" i="17" l="1"/>
  <c r="D5" i="17"/>
  <c r="D12" i="17"/>
  <c r="B12" i="17"/>
  <c r="C10" i="11"/>
  <c r="D6" i="11" s="1"/>
  <c r="E6" i="11"/>
  <c r="E8" i="11"/>
  <c r="E7" i="11"/>
  <c r="D8" i="11"/>
  <c r="D7" i="11"/>
  <c r="C9" i="11"/>
  <c r="C9" i="8"/>
  <c r="C8" i="11"/>
  <c r="D71" i="7"/>
  <c r="B71" i="7"/>
  <c r="C6" i="11"/>
  <c r="C7" i="11"/>
  <c r="I9" i="6"/>
  <c r="I10" i="6"/>
  <c r="I11" i="6"/>
  <c r="I12" i="6"/>
  <c r="I13" i="6"/>
  <c r="I16" i="6" s="1"/>
  <c r="I14" i="6"/>
  <c r="I15" i="6"/>
  <c r="E9" i="6"/>
  <c r="E10" i="6"/>
  <c r="E11" i="6"/>
  <c r="E12" i="6"/>
  <c r="E13" i="6"/>
  <c r="E16" i="6" s="1"/>
  <c r="E14" i="6"/>
  <c r="E15" i="6"/>
  <c r="F16" i="6"/>
  <c r="G16" i="6"/>
  <c r="H16" i="6"/>
  <c r="B16" i="6"/>
  <c r="C16" i="6"/>
  <c r="D16" i="6"/>
  <c r="B92" i="5"/>
  <c r="C92" i="5"/>
  <c r="D92" i="5"/>
  <c r="F92" i="5"/>
  <c r="G92" i="5"/>
  <c r="H92" i="5"/>
  <c r="I92" i="5"/>
  <c r="K92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92" i="5" s="1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 s="1"/>
  <c r="E10" i="5"/>
  <c r="K91" i="14"/>
  <c r="H91" i="14"/>
  <c r="J91" i="14"/>
  <c r="C91" i="14"/>
  <c r="E91" i="14"/>
  <c r="D89" i="14"/>
  <c r="F89" i="14" s="1"/>
  <c r="I89" i="14"/>
  <c r="D90" i="14"/>
  <c r="F90" i="14" s="1"/>
  <c r="I90" i="14"/>
  <c r="I7" i="14"/>
  <c r="K7" i="14" s="1"/>
  <c r="I8" i="14"/>
  <c r="K8" i="14" s="1"/>
  <c r="I9" i="14"/>
  <c r="K9" i="14" s="1"/>
  <c r="I10" i="14"/>
  <c r="K10" i="14" s="1"/>
  <c r="I11" i="14"/>
  <c r="K11" i="14" s="1"/>
  <c r="I12" i="14"/>
  <c r="K12" i="14" s="1"/>
  <c r="I13" i="14"/>
  <c r="K13" i="14" s="1"/>
  <c r="I14" i="14"/>
  <c r="K14" i="14" s="1"/>
  <c r="I15" i="14"/>
  <c r="K15" i="14" s="1"/>
  <c r="I16" i="14"/>
  <c r="K16" i="14" s="1"/>
  <c r="I17" i="14"/>
  <c r="K17" i="14" s="1"/>
  <c r="I18" i="14"/>
  <c r="K18" i="14" s="1"/>
  <c r="I19" i="14"/>
  <c r="K19" i="14" s="1"/>
  <c r="I20" i="14"/>
  <c r="K20" i="14" s="1"/>
  <c r="I21" i="14"/>
  <c r="K21" i="14" s="1"/>
  <c r="I22" i="14"/>
  <c r="K22" i="14" s="1"/>
  <c r="I23" i="14"/>
  <c r="K23" i="14" s="1"/>
  <c r="I24" i="14"/>
  <c r="K24" i="14" s="1"/>
  <c r="I25" i="14"/>
  <c r="K25" i="14" s="1"/>
  <c r="I26" i="14"/>
  <c r="K26" i="14" s="1"/>
  <c r="I27" i="14"/>
  <c r="K27" i="14" s="1"/>
  <c r="I28" i="14"/>
  <c r="K28" i="14" s="1"/>
  <c r="I29" i="14"/>
  <c r="K29" i="14" s="1"/>
  <c r="I30" i="14"/>
  <c r="K30" i="14" s="1"/>
  <c r="I31" i="14"/>
  <c r="K31" i="14" s="1"/>
  <c r="I32" i="14"/>
  <c r="K32" i="14" s="1"/>
  <c r="I33" i="14"/>
  <c r="K33" i="14" s="1"/>
  <c r="I34" i="14"/>
  <c r="K34" i="14" s="1"/>
  <c r="I35" i="14"/>
  <c r="K35" i="14" s="1"/>
  <c r="I36" i="14"/>
  <c r="K36" i="14" s="1"/>
  <c r="I37" i="14"/>
  <c r="K37" i="14" s="1"/>
  <c r="I38" i="14"/>
  <c r="K38" i="14" s="1"/>
  <c r="I39" i="14"/>
  <c r="K39" i="14" s="1"/>
  <c r="I40" i="14"/>
  <c r="K40" i="14" s="1"/>
  <c r="I41" i="14"/>
  <c r="K41" i="14" s="1"/>
  <c r="I42" i="14"/>
  <c r="K42" i="14" s="1"/>
  <c r="I43" i="14"/>
  <c r="K43" i="14" s="1"/>
  <c r="I44" i="14"/>
  <c r="K44" i="14" s="1"/>
  <c r="I45" i="14"/>
  <c r="K45" i="14" s="1"/>
  <c r="I46" i="14"/>
  <c r="K46" i="14" s="1"/>
  <c r="I47" i="14"/>
  <c r="K47" i="14" s="1"/>
  <c r="I48" i="14"/>
  <c r="K48" i="14" s="1"/>
  <c r="I49" i="14"/>
  <c r="K49" i="14" s="1"/>
  <c r="I50" i="14"/>
  <c r="K50" i="14" s="1"/>
  <c r="I51" i="14"/>
  <c r="K51" i="14" s="1"/>
  <c r="I52" i="14"/>
  <c r="K52" i="14" s="1"/>
  <c r="I53" i="14"/>
  <c r="K53" i="14" s="1"/>
  <c r="I54" i="14"/>
  <c r="K54" i="14" s="1"/>
  <c r="I55" i="14"/>
  <c r="K55" i="14" s="1"/>
  <c r="I56" i="14"/>
  <c r="K56" i="14" s="1"/>
  <c r="I57" i="14"/>
  <c r="K57" i="14" s="1"/>
  <c r="I58" i="14"/>
  <c r="K58" i="14" s="1"/>
  <c r="I59" i="14"/>
  <c r="K59" i="14" s="1"/>
  <c r="I60" i="14"/>
  <c r="K60" i="14" s="1"/>
  <c r="I61" i="14"/>
  <c r="K61" i="14" s="1"/>
  <c r="I62" i="14"/>
  <c r="K62" i="14" s="1"/>
  <c r="I63" i="14"/>
  <c r="K63" i="14" s="1"/>
  <c r="I64" i="14"/>
  <c r="K64" i="14" s="1"/>
  <c r="I65" i="14"/>
  <c r="K65" i="14" s="1"/>
  <c r="I66" i="14"/>
  <c r="K66" i="14" s="1"/>
  <c r="I67" i="14"/>
  <c r="K67" i="14" s="1"/>
  <c r="I68" i="14"/>
  <c r="K68" i="14" s="1"/>
  <c r="I69" i="14"/>
  <c r="K69" i="14" s="1"/>
  <c r="I70" i="14"/>
  <c r="K70" i="14" s="1"/>
  <c r="I71" i="14"/>
  <c r="K71" i="14" s="1"/>
  <c r="I72" i="14"/>
  <c r="K72" i="14" s="1"/>
  <c r="I73" i="14"/>
  <c r="K73" i="14" s="1"/>
  <c r="I74" i="14"/>
  <c r="K74" i="14" s="1"/>
  <c r="I75" i="14"/>
  <c r="K75" i="14" s="1"/>
  <c r="I76" i="14"/>
  <c r="K76" i="14" s="1"/>
  <c r="I77" i="14"/>
  <c r="K77" i="14" s="1"/>
  <c r="I78" i="14"/>
  <c r="K78" i="14" s="1"/>
  <c r="I79" i="14"/>
  <c r="K79" i="14" s="1"/>
  <c r="I80" i="14"/>
  <c r="K80" i="14" s="1"/>
  <c r="I81" i="14"/>
  <c r="K81" i="14" s="1"/>
  <c r="I82" i="14"/>
  <c r="K82" i="14" s="1"/>
  <c r="I83" i="14"/>
  <c r="K83" i="14" s="1"/>
  <c r="I84" i="14"/>
  <c r="K84" i="14" s="1"/>
  <c r="I85" i="14"/>
  <c r="K85" i="14" s="1"/>
  <c r="I86" i="14"/>
  <c r="I87" i="14"/>
  <c r="K87" i="14" s="1"/>
  <c r="I88" i="14"/>
  <c r="K88" i="14" s="1"/>
  <c r="I6" i="14"/>
  <c r="D6" i="14"/>
  <c r="D7" i="14"/>
  <c r="F7" i="14" s="1"/>
  <c r="D8" i="14"/>
  <c r="F8" i="14" s="1"/>
  <c r="F91" i="14" s="1"/>
  <c r="D9" i="14"/>
  <c r="F9" i="14" s="1"/>
  <c r="D10" i="14"/>
  <c r="F10" i="14" s="1"/>
  <c r="D11" i="14"/>
  <c r="F11" i="14" s="1"/>
  <c r="D12" i="14"/>
  <c r="F12" i="14" s="1"/>
  <c r="D13" i="14"/>
  <c r="F13" i="14" s="1"/>
  <c r="D14" i="14"/>
  <c r="F14" i="14" s="1"/>
  <c r="D15" i="14"/>
  <c r="F15" i="14" s="1"/>
  <c r="D16" i="14"/>
  <c r="F16" i="14" s="1"/>
  <c r="D17" i="14"/>
  <c r="F17" i="14" s="1"/>
  <c r="D18" i="14"/>
  <c r="F18" i="14" s="1"/>
  <c r="D19" i="14"/>
  <c r="F19" i="14" s="1"/>
  <c r="D20" i="14"/>
  <c r="F20" i="14" s="1"/>
  <c r="D21" i="14"/>
  <c r="F21" i="14" s="1"/>
  <c r="D22" i="14"/>
  <c r="F22" i="14" s="1"/>
  <c r="D23" i="14"/>
  <c r="F23" i="14" s="1"/>
  <c r="D24" i="14"/>
  <c r="F24" i="14" s="1"/>
  <c r="D25" i="14"/>
  <c r="F25" i="14" s="1"/>
  <c r="D26" i="14"/>
  <c r="F26" i="14" s="1"/>
  <c r="D27" i="14"/>
  <c r="F27" i="14" s="1"/>
  <c r="D28" i="14"/>
  <c r="F28" i="14" s="1"/>
  <c r="D29" i="14"/>
  <c r="F29" i="14" s="1"/>
  <c r="D30" i="14"/>
  <c r="F30" i="14" s="1"/>
  <c r="D31" i="14"/>
  <c r="F31" i="14" s="1"/>
  <c r="D32" i="14"/>
  <c r="F32" i="14" s="1"/>
  <c r="D33" i="14"/>
  <c r="F33" i="14" s="1"/>
  <c r="D34" i="14"/>
  <c r="F34" i="14" s="1"/>
  <c r="D35" i="14"/>
  <c r="F35" i="14" s="1"/>
  <c r="D36" i="14"/>
  <c r="F36" i="14" s="1"/>
  <c r="D37" i="14"/>
  <c r="F37" i="14" s="1"/>
  <c r="D38" i="14"/>
  <c r="F38" i="14" s="1"/>
  <c r="D39" i="14"/>
  <c r="F39" i="14" s="1"/>
  <c r="D40" i="14"/>
  <c r="F40" i="14" s="1"/>
  <c r="D41" i="14"/>
  <c r="F41" i="14" s="1"/>
  <c r="D42" i="14"/>
  <c r="F42" i="14" s="1"/>
  <c r="D43" i="14"/>
  <c r="F43" i="14" s="1"/>
  <c r="D44" i="14"/>
  <c r="F44" i="14" s="1"/>
  <c r="D45" i="14"/>
  <c r="F45" i="14" s="1"/>
  <c r="D46" i="14"/>
  <c r="F46" i="14" s="1"/>
  <c r="D47" i="14"/>
  <c r="F47" i="14" s="1"/>
  <c r="D48" i="14"/>
  <c r="F48" i="14" s="1"/>
  <c r="D49" i="14"/>
  <c r="F49" i="14" s="1"/>
  <c r="D50" i="14"/>
  <c r="F50" i="14" s="1"/>
  <c r="D51" i="14"/>
  <c r="F51" i="14" s="1"/>
  <c r="D52" i="14"/>
  <c r="F52" i="14" s="1"/>
  <c r="D53" i="14"/>
  <c r="F53" i="14" s="1"/>
  <c r="D54" i="14"/>
  <c r="F54" i="14" s="1"/>
  <c r="D55" i="14"/>
  <c r="F55" i="14" s="1"/>
  <c r="D56" i="14"/>
  <c r="F56" i="14" s="1"/>
  <c r="D57" i="14"/>
  <c r="F57" i="14" s="1"/>
  <c r="D58" i="14"/>
  <c r="F58" i="14" s="1"/>
  <c r="D59" i="14"/>
  <c r="F59" i="14" s="1"/>
  <c r="D60" i="14"/>
  <c r="F60" i="14" s="1"/>
  <c r="D61" i="14"/>
  <c r="F61" i="14" s="1"/>
  <c r="D62" i="14"/>
  <c r="F62" i="14" s="1"/>
  <c r="D63" i="14"/>
  <c r="F63" i="14" s="1"/>
  <c r="D64" i="14"/>
  <c r="F64" i="14" s="1"/>
  <c r="D65" i="14"/>
  <c r="F65" i="14" s="1"/>
  <c r="D66" i="14"/>
  <c r="F66" i="14" s="1"/>
  <c r="D67" i="14"/>
  <c r="F67" i="14" s="1"/>
  <c r="D68" i="14"/>
  <c r="F68" i="14" s="1"/>
  <c r="D69" i="14"/>
  <c r="F69" i="14" s="1"/>
  <c r="D70" i="14"/>
  <c r="F70" i="14" s="1"/>
  <c r="D71" i="14"/>
  <c r="F71" i="14" s="1"/>
  <c r="D72" i="14"/>
  <c r="F72" i="14" s="1"/>
  <c r="D73" i="14"/>
  <c r="F73" i="14" s="1"/>
  <c r="D74" i="14"/>
  <c r="F74" i="14" s="1"/>
  <c r="D75" i="14"/>
  <c r="F75" i="14" s="1"/>
  <c r="D76" i="14"/>
  <c r="F76" i="14" s="1"/>
  <c r="D77" i="14"/>
  <c r="F77" i="14" s="1"/>
  <c r="D78" i="14"/>
  <c r="F78" i="14" s="1"/>
  <c r="D79" i="14"/>
  <c r="F79" i="14" s="1"/>
  <c r="D80" i="14"/>
  <c r="F80" i="14" s="1"/>
  <c r="D81" i="14"/>
  <c r="F81" i="14" s="1"/>
  <c r="D82" i="14"/>
  <c r="F82" i="14" s="1"/>
  <c r="D83" i="14"/>
  <c r="F83" i="14" s="1"/>
  <c r="D84" i="14"/>
  <c r="F84" i="14" s="1"/>
  <c r="D85" i="14"/>
  <c r="F85" i="14" s="1"/>
  <c r="D86" i="14"/>
  <c r="F86" i="14" s="1"/>
  <c r="D87" i="14"/>
  <c r="F87" i="14" s="1"/>
  <c r="D88" i="14"/>
  <c r="F88" i="14" s="1"/>
  <c r="H28" i="15"/>
  <c r="H68" i="15"/>
  <c r="I68" i="15"/>
  <c r="J68" i="15"/>
  <c r="C68" i="15"/>
  <c r="D68" i="15"/>
  <c r="E68" i="15"/>
  <c r="F68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68" i="15" s="1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I6" i="15"/>
  <c r="E6" i="15"/>
  <c r="E73" i="13"/>
  <c r="F73" i="13"/>
  <c r="G73" i="13"/>
  <c r="H73" i="13"/>
  <c r="I73" i="13"/>
  <c r="J73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" i="13"/>
  <c r="E9" i="11" l="1"/>
  <c r="E10" i="11" s="1"/>
  <c r="D9" i="11"/>
  <c r="D10" i="11" s="1"/>
  <c r="D91" i="14"/>
  <c r="I91" i="14"/>
  <c r="E8" i="12"/>
  <c r="H8" i="12" s="1"/>
  <c r="E9" i="12"/>
  <c r="E10" i="12"/>
  <c r="E11" i="12"/>
  <c r="H11" i="12" s="1"/>
  <c r="E12" i="12"/>
  <c r="E13" i="12"/>
  <c r="E14" i="12"/>
  <c r="H14" i="12" s="1"/>
  <c r="E15" i="12"/>
  <c r="E16" i="12"/>
  <c r="E17" i="12"/>
  <c r="H17" i="12" s="1"/>
  <c r="E18" i="12"/>
  <c r="E19" i="12"/>
  <c r="E20" i="12"/>
  <c r="H20" i="12" s="1"/>
  <c r="E21" i="12"/>
  <c r="E22" i="12"/>
  <c r="E23" i="12"/>
  <c r="H23" i="12" s="1"/>
  <c r="E24" i="12"/>
  <c r="E25" i="12"/>
  <c r="E26" i="12"/>
  <c r="H26" i="12" s="1"/>
  <c r="E27" i="12"/>
  <c r="E28" i="12"/>
  <c r="E29" i="12"/>
  <c r="H29" i="12" s="1"/>
  <c r="E30" i="12"/>
  <c r="E7" i="12"/>
  <c r="H7" i="12" s="1"/>
  <c r="E31" i="12"/>
  <c r="F31" i="12"/>
  <c r="G31" i="12"/>
  <c r="I31" i="12"/>
  <c r="J31" i="12"/>
  <c r="K31" i="12"/>
  <c r="L31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H9" i="12"/>
  <c r="H10" i="12"/>
  <c r="H12" i="12"/>
  <c r="H13" i="12"/>
  <c r="H15" i="12"/>
  <c r="H16" i="12"/>
  <c r="H18" i="12"/>
  <c r="H19" i="12"/>
  <c r="H21" i="12"/>
  <c r="H22" i="12"/>
  <c r="H24" i="12"/>
  <c r="H25" i="12"/>
  <c r="H27" i="12"/>
  <c r="H28" i="12"/>
  <c r="H30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D85" i="2"/>
  <c r="E85" i="2"/>
  <c r="F85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S12" i="3"/>
  <c r="Q11" i="3"/>
  <c r="Q10" i="3"/>
  <c r="Q12" i="3" s="1"/>
  <c r="Q9" i="3"/>
  <c r="R12" i="3"/>
  <c r="N12" i="3"/>
  <c r="L12" i="3"/>
  <c r="J12" i="3"/>
  <c r="I12" i="3"/>
  <c r="G85" i="2" l="1"/>
  <c r="H31" i="12"/>
  <c r="M89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4" i="1"/>
  <c r="K85" i="1"/>
  <c r="K86" i="1"/>
  <c r="K87" i="1"/>
  <c r="K88" i="1"/>
  <c r="K11" i="1"/>
  <c r="F83" i="1"/>
  <c r="K83" i="1" s="1"/>
  <c r="F89" i="1"/>
  <c r="L89" i="1"/>
  <c r="H89" i="1"/>
  <c r="C89" i="1"/>
  <c r="D89" i="1"/>
  <c r="K89" i="1" l="1"/>
</calcChain>
</file>

<file path=xl/comments1.xml><?xml version="1.0" encoding="utf-8"?>
<comments xmlns="http://schemas.openxmlformats.org/spreadsheetml/2006/main">
  <authors>
    <author>Ali Akbar Iranshahi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<sst xmlns="http://schemas.openxmlformats.org/spreadsheetml/2006/main" count="1029" uniqueCount="307">
  <si>
    <t>صندوق سرمایه گذاری اختصاصی بازارگردانی صبا گستر نفت و گاز تامین</t>
  </si>
  <si>
    <t xml:space="preserve">صورت وضعیت پرتفوی </t>
  </si>
  <si>
    <t>برای ماه منتهی به 1400/02/31</t>
  </si>
  <si>
    <t>3-1- سرمایه‌گذاری در  سپرده‌ بانکی</t>
  </si>
  <si>
    <t>مشخصات حساب بانکی</t>
  </si>
  <si>
    <t>1400/02/01</t>
  </si>
  <si>
    <t>تغییرات طی دوره</t>
  </si>
  <si>
    <t>1400/02/31</t>
  </si>
  <si>
    <t>سپرده های بانکی</t>
  </si>
  <si>
    <t>شماره حساب</t>
  </si>
  <si>
    <t>نوع سپرده</t>
  </si>
  <si>
    <t>نرخ سود علی الحساب</t>
  </si>
  <si>
    <t>مبلغ</t>
  </si>
  <si>
    <t>افزایش</t>
  </si>
  <si>
    <t>کاهش</t>
  </si>
  <si>
    <t>درصد به کل دارایی‌ها</t>
  </si>
  <si>
    <t>رفاه-شفارا</t>
  </si>
  <si>
    <t>سپرده سرمایه‌گذاری</t>
  </si>
  <si>
    <t>رفاه-سخاش</t>
  </si>
  <si>
    <t>رفاه-سخوز</t>
  </si>
  <si>
    <t>رفاه-سصوفی</t>
  </si>
  <si>
    <t>رفاه - دقاضی</t>
  </si>
  <si>
    <t>رفاه - دشیمی</t>
  </si>
  <si>
    <t>رفاه - وپخش</t>
  </si>
  <si>
    <t>رفاه - کلوند</t>
  </si>
  <si>
    <t>رفاه-شرانل</t>
  </si>
  <si>
    <t>رفاه-تاپیکو</t>
  </si>
  <si>
    <t>رفاه-شکبیر</t>
  </si>
  <si>
    <t>رفاه-مداران</t>
  </si>
  <si>
    <t>رفاه-سدور</t>
  </si>
  <si>
    <t>رفاه-سفار</t>
  </si>
  <si>
    <t>رفاه - چکاوه</t>
  </si>
  <si>
    <t>رفاه - کاسپین</t>
  </si>
  <si>
    <t>رفاه - هجرت</t>
  </si>
  <si>
    <t>رفاه - شلعاب</t>
  </si>
  <si>
    <t>رفاه-شغدیر</t>
  </si>
  <si>
    <t>رفاه-شپاس</t>
  </si>
  <si>
    <t>رفاه-سیتا</t>
  </si>
  <si>
    <t>رفاه-سفارس</t>
  </si>
  <si>
    <t>رفاه - کپشیر</t>
  </si>
  <si>
    <t>رفاه - دتوزیع</t>
  </si>
  <si>
    <t>رفاه - کلر</t>
  </si>
  <si>
    <t>رفاه - کخاک</t>
  </si>
  <si>
    <t>رفاه-رتکو</t>
  </si>
  <si>
    <t>رفاه-شکربن</t>
  </si>
  <si>
    <t>رفاه-پکرمان</t>
  </si>
  <si>
    <t>رفاه-شاوان</t>
  </si>
  <si>
    <t>رفاه-سغرب</t>
  </si>
  <si>
    <t>رفاه-ساوه</t>
  </si>
  <si>
    <t>رفاه-سرود</t>
  </si>
  <si>
    <t>رفاه - دتماد</t>
  </si>
  <si>
    <t>رفاه - درهاور</t>
  </si>
  <si>
    <t>رفاه - دفارا</t>
  </si>
  <si>
    <t>رفاه - شاملا</t>
  </si>
  <si>
    <t>رفاه-خراسان</t>
  </si>
  <si>
    <t>چخزر</t>
  </si>
  <si>
    <t>رفاه-سنیر</t>
  </si>
  <si>
    <t>رفاه-سبجنو</t>
  </si>
  <si>
    <t>رفاه - دکپسول</t>
  </si>
  <si>
    <t>رفاه - کفرا</t>
  </si>
  <si>
    <t>رفاه ـ دارو</t>
  </si>
  <si>
    <t>رفاه ـ زگلدشت</t>
  </si>
  <si>
    <t>رفاه - صبا</t>
  </si>
  <si>
    <t>رفاه-تاصیکو</t>
  </si>
  <si>
    <t>رفاه-فکا</t>
  </si>
  <si>
    <t>لخانه</t>
  </si>
  <si>
    <t>رفاه-شپترو</t>
  </si>
  <si>
    <t>رفاه-سبهان</t>
  </si>
  <si>
    <t>رفاه -ساروم</t>
  </si>
  <si>
    <t>رفاه - کسعدی</t>
  </si>
  <si>
    <t>رفاه - دشیری</t>
  </si>
  <si>
    <t>رفاه - ددام</t>
  </si>
  <si>
    <t>رفاه - دپارس</t>
  </si>
  <si>
    <t>رفاه-شفن</t>
  </si>
  <si>
    <t>چکارن</t>
  </si>
  <si>
    <t>رفاه-شستا</t>
  </si>
  <si>
    <t>رفاه-شکلر</t>
  </si>
  <si>
    <t>رفاه-سخزر</t>
  </si>
  <si>
    <t>رفاه-سقاین</t>
  </si>
  <si>
    <t>رفاه - دزهراوی</t>
  </si>
  <si>
    <t>رفاه - درازک</t>
  </si>
  <si>
    <t>رفاه - دلر</t>
  </si>
  <si>
    <t>رفاه - لپارس</t>
  </si>
  <si>
    <t>رفاه-پسهند</t>
  </si>
  <si>
    <t>رفاه-کزغال</t>
  </si>
  <si>
    <t>رفاه-سفانو</t>
  </si>
  <si>
    <t>رفاه - فباهنر</t>
  </si>
  <si>
    <t>رفاه - دابور</t>
  </si>
  <si>
    <t>رفاه - زملارد</t>
  </si>
  <si>
    <t>رفاه-شدوص</t>
  </si>
  <si>
    <t>رفاه-وپترو</t>
  </si>
  <si>
    <t>رفاه-تیپیکو</t>
  </si>
  <si>
    <t>جمع</t>
  </si>
  <si>
    <t/>
  </si>
  <si>
    <t xml:space="preserve"> </t>
  </si>
  <si>
    <t xml:space="preserve"> صندوق سرمایه گذاری اختصاصی بازارگردانی صبا گستر نفت و گاز تامین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</si>
  <si>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</si>
  <si>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</si>
  <si>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</si>
  <si>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</si>
  <si>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</si>
  <si>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</si>
  <si>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</si>
  <si>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</si>
  <si>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</si>
  <si>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</si>
  <si>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</si>
  <si>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</si>
  <si>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کشت و دامداری فکا (زفکا)</t>
  </si>
  <si>
    <t>کربن ایران (شکربن)</t>
  </si>
  <si>
    <t>معدنی املاح ایران (شاملا)</t>
  </si>
  <si>
    <t>پارس الکتریک (لپارس)</t>
  </si>
  <si>
    <t>دارو رازک (درازک)</t>
  </si>
  <si>
    <t>فرآورده های نسوز ایران (کفرا)</t>
  </si>
  <si>
    <t>سیمان غرب (سغرب)</t>
  </si>
  <si>
    <t>سیمان سفیدنی ریز (سنیر)</t>
  </si>
  <si>
    <t>سیمان دورود (سدور)</t>
  </si>
  <si>
    <t>نیروکلر (شکلر)</t>
  </si>
  <si>
    <t>صنایع چوب خزر کاسپین (چخزر)</t>
  </si>
  <si>
    <t>پارس دارو (دپارس)</t>
  </si>
  <si>
    <t>دارو زهراوی (دزهراوی)</t>
  </si>
  <si>
    <t>سیمان فارس و خوزستان (سفارس)</t>
  </si>
  <si>
    <t>سیمان صوفیان (سصوفی)</t>
  </si>
  <si>
    <t>سیمان ارومیه (ساروم)</t>
  </si>
  <si>
    <t>سیمان قائن (سقاین)</t>
  </si>
  <si>
    <t>سیمان بجنورد (سبجنو)</t>
  </si>
  <si>
    <t>پتروشیمی امیرکبیر (شکبیر)</t>
  </si>
  <si>
    <t>لوازم خانگی پارس (لخانه)</t>
  </si>
  <si>
    <t>سر. نفت و گاز تامین (تاپیکو)</t>
  </si>
  <si>
    <t>صنعتی بارز (پکرمان)</t>
  </si>
  <si>
    <t>سر. صدر تامین (تاصیکو)</t>
  </si>
  <si>
    <t>سر. صبا تامین (صبا)</t>
  </si>
  <si>
    <t>خاک چینی ایران (کخاک)</t>
  </si>
  <si>
    <t>کارخانجات داروپخش (دارو)</t>
  </si>
  <si>
    <t>دارویی ره آورد تامین (درهآور)</t>
  </si>
  <si>
    <t>داروسازی قاضی (دقاضی)</t>
  </si>
  <si>
    <t>مواد داروپخش (دتماد)</t>
  </si>
  <si>
    <t>داده پردازی ایران (مداران)</t>
  </si>
  <si>
    <t>زغال سنگ پروده طبس (کزغال)</t>
  </si>
  <si>
    <t>نفت ایرانول (شرانل)</t>
  </si>
  <si>
    <t>تکین کو (رتکو)</t>
  </si>
  <si>
    <t>کشاورزی و دامپروری ملارد شیر (زملارد)</t>
  </si>
  <si>
    <t>دارو فارابی (دفارا)</t>
  </si>
  <si>
    <t>دارو ابوریحان (دابور)</t>
  </si>
  <si>
    <t>زاگرس فارمد پارس (ددام)</t>
  </si>
  <si>
    <t>توزیع داروپخش (دتوزیع)</t>
  </si>
  <si>
    <t>سیمان ساوه (ساوه)</t>
  </si>
  <si>
    <t>سیمان خزر (سخزر)</t>
  </si>
  <si>
    <t>پتروشیمی آبادان (شپترو)</t>
  </si>
  <si>
    <t>سر. دارویی تامین (تیپیکو)</t>
  </si>
  <si>
    <t>کاشی الوند (کلوند)</t>
  </si>
  <si>
    <t>کشت و دام گلدشت نمونه اصفهان (زگلدشت)</t>
  </si>
  <si>
    <t>داروپخش (وپخش)</t>
  </si>
  <si>
    <t>شیرین دارو (دشیری)</t>
  </si>
  <si>
    <t>کاسپین تامین (کاسپین)</t>
  </si>
  <si>
    <t>پشم شیشه ایران (کپشیر)</t>
  </si>
  <si>
    <t>تولید ژلاتین کپسول ایران (دکپسول)</t>
  </si>
  <si>
    <t>سیمان فارس نو (سفانو)</t>
  </si>
  <si>
    <t>سیمان فارس (سفار)</t>
  </si>
  <si>
    <t>سر. سیمان تامین (سیتا)</t>
  </si>
  <si>
    <t>پالایش نفت لاوان (شاوان)</t>
  </si>
  <si>
    <t>سر. تامین اجتماعی (شستا)</t>
  </si>
  <si>
    <t>پتروشیمی خراسان (خراسان)</t>
  </si>
  <si>
    <t>نفت پاسارگاد (شپاس)</t>
  </si>
  <si>
    <t>دوده صنعتی پارس (شدوص)</t>
  </si>
  <si>
    <t>دارو اکسیر (دلر)</t>
  </si>
  <si>
    <t>کلر پارس (کلر)</t>
  </si>
  <si>
    <t>کارتن ایران (چکارن)</t>
  </si>
  <si>
    <t>فارسیت اهواز (سفاسی)</t>
  </si>
  <si>
    <t>سر. پتروشیمی (وپترو)</t>
  </si>
  <si>
    <t>لاستیک سهند (پسهند)</t>
  </si>
  <si>
    <t>لعابیران (شلعاب)</t>
  </si>
  <si>
    <t>شیمی داروپخش (دشیمی)</t>
  </si>
  <si>
    <t>مس باهنر (فباهنر)</t>
  </si>
  <si>
    <t>کاغذ سازی کاوه (چکاوه)</t>
  </si>
  <si>
    <t>سیمان شاهرود (سرود)</t>
  </si>
  <si>
    <t>سیمان بهبهان (سبهان)</t>
  </si>
  <si>
    <t>سیمان خاش (سخاش)</t>
  </si>
  <si>
    <t>پتروشیمی فن آوران (شفن)</t>
  </si>
  <si>
    <t>پتروشیمی غدیر (شغدیر)</t>
  </si>
  <si>
    <t>پخش هجرت (هجرت)</t>
  </si>
  <si>
    <t>کاشی سعدی (کسعدی)</t>
  </si>
  <si>
    <t>سیمان خوزستان (سخوز)</t>
  </si>
  <si>
    <t>پتروشیمی فارابی (شفارا)</t>
  </si>
  <si>
    <t>مس باهنر (حق تقدم) (فباهنرح)</t>
  </si>
  <si>
    <t>کشت و دام گلدشت نمونه اصفهان (حق تقدم) (زگلدشتح)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</si>
  <si>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</si>
  <si>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</si>
  <si>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</si>
  <si>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</si>
  <si>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</si>
  <si>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</si>
  <si>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</si>
  <si>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</si>
  <si>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</si>
  <si>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</si>
  <si>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منفعت دولت7-ش.خاص سایر0204 (افاد74)</t>
  </si>
  <si>
    <t>بلی</t>
  </si>
  <si>
    <t>1398/10/11</t>
  </si>
  <si>
    <t>1402/04/11</t>
  </si>
  <si>
    <t>مرابحه عام دولت4-ش.خ 0206 (اراد49)</t>
  </si>
  <si>
    <t>1399/06/12</t>
  </si>
  <si>
    <t>1402/06/12</t>
  </si>
  <si>
    <t>اجاره صبا تامین14040125 (صبا1404)</t>
  </si>
  <si>
    <t>1400/01/28</t>
  </si>
  <si>
    <t>1404/01/28</t>
  </si>
  <si>
    <t>به ‌نام خدا</t>
  </si>
  <si>
    <t xml:space="preserve">صورت وضعیت پرتفوی
</t>
  </si>
  <si>
    <t xml:space="preserve">برای ماه منتهی به 1400/02/31
</t>
  </si>
  <si>
    <t>مدیر صندوق</t>
  </si>
  <si>
    <t xml:space="preserve">صورت وضعیت درآمدها </t>
  </si>
  <si>
    <t>برای ماه منتهی به  1400/02/31</t>
  </si>
  <si>
    <t>2-2-درآمد حاصل از سرمایه­گذاری در اوراق بهادار با درآمد ثابت:</t>
  </si>
  <si>
    <t>از 1400/02/01 تا  1400/02/31</t>
  </si>
  <si>
    <t>از ابتدای سال مالی تا 1400/02/31</t>
  </si>
  <si>
    <t>درآمد سود اوراق</t>
  </si>
  <si>
    <t>درآمد تغییر ارزش</t>
  </si>
  <si>
    <t>درآمد فروش</t>
  </si>
  <si>
    <t>اسناد خزانه-م18بودجه98-010614 (اخزا818)</t>
  </si>
  <si>
    <t>اسنادخزانه-م15بودجه98-010406 (اخزا815)</t>
  </si>
  <si>
    <t>اسناد خزانه-م6بودجه98-000519 (اخزا806)</t>
  </si>
  <si>
    <t>اسناد خزانه-م13بودجه98-010219 (اخزا813)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</si>
  <si>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</si>
  <si>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</si>
  <si>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</si>
  <si>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</si>
  <si>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</si>
  <si>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</si>
  <si>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سایر درآمدها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</si>
  <si>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</si>
  <si>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</si>
  <si>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</si>
  <si>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کشت و دامداری فکا (حق تقدم) (زفکاح)</t>
  </si>
  <si>
    <t>پخش هجرت (حق تقدم) (هجرتح)</t>
  </si>
  <si>
    <t>شیمی داروپخش (حق تقدم) (دشیمیح)</t>
  </si>
  <si>
    <t>تولید ژلاتین کپسول ایران (حق تقدم) (دکپسولح)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</si>
  <si>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</si>
  <si>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</si>
  <si>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</si>
  <si>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</si>
  <si>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</si>
  <si>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2- 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</si>
  <si>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</si>
  <si>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</si>
  <si>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</si>
  <si>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</si>
  <si>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</si>
  <si>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</si>
  <si>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</si>
  <si>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</si>
  <si>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</si>
  <si>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4-2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</si>
  <si>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</si>
  <si>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</si>
  <si>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</si>
  <si>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</si>
  <si>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</si>
  <si>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</si>
  <si>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</si>
  <si>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</si>
  <si>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</si>
  <si>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1400/02/11</t>
  </si>
  <si>
    <t>1400/02/12</t>
  </si>
  <si>
    <t>1400/02/13</t>
  </si>
  <si>
    <t>1400/02/15</t>
  </si>
  <si>
    <t>1400/02/18</t>
  </si>
  <si>
    <t>1400/02/19</t>
  </si>
  <si>
    <t>1400/02/20</t>
  </si>
  <si>
    <t>1400/02/21</t>
  </si>
  <si>
    <t>1400/02/22</t>
  </si>
  <si>
    <t>سیمان سفید نی ریز (سنیر)</t>
  </si>
  <si>
    <t>1400/02/25</t>
  </si>
  <si>
    <t>1400/02/26</t>
  </si>
  <si>
    <t>1400/02/27</t>
  </si>
  <si>
    <t>1400/02/28</t>
  </si>
  <si>
    <t>1400/02/29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</si>
  <si>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</si>
  <si>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</si>
  <si>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</si>
  <si>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</si>
  <si>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1400/04/11</t>
  </si>
  <si>
    <t>1400/07/28</t>
  </si>
  <si>
    <t>1400/06/12</t>
  </si>
  <si>
    <t>درآمد ناشی از تغییر قیمت اوراق بهادار</t>
  </si>
  <si>
    <t>سود و زیان ناشی از تغییر قیمت</t>
  </si>
  <si>
    <t>طی اردیبهشت ماه</t>
  </si>
  <si>
    <t>_</t>
  </si>
  <si>
    <t>1400/02/07</t>
  </si>
  <si>
    <t>1400/02/08</t>
  </si>
  <si>
    <t>1400/02/09</t>
  </si>
  <si>
    <t>1400/02/10</t>
  </si>
  <si>
    <t>1400/02/03</t>
  </si>
  <si>
    <t>طی اردیبهشت</t>
  </si>
  <si>
    <t>تعدیل سود سهام</t>
  </si>
  <si>
    <t>ارقام بدون تعدیل</t>
  </si>
  <si>
    <t>تعدیل شده برای محاسبۀ نسبت جاری</t>
  </si>
  <si>
    <t>تعدیل شده برای محاسبۀ نسبت بدهی و تعهدات</t>
  </si>
  <si>
    <t>جمع دارایی جاری</t>
  </si>
  <si>
    <t>جمع دارایی غیر جاری</t>
  </si>
  <si>
    <t>جمع کل دارایی ها</t>
  </si>
  <si>
    <t>جمع بدهی های جاری</t>
  </si>
  <si>
    <t>جمع بدهی های غیر جاری</t>
  </si>
  <si>
    <t>جمع کل بدهی ها</t>
  </si>
  <si>
    <t>جمع کل تعهدات</t>
  </si>
  <si>
    <t>جمع کل بدهی ها و تعهدات</t>
  </si>
  <si>
    <t>نسبت جاری</t>
  </si>
  <si>
    <t>نسبت بدهی و تعهدات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</si>
</sst>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;\(#,##0\);"/>
    <numFmt numFmtId="165" formatCode="#,##0.00;\(#,##0.00\);"/>
  </numFmts>
  <fonts count="21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theme="1"/>
      <name val="B Titr"/>
      <charset val="178"/>
    </font>
    <font>
      <sz val="11"/>
      <color rgb="FF0062AC"/>
      <name val="B Titr"/>
      <charset val="178"/>
    </font>
    <font>
      <sz val="11"/>
      <color rgb="FF000000"/>
      <name val="B Titr"/>
      <charset val="178"/>
    </font>
    <font>
      <sz val="8"/>
      <color theme="1"/>
      <name val="B Titr"/>
      <charset val="178"/>
    </font>
    <font>
      <sz val="8"/>
      <color rgb="FF000000"/>
      <name val="B Titr"/>
      <charset val="178"/>
    </font>
    <font>
      <sz val="12"/>
      <color theme="1"/>
      <name val="B Titr"/>
      <charset val="178"/>
    </font>
    <font>
      <sz val="12"/>
      <color rgb="FF0062AC"/>
      <name val="B Titr"/>
      <charset val="178"/>
    </font>
    <font>
      <sz val="10"/>
      <color rgb="FF000000"/>
      <name val="B Titr"/>
      <charset val="178"/>
    </font>
    <font>
      <sz val="10"/>
      <color theme="1"/>
      <name val="B Titr"/>
      <charset val="178"/>
    </font>
    <font>
      <sz val="10"/>
      <color rgb="FF0062AC"/>
      <name val="B Titr"/>
      <charset val="178"/>
    </font>
    <font>
      <sz val="8"/>
      <color theme="0"/>
      <name val="B Titr"/>
      <charset val="178"/>
    </font>
    <font>
      <sz val="11"/>
      <color theme="1"/>
      <name val="Calibri"/>
      <family val="2"/>
      <scheme val="minor"/>
    </font>
    <font>
      <b/>
      <sz val="16"/>
      <color theme="1"/>
      <name val="B Zar"/>
      <charset val="178"/>
    </font>
    <font>
      <sz val="11"/>
      <color rgb="FFFF0000"/>
      <name val="B Titr"/>
      <charset val="178"/>
    </font>
    <font>
      <sz val="1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15">
    <xf numFmtId="0" fontId="0" fillId="0" borderId="0" xfId="0" applyNumberFormat="1" applyFont="1" applyFill="1" applyBorder="1"/>
    <xf numFmtId="0" fontId="3" fillId="2" borderId="0" xfId="0" applyNumberFormat="1" applyFont="1" applyFill="1" applyBorder="1"/>
    <xf numFmtId="0" fontId="5" fillId="2" borderId="0" xfId="0" applyNumberFormat="1" applyFont="1" applyFill="1" applyBorder="1" applyAlignment="1">
      <alignment vertical="top"/>
    </xf>
    <xf numFmtId="0" fontId="5" fillId="2" borderId="0" xfId="0" applyNumberFormat="1" applyFont="1" applyFill="1" applyBorder="1" applyAlignment="1">
      <alignment vertical="top" wrapText="1"/>
    </xf>
    <xf numFmtId="3" fontId="14" fillId="2" borderId="0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Border="1"/>
    <xf numFmtId="3" fontId="14" fillId="2" borderId="0" xfId="0" applyNumberFormat="1" applyFont="1" applyFill="1" applyBorder="1" applyAlignment="1">
      <alignment horizontal="center" vertical="center" readingOrder="2"/>
    </xf>
    <xf numFmtId="3" fontId="14" fillId="2" borderId="0" xfId="0" applyNumberFormat="1" applyFont="1" applyFill="1" applyBorder="1" applyAlignment="1">
      <alignment horizontal="center" vertical="center" readingOrder="2"/>
    </xf>
    <xf numFmtId="3" fontId="14" fillId="2" borderId="1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>
      <alignment vertical="center"/>
    </xf>
    <xf numFmtId="4" fontId="9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right" vertical="center"/>
    </xf>
    <xf numFmtId="164" fontId="9" fillId="2" borderId="0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>
      <alignment horizontal="center"/>
    </xf>
    <xf numFmtId="3" fontId="10" fillId="2" borderId="0" xfId="0" applyNumberFormat="1" applyFont="1" applyFill="1" applyBorder="1" applyAlignment="1">
      <alignment horizontal="right" vertical="center" readingOrder="2"/>
    </xf>
    <xf numFmtId="3" fontId="9" fillId="2" borderId="0" xfId="0" applyNumberFormat="1" applyFont="1" applyFill="1" applyBorder="1" applyAlignment="1">
      <alignment horizontal="right" vertical="center" readingOrder="2"/>
    </xf>
    <xf numFmtId="3" fontId="9" fillId="2" borderId="0" xfId="0" applyNumberFormat="1" applyFont="1" applyFill="1" applyBorder="1" applyAlignment="1">
      <alignment horizontal="center" vertical="center" readingOrder="2"/>
    </xf>
    <xf numFmtId="3" fontId="14" fillId="2" borderId="1" xfId="0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vertical="center" readingOrder="2"/>
    </xf>
    <xf numFmtId="4" fontId="14" fillId="2" borderId="1" xfId="0" applyNumberFormat="1" applyFont="1" applyFill="1" applyBorder="1" applyAlignment="1">
      <alignment vertical="center"/>
    </xf>
    <xf numFmtId="4" fontId="9" fillId="2" borderId="0" xfId="0" applyNumberFormat="1" applyFont="1" applyFill="1" applyBorder="1" applyAlignment="1">
      <alignment horizontal="center" vertical="center" readingOrder="2"/>
    </xf>
    <xf numFmtId="3" fontId="9" fillId="2" borderId="0" xfId="0" applyNumberFormat="1" applyFont="1" applyFill="1" applyBorder="1" applyAlignment="1">
      <alignment vertical="center" readingOrder="2"/>
    </xf>
    <xf numFmtId="0" fontId="3" fillId="2" borderId="0" xfId="0" applyNumberFormat="1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vertical="center"/>
    </xf>
    <xf numFmtId="38" fontId="3" fillId="2" borderId="0" xfId="0" applyNumberFormat="1" applyFont="1" applyFill="1" applyBorder="1"/>
    <xf numFmtId="38" fontId="3" fillId="2" borderId="1" xfId="0" applyNumberFormat="1" applyFont="1" applyFill="1" applyBorder="1" applyAlignment="1">
      <alignment horizontal="center" vertical="center"/>
    </xf>
    <xf numFmtId="38" fontId="9" fillId="2" borderId="0" xfId="0" applyNumberFormat="1" applyFont="1" applyFill="1" applyBorder="1" applyAlignment="1">
      <alignment horizontal="right" vertical="center"/>
    </xf>
    <xf numFmtId="38" fontId="9" fillId="2" borderId="0" xfId="0" applyNumberFormat="1" applyFont="1" applyFill="1" applyBorder="1" applyAlignment="1">
      <alignment horizontal="center" vertical="center"/>
    </xf>
    <xf numFmtId="38" fontId="9" fillId="2" borderId="0" xfId="0" applyNumberFormat="1" applyFont="1" applyFill="1" applyBorder="1" applyAlignment="1">
      <alignment horizontal="right" vertical="center" readingOrder="1"/>
    </xf>
    <xf numFmtId="38" fontId="9" fillId="2" borderId="0" xfId="0" applyNumberFormat="1" applyFont="1" applyFill="1" applyBorder="1" applyAlignment="1">
      <alignment horizontal="right" vertical="center" readingOrder="2"/>
    </xf>
    <xf numFmtId="38" fontId="9" fillId="2" borderId="0" xfId="0" applyNumberFormat="1" applyFont="1" applyFill="1" applyBorder="1" applyAlignment="1">
      <alignment horizontal="center" vertical="center" readingOrder="2"/>
    </xf>
    <xf numFmtId="38" fontId="12" fillId="2" borderId="0" xfId="0" applyNumberFormat="1" applyFont="1" applyFill="1" applyBorder="1" applyAlignment="1">
      <alignment vertical="center" readingOrder="2"/>
    </xf>
    <xf numFmtId="38" fontId="3" fillId="2" borderId="0" xfId="0" applyNumberFormat="1" applyFont="1" applyFill="1" applyBorder="1" applyAlignment="1">
      <alignment horizontal="right" vertical="center"/>
    </xf>
    <xf numFmtId="40" fontId="9" fillId="2" borderId="0" xfId="0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horizontal="center" vertical="center"/>
    </xf>
    <xf numFmtId="40" fontId="3" fillId="2" borderId="0" xfId="0" applyNumberFormat="1" applyFont="1" applyFill="1" applyBorder="1" applyAlignment="1">
      <alignment horizontal="center" vertical="center"/>
    </xf>
    <xf numFmtId="38" fontId="14" fillId="2" borderId="0" xfId="0" applyNumberFormat="1" applyFont="1" applyFill="1" applyBorder="1"/>
    <xf numFmtId="38" fontId="14" fillId="2" borderId="0" xfId="0" applyNumberFormat="1" applyFont="1" applyFill="1" applyBorder="1" applyAlignment="1">
      <alignment vertical="center"/>
    </xf>
    <xf numFmtId="38" fontId="13" fillId="2" borderId="0" xfId="0" applyNumberFormat="1" applyFont="1" applyFill="1" applyBorder="1" applyAlignment="1">
      <alignment vertical="center" readingOrder="2"/>
    </xf>
    <xf numFmtId="38" fontId="14" fillId="2" borderId="1" xfId="0" applyNumberFormat="1" applyFont="1" applyFill="1" applyBorder="1" applyAlignment="1">
      <alignment vertical="center"/>
    </xf>
    <xf numFmtId="38" fontId="14" fillId="2" borderId="1" xfId="0" applyNumberFormat="1" applyFont="1" applyFill="1" applyBorder="1" applyAlignment="1">
      <alignment horizontal="center" vertical="center"/>
    </xf>
    <xf numFmtId="38" fontId="10" fillId="2" borderId="0" xfId="0" applyNumberFormat="1" applyFont="1" applyFill="1" applyBorder="1" applyAlignment="1">
      <alignment horizontal="center" vertical="center" readingOrder="2"/>
    </xf>
    <xf numFmtId="38" fontId="9" fillId="2" borderId="4" xfId="0" applyNumberFormat="1" applyFont="1" applyFill="1" applyBorder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right" vertical="center"/>
    </xf>
    <xf numFmtId="38" fontId="8" fillId="2" borderId="3" xfId="0" applyNumberFormat="1" applyFont="1" applyFill="1" applyBorder="1" applyAlignment="1">
      <alignment horizontal="center" vertical="center" readingOrder="2"/>
    </xf>
    <xf numFmtId="40" fontId="10" fillId="2" borderId="0" xfId="0" applyNumberFormat="1" applyFont="1" applyFill="1" applyBorder="1" applyAlignment="1">
      <alignment horizontal="center" vertical="center" readingOrder="2"/>
    </xf>
    <xf numFmtId="40" fontId="9" fillId="2" borderId="4" xfId="0" applyNumberFormat="1" applyFont="1" applyFill="1" applyBorder="1" applyAlignment="1">
      <alignment horizontal="center" vertical="center"/>
    </xf>
    <xf numFmtId="38" fontId="8" fillId="2" borderId="1" xfId="0" applyNumberFormat="1" applyFont="1" applyFill="1" applyBorder="1" applyAlignment="1">
      <alignment horizontal="right" vertical="center" readingOrder="2"/>
    </xf>
    <xf numFmtId="38" fontId="10" fillId="2" borderId="0" xfId="0" applyNumberFormat="1" applyFont="1" applyFill="1" applyBorder="1" applyAlignment="1">
      <alignment horizontal="right" vertical="center" readingOrder="1"/>
    </xf>
    <xf numFmtId="0" fontId="8" fillId="2" borderId="1" xfId="0" applyNumberFormat="1" applyFont="1" applyFill="1" applyBorder="1" applyAlignment="1">
      <alignment horizontal="center" vertical="center" readingOrder="2"/>
    </xf>
    <xf numFmtId="38" fontId="8" fillId="2" borderId="2" xfId="0" applyNumberFormat="1" applyFont="1" applyFill="1" applyBorder="1" applyAlignment="1">
      <alignment horizontal="center" vertical="center" readingOrder="2"/>
    </xf>
    <xf numFmtId="38" fontId="8" fillId="2" borderId="0" xfId="0" applyNumberFormat="1" applyFont="1" applyFill="1" applyBorder="1" applyAlignment="1">
      <alignment horizontal="center" vertical="center" readingOrder="2"/>
    </xf>
    <xf numFmtId="38" fontId="8" fillId="2" borderId="5" xfId="0" applyNumberFormat="1" applyFont="1" applyFill="1" applyBorder="1" applyAlignment="1">
      <alignment horizontal="center" vertical="center" readingOrder="2"/>
    </xf>
    <xf numFmtId="38" fontId="10" fillId="2" borderId="0" xfId="0" applyNumberFormat="1" applyFont="1" applyFill="1" applyBorder="1" applyAlignment="1">
      <alignment horizontal="center" vertical="center" readingOrder="1"/>
    </xf>
    <xf numFmtId="0" fontId="8" fillId="2" borderId="1" xfId="0" applyNumberFormat="1" applyFont="1" applyFill="1" applyBorder="1" applyAlignment="1">
      <alignment horizontal="right" vertical="center" readingOrder="2"/>
    </xf>
    <xf numFmtId="37" fontId="9" fillId="2" borderId="0" xfId="0" applyNumberFormat="1" applyFont="1" applyFill="1" applyBorder="1" applyAlignment="1">
      <alignment horizontal="center" vertical="center"/>
    </xf>
    <xf numFmtId="37" fontId="9" fillId="2" borderId="4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38" fontId="3" fillId="2" borderId="4" xfId="0" applyNumberFormat="1" applyFont="1" applyFill="1" applyBorder="1" applyAlignment="1">
      <alignment horizontal="center" vertical="center"/>
    </xf>
    <xf numFmtId="38" fontId="16" fillId="2" borderId="0" xfId="0" applyNumberFormat="1" applyFont="1" applyFill="1" applyBorder="1" applyAlignment="1">
      <alignment horizontal="center" vertical="center" readingOrder="2"/>
    </xf>
    <xf numFmtId="0" fontId="4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top"/>
    </xf>
    <xf numFmtId="0" fontId="5" fillId="2" borderId="0" xfId="0" applyNumberFormat="1" applyFont="1" applyFill="1" applyBorder="1" applyAlignment="1">
      <alignment horizontal="center" vertical="top" wrapText="1"/>
    </xf>
    <xf numFmtId="3" fontId="14" fillId="2" borderId="1" xfId="0" applyNumberFormat="1" applyFont="1" applyFill="1" applyBorder="1" applyAlignment="1">
      <alignment horizontal="center" vertical="center" readingOrder="2"/>
    </xf>
    <xf numFmtId="3" fontId="14" fillId="2" borderId="2" xfId="0" applyNumberFormat="1" applyFont="1" applyFill="1" applyBorder="1" applyAlignment="1">
      <alignment horizontal="center" vertical="center" readingOrder="2"/>
    </xf>
    <xf numFmtId="3" fontId="14" fillId="2" borderId="0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readingOrder="2"/>
    </xf>
    <xf numFmtId="4" fontId="14" fillId="2" borderId="1" xfId="0" applyNumberFormat="1" applyFont="1" applyFill="1" applyBorder="1" applyAlignment="1">
      <alignment horizontal="center" vertical="center" readingOrder="2"/>
    </xf>
    <xf numFmtId="3" fontId="14" fillId="2" borderId="0" xfId="0" applyNumberFormat="1" applyFont="1" applyFill="1" applyBorder="1" applyAlignment="1">
      <alignment horizontal="center" vertical="center" readingOrder="2"/>
    </xf>
    <xf numFmtId="3" fontId="14" fillId="2" borderId="2" xfId="0" applyNumberFormat="1" applyFont="1" applyFill="1" applyBorder="1" applyAlignment="1">
      <alignment horizontal="center" vertical="center"/>
    </xf>
    <xf numFmtId="3" fontId="15" fillId="2" borderId="0" xfId="0" applyNumberFormat="1" applyFont="1" applyFill="1" applyBorder="1" applyAlignment="1">
      <alignment horizontal="right" vertical="center" readingOrder="2"/>
    </xf>
    <xf numFmtId="3" fontId="14" fillId="2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right" vertical="center" readingOrder="2"/>
    </xf>
    <xf numFmtId="38" fontId="12" fillId="2" borderId="0" xfId="0" applyNumberFormat="1" applyFont="1" applyFill="1" applyBorder="1" applyAlignment="1">
      <alignment horizontal="right" vertical="center" readingOrder="2"/>
    </xf>
    <xf numFmtId="38" fontId="11" fillId="2" borderId="0" xfId="0" applyNumberFormat="1" applyFont="1" applyFill="1" applyBorder="1" applyAlignment="1">
      <alignment horizontal="center" vertical="center"/>
    </xf>
    <xf numFmtId="38" fontId="14" fillId="2" borderId="1" xfId="0" applyNumberFormat="1" applyFont="1" applyFill="1" applyBorder="1" applyAlignment="1">
      <alignment horizontal="center" vertical="center"/>
    </xf>
    <xf numFmtId="38" fontId="13" fillId="2" borderId="1" xfId="0" applyNumberFormat="1" applyFont="1" applyFill="1" applyBorder="1" applyAlignment="1">
      <alignment horizontal="center" vertical="center" readingOrder="2"/>
    </xf>
    <xf numFmtId="38" fontId="3" fillId="2" borderId="1" xfId="0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horizontal="center" vertical="center"/>
    </xf>
    <xf numFmtId="38" fontId="8" fillId="2" borderId="2" xfId="0" applyNumberFormat="1" applyFont="1" applyFill="1" applyBorder="1" applyAlignment="1">
      <alignment horizontal="center" vertical="center" readingOrder="2"/>
    </xf>
    <xf numFmtId="38" fontId="8" fillId="2" borderId="6" xfId="0" applyNumberFormat="1" applyFont="1" applyFill="1" applyBorder="1" applyAlignment="1">
      <alignment horizontal="center" vertical="center" readingOrder="2"/>
    </xf>
    <xf numFmtId="38" fontId="7" fillId="2" borderId="0" xfId="0" applyNumberFormat="1" applyFont="1" applyFill="1" applyBorder="1" applyAlignment="1">
      <alignment horizontal="center" vertical="center" readingOrder="2"/>
    </xf>
    <xf numFmtId="38" fontId="8" fillId="2" borderId="1" xfId="0" applyNumberFormat="1" applyFont="1" applyFill="1" applyBorder="1" applyAlignment="1">
      <alignment horizontal="center" vertical="center" readingOrder="2"/>
    </xf>
    <xf numFmtId="38" fontId="7" fillId="2" borderId="0" xfId="0" applyNumberFormat="1" applyFont="1" applyFill="1" applyBorder="1" applyAlignment="1">
      <alignment horizontal="right" vertical="center" readingOrder="2"/>
    </xf>
    <xf numFmtId="38" fontId="3" fillId="2" borderId="2" xfId="0" applyNumberFormat="1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vertical="center"/>
    </xf>
    <xf numFmtId="38" fontId="3" fillId="2" borderId="3" xfId="0" applyNumberFormat="1" applyFont="1" applyFill="1" applyBorder="1" applyAlignment="1">
      <alignment horizontal="center" vertical="center"/>
    </xf>
    <xf numFmtId="38" fontId="8" fillId="2" borderId="3" xfId="0" applyNumberFormat="1" applyFont="1" applyFill="1" applyBorder="1" applyAlignment="1">
      <alignment horizontal="center" vertical="center" readingOrder="2"/>
    </xf>
    <xf numFmtId="0" fontId="8" fillId="2" borderId="2" xfId="0" applyNumberFormat="1" applyFont="1" applyFill="1" applyBorder="1" applyAlignment="1">
      <alignment horizontal="center" vertical="center" readingOrder="2"/>
    </xf>
    <xf numFmtId="0" fontId="8" fillId="2" borderId="1" xfId="0" applyNumberFormat="1" applyFont="1" applyFill="1" applyBorder="1" applyAlignment="1">
      <alignment horizontal="center" vertical="center" readingOrder="2"/>
    </xf>
    <xf numFmtId="0" fontId="7" fillId="2" borderId="0" xfId="0" applyNumberFormat="1" applyFont="1" applyFill="1" applyBorder="1" applyAlignment="1">
      <alignment horizontal="right" vertical="center" readingOrder="2"/>
    </xf>
    <xf numFmtId="0" fontId="3" fillId="2" borderId="2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3" fontId="3" fillId="2" borderId="10" xfId="1" applyNumberFormat="1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/>
    </xf>
    <xf numFmtId="2" fontId="20" fillId="2" borderId="10" xfId="0" applyNumberFormat="1" applyFont="1" applyFill="1" applyBorder="1" applyAlignment="1">
      <alignment horizontal="center"/>
    </xf>
    <xf numFmtId="2" fontId="20" fillId="2" borderId="10" xfId="2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10" xfId="2" applyNumberFormat="1" applyFont="1" applyFill="1" applyBorder="1" applyAlignment="1">
      <alignment horizontal="center"/>
    </xf>
    <xf numFmtId="0" fontId="18" fillId="4" borderId="7" xfId="0" applyFont="1" applyFill="1" applyBorder="1" applyAlignment="1" applyProtection="1">
      <alignment horizontal="center" wrapText="1"/>
      <protection locked="0"/>
    </xf>
    <xf numFmtId="0" fontId="18" fillId="4" borderId="8" xfId="0" applyFont="1" applyFill="1" applyBorder="1" applyAlignment="1" applyProtection="1">
      <alignment horizontal="center"/>
      <protection locked="0"/>
    </xf>
    <xf numFmtId="0" fontId="18" fillId="4" borderId="9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53">
    <dxf>
      <numFmt numFmtId="164" formatCode="#,##0;\(#,##0\);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8" formatCode="#,##0.00_);[Red]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Titr"/>
        <scheme val="none"/>
      </font>
      <numFmt numFmtId="8" formatCode="#,##0.00_);[Red]\(#,##0.0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Titr"/>
        <scheme val="none"/>
      </font>
      <numFmt numFmtId="8" formatCode="#,##0.00_);[Red]\(#,##0.0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numFmt numFmtId="4" formatCode="#,##0.0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4" formatCode="#,##0.0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4" formatCode="#,##0.0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475635</xdr:colOff>
      <xdr:row>2</xdr:row>
      <xdr:rowOff>586054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372815" y="285750"/>
          <a:ext cx="1694835" cy="87180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247650</xdr:rowOff>
    </xdr:from>
    <xdr:to>
      <xdr:col>3</xdr:col>
      <xdr:colOff>475635</xdr:colOff>
      <xdr:row>2</xdr:row>
      <xdr:rowOff>547954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372815" y="247650"/>
          <a:ext cx="1694835" cy="8718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1700931</xdr:colOff>
      <xdr:row>2</xdr:row>
      <xdr:rowOff>128854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262569" y="0"/>
          <a:ext cx="1700931" cy="87180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1700931</xdr:colOff>
      <xdr:row>2</xdr:row>
      <xdr:rowOff>262204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119444" y="152400"/>
          <a:ext cx="1700931" cy="87180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986556</xdr:colOff>
      <xdr:row>2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5819" y="95250"/>
          <a:ext cx="1700931" cy="87180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1700931</xdr:colOff>
      <xdr:row>1</xdr:row>
      <xdr:rowOff>347929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195644" y="0"/>
          <a:ext cx="1700931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1694835</xdr:colOff>
      <xdr:row>2</xdr:row>
      <xdr:rowOff>238302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782890" y="57150"/>
          <a:ext cx="1694835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1694835</xdr:colOff>
      <xdr:row>1</xdr:row>
      <xdr:rowOff>243154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458415" y="19050"/>
          <a:ext cx="1694835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329331</xdr:colOff>
      <xdr:row>2</xdr:row>
      <xdr:rowOff>205054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833444" y="85725"/>
          <a:ext cx="1700931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1700931</xdr:colOff>
      <xdr:row>1</xdr:row>
      <xdr:rowOff>323667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3314" y="0"/>
          <a:ext cx="1700931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179717</xdr:rowOff>
    </xdr:from>
    <xdr:to>
      <xdr:col>0</xdr:col>
      <xdr:colOff>1700931</xdr:colOff>
      <xdr:row>1</xdr:row>
      <xdr:rowOff>476427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390" y="179717"/>
          <a:ext cx="1700931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107830</xdr:rowOff>
    </xdr:from>
    <xdr:to>
      <xdr:col>0</xdr:col>
      <xdr:colOff>1700931</xdr:colOff>
      <xdr:row>1</xdr:row>
      <xdr:rowOff>224823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4061215" y="107830"/>
          <a:ext cx="1700931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1700931</xdr:colOff>
      <xdr:row>1</xdr:row>
      <xdr:rowOff>90754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681294" y="9525"/>
          <a:ext cx="1700931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1777131</xdr:colOff>
      <xdr:row>2</xdr:row>
      <xdr:rowOff>147904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938594" y="47625"/>
          <a:ext cx="1700931" cy="8718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\&#1570;&#1602;&#1575;&#1740;%20&#1606;&#1740;&#1705;&#1608;&#1662;&#1608;&#1585;\&#1582;&#1575;&#1606;&#1605;%20&#1601;&#1606;&#1740;%20&#1662;&#1608;&#1585;\&#1705;&#1601;&#1575;&#1740;&#1578;%20&#1587;&#1585;&#1605;&#1575;&#1740;&#1607;%201400-02-31-&#1575;&#1589;&#1604;&#1575;&#1581;&#1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یز محاسبات"/>
      <sheetName val="جدول نسبت ها"/>
      <sheetName val="Sheet2"/>
    </sheetNames>
    <sheetDataSet>
      <sheetData sheetId="0">
        <row r="1">
          <cell r="A1" t="str">
            <v>نسبت های کفایت سرمایۀ صندوق سرمایه گذاری اختصاصی بازارگردانی صبا گستر نفت و گاز تامین در تاریخ 1400/02/31</v>
          </cell>
        </row>
        <row r="83">
          <cell r="E83">
            <v>55923445</v>
          </cell>
          <cell r="F83">
            <v>37097874.299999997</v>
          </cell>
          <cell r="G83">
            <v>50515191.199999996</v>
          </cell>
        </row>
        <row r="166">
          <cell r="E166">
            <v>0</v>
          </cell>
          <cell r="F166">
            <v>0</v>
          </cell>
          <cell r="G166">
            <v>0</v>
          </cell>
        </row>
        <row r="182">
          <cell r="E182">
            <v>1285615</v>
          </cell>
          <cell r="F182">
            <v>1077855.3999999999</v>
          </cell>
          <cell r="G182">
            <v>973975.6</v>
          </cell>
        </row>
        <row r="194">
          <cell r="E194">
            <v>0</v>
          </cell>
          <cell r="F194">
            <v>0</v>
          </cell>
          <cell r="G194">
            <v>0</v>
          </cell>
        </row>
        <row r="254">
          <cell r="E254">
            <v>1443499</v>
          </cell>
          <cell r="F254">
            <v>721749.5</v>
          </cell>
          <cell r="G254">
            <v>7217495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e1" displayName="Table1" ref="A11:M89" headerRowCount="0" headerRowDxfId="152" dataDxfId="151" totalsRowDxfId="150">
  <tableColumns count="13">
    <tableColumn id="1" name="کشت و دامداری فکا (زفکا)" dataDxfId="149"/>
    <tableColumn id="2" name="17473847" dataDxfId="148"/>
    <tableColumn id="3" name="192637653169.0000" dataDxfId="147"/>
    <tableColumn id="4" name="228768347216.0000" dataDxfId="146"/>
    <tableColumn id="5" name="1320543" dataDxfId="145"/>
    <tableColumn id="6" name="16504081635" dataDxfId="144"/>
    <tableColumn id="7" name="0" dataDxfId="143"/>
    <tableColumn id="8" name="Column8" dataDxfId="142"/>
    <tableColumn id="9" name="18794390" dataDxfId="141"/>
    <tableColumn id="10" name="12,555" dataDxfId="140"/>
    <tableColumn id="11" name="209141734804.0000" dataDxfId="139"/>
    <tableColumn id="12" name="235784234142.0000" dataDxfId="138"/>
    <tableColumn id="13" name="0.43" dataDxfId="137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9" name="Table9" displayName="Table9" ref="A9:I16" headerRowCount="0" headerRowDxfId="25" dataDxfId="24" totalsRowDxfId="23">
  <tableColumns count="9">
    <tableColumn id="1" name="منفعت دولت7-ش.خاص سایر0204 (افاد74)" dataDxfId="22"/>
    <tableColumn id="2" name="15668176" dataDxfId="21"/>
    <tableColumn id="3" name="0" dataDxfId="20"/>
    <tableColumn id="4" name="Column4" dataDxfId="19"/>
    <tableColumn id="5" name="Column5" dataDxfId="18">
      <calculatedColumnFormula>Table9[[#This Row],[15668176]]+Table9[[#This Row],[0]]+Table9[[#This Row],[Column4]]</calculatedColumnFormula>
    </tableColumn>
    <tableColumn id="6" name="2747123290" dataDxfId="17"/>
    <tableColumn id="7" name="-1515250" dataDxfId="16"/>
    <tableColumn id="8" name="46000000.0000" dataDxfId="15"/>
    <tableColumn id="9" name="2791608040.0000" dataDxfId="14">
      <calculatedColumnFormula>Table9[[#This Row],[46000000.0000]]+Table9[[#This Row],[-1515250]]+Table9[[#This Row],[2747123290]]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0" name="Table10" displayName="Table10" ref="A8:E71" headerRowCount="0" headerRowDxfId="13" dataDxfId="12" totalsRowDxfId="11">
  <tableColumns count="5">
    <tableColumn id="1" name="رفاه-شغدیر" dataDxfId="10"/>
    <tableColumn id="3" name="1454832370" dataDxfId="9"/>
    <tableColumn id="4" name="Column4" dataDxfId="8"/>
    <tableColumn id="5" name="3073362958" dataDxfId="7"/>
    <tableColumn id="6" name="Column6" dataDxfId="6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8:C9" headerRowCount="0" headerRowDxfId="5" dataDxfId="4" totalsRowDxfId="3">
  <tableColumns count="3">
    <tableColumn id="1" name="سایر درآمدها" dataDxfId="2"/>
    <tableColumn id="2" name="0.0000" dataDxfId="1"/>
    <tableColumn id="3" name="77980085.0000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9:S12" headerRowCount="0" headerRowDxfId="136" dataDxfId="135" totalsRowDxfId="134">
  <tableColumns count="19">
    <tableColumn id="1" name="منفعت دولت7-ش.خاص سایر0204 (افاد74)" dataDxfId="133"/>
    <tableColumn id="2" name="بلی" dataDxfId="132"/>
    <tableColumn id="3" name="Column3" dataDxfId="131"/>
    <tableColumn id="4" name="1398/10/11" dataDxfId="130"/>
    <tableColumn id="5" name="1402/04/11" dataDxfId="129"/>
    <tableColumn id="6" name="1000000.0000" dataDxfId="128"/>
    <tableColumn id="7" name="17.90" dataDxfId="127"/>
    <tableColumn id="8" name="1000" dataDxfId="126"/>
    <tableColumn id="9" name="1045757625.0000" dataDxfId="125"/>
    <tableColumn id="10" name="1044242375.0000" dataDxfId="124"/>
    <tableColumn id="11" name="0" dataDxfId="123"/>
    <tableColumn id="12" name="Column12" dataDxfId="122"/>
    <tableColumn id="13" name="Column13" dataDxfId="121"/>
    <tableColumn id="14" name="Column14" dataDxfId="120"/>
    <tableColumn id="15" name="Column15" dataDxfId="119"/>
    <tableColumn id="16" name="1,045,000" dataDxfId="118"/>
    <tableColumn id="17" name="Column17" dataDxfId="117"/>
    <tableColumn id="18" name="Column18" dataDxfId="116"/>
    <tableColumn id="19" name="0.00" dataDxfId="11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0:H85" headerRowCount="0" headerRowDxfId="114" dataDxfId="113" totalsRowDxfId="112">
  <tableColumns count="8">
    <tableColumn id="1" name="رفاه-شفارا" dataDxfId="111"/>
    <tableColumn id="2" name="302567793" dataDxfId="110"/>
    <tableColumn id="3" name="سپرده سرمایه‌گذاری" dataDxfId="109"/>
    <tableColumn id="6" name="22530537209.0000" dataDxfId="108"/>
    <tableColumn id="7" name="49874518406.0000" dataDxfId="107"/>
    <tableColumn id="8" name="55660632457.0000" dataDxfId="106"/>
    <tableColumn id="9" name="16744423158.0000" dataDxfId="105">
      <calculatedColumnFormula>Table3[[#This Row],[22530537209.0000]]+Table3[[#This Row],[49874518406.0000]]-F10</calculatedColumnFormula>
    </tableColumn>
    <tableColumn id="10" name="0.03" dataDxfId="104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1" name="Table11" displayName="Table11" ref="A6:E10" headerRowCount="0" headerRowDxfId="103" dataDxfId="102" totalsRowDxfId="101">
  <tableColumns count="5">
    <tableColumn id="1" name="درآمد حاصل از سرمایه­گذاری در سهام و حق تقدم سهام و صندوق‌های سرمایه‌گذاری" dataDxfId="100"/>
    <tableColumn id="2" name="1-2" dataDxfId="99"/>
    <tableColumn id="3" name="-4985465826356.0000" dataDxfId="98">
      <calculatedColumnFormula>'درآمد سرمایه گذاری در سهام و ص '!J92</calculatedColumnFormula>
    </tableColumn>
    <tableColumn id="4" name="100.63" dataDxfId="97"/>
    <tableColumn id="5" name="-9.29" dataDxfId="9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7:L31" headerRowCount="0" headerRowDxfId="95" dataDxfId="94" totalsRowDxfId="93">
  <tableColumns count="12">
    <tableColumn id="1" name="سیمان شاهرود (سرود)" dataDxfId="92"/>
    <tableColumn id="2" name="1400/02/11" dataDxfId="91"/>
    <tableColumn id="3" name="6960674.0000" dataDxfId="90"/>
    <tableColumn id="4" name="2070.0000" dataDxfId="89"/>
    <tableColumn id="5" name="14408595180" dataDxfId="88"/>
    <tableColumn id="11" name="Column1" dataDxfId="87">
      <calculatedColumnFormula>-1*Table4[[#This Row],[-1923996389]]</calculatedColumnFormula>
    </tableColumn>
    <tableColumn id="6" name="-1923996389" dataDxfId="86"/>
    <tableColumn id="7" name="12484598791" dataDxfId="85">
      <calculatedColumnFormula>Table4[[#This Row],[14408595180]]-Table4[[#This Row],[Column1]]</calculatedColumnFormula>
    </tableColumn>
    <tableColumn id="8" name="Column8" dataDxfId="84"/>
    <tableColumn id="12" name="Column2" dataDxfId="83">
      <calculatedColumnFormula>-1*Table4[[#This Row],[Column9]]</calculatedColumnFormula>
    </tableColumn>
    <tableColumn id="9" name="Column9" dataDxfId="82"/>
    <tableColumn id="10" name="Column10" dataDxfId="81">
      <calculatedColumnFormula>Table4[[#This Row],[Column8]]-Table4[[#This Row],[Column2]]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7:J73" headerRowCount="0" headerRowDxfId="80" dataDxfId="79" totalsRowDxfId="78">
  <tableColumns count="10">
    <tableColumn id="1" name="منفعت دولت7-ش.خاص سایر0204 (افاد74)" dataDxfId="77"/>
    <tableColumn id="2" name="1400/04/11" dataDxfId="76"/>
    <tableColumn id="3" name="1402/04/11" dataDxfId="75"/>
    <tableColumn id="4" name="17.90" dataDxfId="74"/>
    <tableColumn id="5" name="15668176" dataDxfId="73"/>
    <tableColumn id="6" name="0" dataDxfId="72"/>
    <tableColumn id="7" name="Column7" dataDxfId="71"/>
    <tableColumn id="8" name="2747123290" dataDxfId="70"/>
    <tableColumn id="9" name="Column9" dataDxfId="69"/>
    <tableColumn id="10" name="Column10" dataDxfId="68">
      <calculatedColumnFormula>Table5[[#This Row],[2747123290]]-Table5[[#This Row],[Column9]]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7:K68" headerRowCount="0" headerRowDxfId="67" dataDxfId="66" totalsRowDxfId="65">
  <tableColumns count="11">
    <tableColumn id="1" name="پارس دارو (دپارس)" dataDxfId="64"/>
    <tableColumn id="2" name="0" dataDxfId="63"/>
    <tableColumn id="3" name="Column3" dataDxfId="62"/>
    <tableColumn id="4" name="Column4" dataDxfId="61"/>
    <tableColumn id="10" name="Column1" dataDxfId="60">
      <calculatedColumnFormula>-1*Table6[[#This Row],[Column4]]</calculatedColumnFormula>
    </tableColumn>
    <tableColumn id="5" name="Column5" dataDxfId="59">
      <calculatedColumnFormula>Table6[[#This Row],[Column3]]-Table6[[#This Row],[Column1]]</calculatedColumnFormula>
    </tableColumn>
    <tableColumn id="6" name="163221" dataDxfId="58"/>
    <tableColumn id="7" name="14134293745" dataDxfId="57"/>
    <tableColumn id="11" name="Column2" dataDxfId="56">
      <calculatedColumnFormula>-1*Table6[[#This Row],[-13679382379.0000]]</calculatedColumnFormula>
    </tableColumn>
    <tableColumn id="8" name="-13679382379.0000" dataDxfId="55"/>
    <tableColumn id="9" name="454911366.0000" dataDxfId="54">
      <calculatedColumnFormula>Table6[[#This Row],[14134293745]]-Table6[[#This Row],[Column2]]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7" name="Table7" displayName="Table7" ref="A7:K91" headerRowCount="0" headerRowDxfId="53" dataDxfId="52" totalsRowDxfId="51">
  <tableColumns count="11">
    <tableColumn id="1" name="کشت و دامداری فکا (زفکا)" dataDxfId="50"/>
    <tableColumn id="2" name="18794390" dataDxfId="49"/>
    <tableColumn id="3" name="235784234142.0000" dataDxfId="48"/>
    <tableColumn id="10" name="Column1" dataDxfId="47">
      <calculatedColumnFormula>-1*Table7[[#This Row],[-245272428851.0000]]</calculatedColumnFormula>
    </tableColumn>
    <tableColumn id="4" name="-245272428851.0000" dataDxfId="46"/>
    <tableColumn id="5" name="-9488194709" dataDxfId="45">
      <calculatedColumnFormula>Table7[[#This Row],[235784234142.0000]]-Table7[[#This Row],[Column1]]</calculatedColumnFormula>
    </tableColumn>
    <tableColumn id="6" name="Column6" dataDxfId="44"/>
    <tableColumn id="7" name="Column7" dataDxfId="43"/>
    <tableColumn id="11" name="Column2" dataDxfId="42">
      <calculatedColumnFormula>-1*Table7[[#This Row],[-211279504001.0000]]</calculatedColumnFormula>
    </tableColumn>
    <tableColumn id="8" name="-211279504001.0000" dataDxfId="41"/>
    <tableColumn id="9" name="24504730141" dataDxfId="40">
      <calculatedColumnFormula>Table7[[#This Row],[Column7]]-Table7[[#This Row],[Column2]]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A10:K92" headerRowCount="0" headerRowDxfId="39" dataDxfId="38" totalsRowDxfId="37">
  <tableColumns count="11">
    <tableColumn id="1" name="کشت و دامداری فکا (زفکا)" dataDxfId="36"/>
    <tableColumn id="2" name="0" dataDxfId="35"/>
    <tableColumn id="3" name="-9488194709" dataDxfId="34"/>
    <tableColumn id="4" name="Column4" dataDxfId="33"/>
    <tableColumn id="5" name="Column5" dataDxfId="32"/>
    <tableColumn id="6" name="0.19" dataDxfId="31"/>
    <tableColumn id="7" name="Column7" dataDxfId="30"/>
    <tableColumn id="8" name="24504730141" dataDxfId="29"/>
    <tableColumn id="9" name="Column9" dataDxfId="28"/>
    <tableColumn id="10" name="Column10" dataDxfId="27"/>
    <tableColumn id="11" name="-0.36" dataDxfId="2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9"/>
  <sheetViews>
    <sheetView rightToLeft="1" view="pageBreakPreview" zoomScale="60" zoomScaleNormal="100" workbookViewId="0">
      <selection activeCell="A15" sqref="A15:Q16"/>
    </sheetView>
  </sheetViews>
  <sheetFormatPr defaultRowHeight="22.5" x14ac:dyDescent="0.6"/>
  <cols>
    <col min="1" max="8" width="9.140625" style="1"/>
    <col min="9" max="9" width="54" style="1" customWidth="1"/>
    <col min="10" max="16384" width="9.140625" style="1"/>
  </cols>
  <sheetData>
    <row r="3" spans="1:17" ht="63" customHeight="1" x14ac:dyDescent="0.95">
      <c r="A3" s="67" t="s">
        <v>206</v>
      </c>
      <c r="B3" s="67"/>
      <c r="C3" s="67"/>
      <c r="D3" s="67"/>
      <c r="E3" s="67"/>
      <c r="F3" s="67"/>
      <c r="G3" s="67"/>
      <c r="H3" s="67"/>
      <c r="I3" s="67"/>
    </row>
    <row r="6" spans="1:17" ht="15" customHeight="1" x14ac:dyDescent="0.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 x14ac:dyDescent="0.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customHeight="1" x14ac:dyDescent="0.6">
      <c r="A8" s="3"/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</row>
    <row r="9" spans="1:17" ht="15" customHeight="1" x14ac:dyDescent="0.6">
      <c r="A9" s="3"/>
      <c r="B9" s="3"/>
      <c r="C9" s="3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</row>
    <row r="10" spans="1:17" ht="15" customHeight="1" x14ac:dyDescent="0.6">
      <c r="A10" s="3"/>
      <c r="B10" s="3"/>
      <c r="C10" s="3"/>
      <c r="D10" s="3"/>
      <c r="E10" s="3"/>
      <c r="F10" s="3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</row>
    <row r="11" spans="1:17" ht="15" customHeight="1" x14ac:dyDescent="0.6">
      <c r="A11" s="3"/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</row>
    <row r="12" spans="1:17" ht="15" customHeight="1" x14ac:dyDescent="0.6">
      <c r="A12" s="3"/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</row>
    <row r="13" spans="1:17" ht="15" customHeight="1" x14ac:dyDescent="0.6">
      <c r="A13" s="3"/>
      <c r="B13" s="3"/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  <c r="P13" s="2"/>
      <c r="Q13" s="2"/>
    </row>
    <row r="14" spans="1:17" ht="15" customHeight="1" x14ac:dyDescent="0.6">
      <c r="A14" s="3"/>
      <c r="B14" s="3"/>
      <c r="C14" s="3"/>
      <c r="D14" s="3"/>
      <c r="E14" s="3"/>
      <c r="F14" s="3"/>
      <c r="G14" s="3"/>
      <c r="H14" s="3"/>
      <c r="I14" s="3"/>
      <c r="J14" s="2"/>
      <c r="K14" s="2"/>
      <c r="L14" s="2"/>
      <c r="M14" s="2"/>
      <c r="N14" s="2"/>
      <c r="O14" s="2"/>
      <c r="P14" s="2"/>
      <c r="Q14" s="2"/>
    </row>
    <row r="15" spans="1:17" ht="15" customHeight="1" x14ac:dyDescent="0.6">
      <c r="A15" s="70" t="s">
        <v>0</v>
      </c>
      <c r="B15" s="70"/>
      <c r="C15" s="70"/>
      <c r="D15" s="70"/>
      <c r="E15" s="70"/>
      <c r="F15" s="70"/>
      <c r="G15" s="70"/>
      <c r="H15" s="70"/>
      <c r="I15" s="70"/>
      <c r="J15" s="2"/>
      <c r="K15" s="2"/>
      <c r="L15" s="2"/>
      <c r="M15" s="2"/>
      <c r="N15" s="2"/>
      <c r="O15" s="2"/>
      <c r="P15" s="2"/>
      <c r="Q15" s="2"/>
    </row>
    <row r="16" spans="1:17" ht="32.25" customHeight="1" x14ac:dyDescent="0.6">
      <c r="A16" s="70"/>
      <c r="B16" s="70"/>
      <c r="C16" s="70"/>
      <c r="D16" s="70"/>
      <c r="E16" s="70"/>
      <c r="F16" s="70"/>
      <c r="G16" s="70"/>
      <c r="H16" s="70"/>
      <c r="I16" s="70"/>
    </row>
    <row r="17" spans="1:9" ht="15" customHeight="1" x14ac:dyDescent="0.6">
      <c r="A17" s="71" t="s">
        <v>207</v>
      </c>
      <c r="B17" s="71"/>
      <c r="C17" s="71"/>
      <c r="D17" s="71"/>
      <c r="E17" s="71"/>
      <c r="F17" s="71"/>
      <c r="G17" s="71"/>
      <c r="H17" s="71"/>
      <c r="I17" s="71"/>
    </row>
    <row r="18" spans="1:9" ht="15" customHeight="1" x14ac:dyDescent="0.6">
      <c r="A18" s="71"/>
      <c r="B18" s="71"/>
      <c r="C18" s="71"/>
      <c r="D18" s="71"/>
      <c r="E18" s="71"/>
      <c r="F18" s="71"/>
      <c r="G18" s="71"/>
      <c r="H18" s="71"/>
      <c r="I18" s="71"/>
    </row>
    <row r="19" spans="1:9" ht="15" customHeight="1" x14ac:dyDescent="0.6">
      <c r="A19" s="71"/>
      <c r="B19" s="71"/>
      <c r="C19" s="71"/>
      <c r="D19" s="71"/>
      <c r="E19" s="71"/>
      <c r="F19" s="71"/>
      <c r="G19" s="71"/>
      <c r="H19" s="71"/>
      <c r="I19" s="71"/>
    </row>
    <row r="20" spans="1:9" ht="15" customHeight="1" x14ac:dyDescent="0.6">
      <c r="A20" s="71" t="s">
        <v>208</v>
      </c>
      <c r="B20" s="71"/>
      <c r="C20" s="71"/>
      <c r="D20" s="71"/>
      <c r="E20" s="71"/>
      <c r="F20" s="71"/>
      <c r="G20" s="71"/>
      <c r="H20" s="71"/>
      <c r="I20" s="71"/>
    </row>
    <row r="21" spans="1:9" ht="15" customHeight="1" x14ac:dyDescent="0.6">
      <c r="A21" s="71"/>
      <c r="B21" s="71"/>
      <c r="C21" s="71"/>
      <c r="D21" s="71"/>
      <c r="E21" s="71"/>
      <c r="F21" s="71"/>
      <c r="G21" s="71"/>
      <c r="H21" s="71"/>
      <c r="I21" s="71"/>
    </row>
    <row r="22" spans="1:9" ht="15" customHeight="1" x14ac:dyDescent="0.6">
      <c r="A22" s="71"/>
      <c r="B22" s="71"/>
      <c r="C22" s="71"/>
      <c r="D22" s="71"/>
      <c r="E22" s="71"/>
      <c r="F22" s="71"/>
      <c r="G22" s="71"/>
      <c r="H22" s="71"/>
      <c r="I22" s="71"/>
    </row>
    <row r="23" spans="1:9" ht="15" customHeight="1" x14ac:dyDescent="0.6">
      <c r="A23" s="71"/>
      <c r="B23" s="71"/>
      <c r="C23" s="71"/>
      <c r="D23" s="71"/>
      <c r="E23" s="71"/>
      <c r="F23" s="71"/>
      <c r="G23" s="71"/>
      <c r="H23" s="71"/>
      <c r="I23" s="71"/>
    </row>
    <row r="24" spans="1:9" ht="15" customHeight="1" x14ac:dyDescent="0.6">
      <c r="A24" s="3"/>
      <c r="B24" s="3"/>
      <c r="C24" s="3"/>
      <c r="D24" s="3"/>
      <c r="E24" s="3"/>
      <c r="F24" s="3"/>
      <c r="G24" s="3"/>
      <c r="H24" s="3"/>
      <c r="I24" s="3"/>
    </row>
    <row r="37" spans="6:8" x14ac:dyDescent="0.6">
      <c r="F37" s="68" t="s">
        <v>209</v>
      </c>
      <c r="G37" s="69"/>
      <c r="H37" s="69"/>
    </row>
    <row r="38" spans="6:8" x14ac:dyDescent="0.6">
      <c r="F38" s="69"/>
      <c r="G38" s="69"/>
      <c r="H38" s="69"/>
    </row>
    <row r="39" spans="6:8" x14ac:dyDescent="0.6">
      <c r="F39" s="69"/>
      <c r="G39" s="69"/>
      <c r="H39" s="69"/>
    </row>
  </sheetData>
  <mergeCells count="5">
    <mergeCell ref="A3:I3"/>
    <mergeCell ref="F37:H39"/>
    <mergeCell ref="A15:I16"/>
    <mergeCell ref="A17:I19"/>
    <mergeCell ref="A20:I23"/>
  </mergeCells>
  <pageMargins left="0.7" right="0.7" top="0.75" bottom="0.75" header="0.3" footer="0.3"/>
  <pageSetup scale="75" orientation="landscape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rightToLeft="1" view="pageBreakPreview" zoomScale="106" zoomScaleNormal="100" zoomScaleSheetLayoutView="106" workbookViewId="0">
      <pane ySplit="1" topLeftCell="A50" activePane="bottomLeft" state="frozen"/>
      <selection pane="bottomLeft" activeCell="I51" sqref="I51"/>
    </sheetView>
  </sheetViews>
  <sheetFormatPr defaultRowHeight="22.5" x14ac:dyDescent="0.25"/>
  <cols>
    <col min="1" max="1" width="38.85546875" style="40" customWidth="1"/>
    <col min="2" max="2" width="15.140625" style="40" customWidth="1"/>
    <col min="3" max="3" width="17.7109375" style="40" customWidth="1"/>
    <col min="4" max="4" width="15.42578125" style="40" customWidth="1"/>
    <col min="5" max="5" width="17.7109375" style="40" customWidth="1"/>
    <col min="6" max="6" width="19.42578125" style="41" customWidth="1"/>
    <col min="7" max="7" width="15.140625" style="40" customWidth="1"/>
    <col min="8" max="8" width="17.7109375" style="40" customWidth="1"/>
    <col min="9" max="9" width="15.42578125" style="40" customWidth="1"/>
    <col min="10" max="10" width="17.7109375" style="40" customWidth="1"/>
    <col min="11" max="11" width="19.42578125" style="41" customWidth="1"/>
    <col min="12" max="12" width="9.140625" style="40" customWidth="1"/>
    <col min="13" max="16384" width="9.140625" style="40"/>
  </cols>
  <sheetData>
    <row r="1" spans="1:11" ht="36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x14ac:dyDescent="0.25">
      <c r="A2" s="88" t="s">
        <v>210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x14ac:dyDescent="0.25">
      <c r="A3" s="88" t="s">
        <v>211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5" spans="1:11" x14ac:dyDescent="0.25">
      <c r="A5" s="91" t="s">
        <v>229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7" spans="1:11" ht="19.5" customHeight="1" x14ac:dyDescent="0.25">
      <c r="A7" s="31"/>
      <c r="B7" s="92" t="s">
        <v>213</v>
      </c>
      <c r="C7" s="92"/>
      <c r="D7" s="92"/>
      <c r="E7" s="92"/>
      <c r="F7" s="92"/>
      <c r="G7" s="92" t="s">
        <v>214</v>
      </c>
      <c r="H7" s="92"/>
      <c r="I7" s="92"/>
      <c r="J7" s="92"/>
      <c r="K7" s="92"/>
    </row>
    <row r="8" spans="1:11" ht="33" customHeight="1" x14ac:dyDescent="0.25">
      <c r="A8" s="88" t="s">
        <v>230</v>
      </c>
      <c r="B8" s="89" t="s">
        <v>231</v>
      </c>
      <c r="C8" s="89" t="s">
        <v>216</v>
      </c>
      <c r="D8" s="89" t="s">
        <v>217</v>
      </c>
      <c r="E8" s="89" t="s">
        <v>92</v>
      </c>
      <c r="F8" s="89"/>
      <c r="G8" s="89" t="s">
        <v>231</v>
      </c>
      <c r="H8" s="89" t="s">
        <v>216</v>
      </c>
      <c r="I8" s="89" t="s">
        <v>217</v>
      </c>
      <c r="J8" s="89" t="s">
        <v>92</v>
      </c>
      <c r="K8" s="89"/>
    </row>
    <row r="9" spans="1:11" ht="18.75" customHeight="1" x14ac:dyDescent="0.25">
      <c r="A9" s="88"/>
      <c r="B9" s="90"/>
      <c r="C9" s="90"/>
      <c r="D9" s="90"/>
      <c r="E9" s="90"/>
      <c r="F9" s="90"/>
      <c r="G9" s="90"/>
      <c r="H9" s="90"/>
      <c r="I9" s="90"/>
      <c r="J9" s="90"/>
      <c r="K9" s="90"/>
    </row>
    <row r="10" spans="1:11" ht="23.1" customHeight="1" x14ac:dyDescent="0.25">
      <c r="A10" s="33" t="s">
        <v>108</v>
      </c>
      <c r="B10" s="33">
        <v>0</v>
      </c>
      <c r="C10" s="33">
        <v>-9488194709</v>
      </c>
      <c r="D10" s="33">
        <v>0</v>
      </c>
      <c r="E10" s="33">
        <f>Table8[[#This Row],[0]]+Table8[[#This Row],[-9488194709]]+D10</f>
        <v>-9488194709</v>
      </c>
      <c r="F10" s="39">
        <v>0.19</v>
      </c>
      <c r="G10" s="33">
        <v>0</v>
      </c>
      <c r="H10" s="33">
        <v>24504730141</v>
      </c>
      <c r="I10" s="33">
        <v>0</v>
      </c>
      <c r="J10" s="33">
        <f>Table8[[#This Row],[Column9]]+Table8[[#This Row],[24504730141]]+Table8[[#This Row],[Column7]]</f>
        <v>24504730141</v>
      </c>
      <c r="K10" s="39">
        <v>-0.36</v>
      </c>
    </row>
    <row r="11" spans="1:11" ht="23.1" customHeight="1" x14ac:dyDescent="0.25">
      <c r="A11" s="33" t="s">
        <v>109</v>
      </c>
      <c r="B11" s="33">
        <v>0</v>
      </c>
      <c r="C11" s="33">
        <v>-61657026874</v>
      </c>
      <c r="D11" s="33">
        <v>0</v>
      </c>
      <c r="E11" s="33">
        <f>Table8[[#This Row],[0]]+Table8[[#This Row],[-9488194709]]+D11</f>
        <v>-61657026874</v>
      </c>
      <c r="F11" s="39">
        <v>1.24</v>
      </c>
      <c r="G11" s="33">
        <v>0</v>
      </c>
      <c r="H11" s="33">
        <v>-69132920003</v>
      </c>
      <c r="I11" s="33">
        <v>117391464</v>
      </c>
      <c r="J11" s="33">
        <f>Table8[[#This Row],[Column9]]+Table8[[#This Row],[24504730141]]+Table8[[#This Row],[Column7]]</f>
        <v>-69015528539</v>
      </c>
      <c r="K11" s="39">
        <v>1</v>
      </c>
    </row>
    <row r="12" spans="1:11" ht="23.1" customHeight="1" x14ac:dyDescent="0.25">
      <c r="A12" s="33" t="s">
        <v>110</v>
      </c>
      <c r="B12" s="33">
        <v>18864877923</v>
      </c>
      <c r="C12" s="33">
        <v>-85448910955</v>
      </c>
      <c r="D12" s="33">
        <v>0</v>
      </c>
      <c r="E12" s="33">
        <f>Table8[[#This Row],[0]]+Table8[[#This Row],[-9488194709]]+D12</f>
        <v>-66584033032</v>
      </c>
      <c r="F12" s="39">
        <v>1.34</v>
      </c>
      <c r="G12" s="33">
        <v>18864877923</v>
      </c>
      <c r="H12" s="33">
        <v>-94262906849</v>
      </c>
      <c r="I12" s="33">
        <v>2938459</v>
      </c>
      <c r="J12" s="33">
        <f>Table8[[#This Row],[Column9]]+Table8[[#This Row],[24504730141]]+Table8[[#This Row],[Column7]]</f>
        <v>-75395090467</v>
      </c>
      <c r="K12" s="39">
        <v>1.0900000000000001</v>
      </c>
    </row>
    <row r="13" spans="1:11" ht="23.1" customHeight="1" x14ac:dyDescent="0.25">
      <c r="A13" s="33" t="s">
        <v>111</v>
      </c>
      <c r="B13" s="33">
        <v>0</v>
      </c>
      <c r="C13" s="33">
        <v>-12166335076</v>
      </c>
      <c r="D13" s="33">
        <v>0</v>
      </c>
      <c r="E13" s="33">
        <f>Table8[[#This Row],[0]]+Table8[[#This Row],[-9488194709]]+D13</f>
        <v>-12166335076</v>
      </c>
      <c r="F13" s="39">
        <v>0.25</v>
      </c>
      <c r="G13" s="33">
        <v>0</v>
      </c>
      <c r="H13" s="33">
        <v>-19589459509</v>
      </c>
      <c r="I13" s="33">
        <v>0</v>
      </c>
      <c r="J13" s="33">
        <f>Table8[[#This Row],[Column9]]+Table8[[#This Row],[24504730141]]+Table8[[#This Row],[Column7]]</f>
        <v>-19589459509</v>
      </c>
      <c r="K13" s="39">
        <v>0.28000000000000003</v>
      </c>
    </row>
    <row r="14" spans="1:11" ht="23.1" customHeight="1" x14ac:dyDescent="0.25">
      <c r="A14" s="33" t="s">
        <v>112</v>
      </c>
      <c r="B14" s="33">
        <v>0</v>
      </c>
      <c r="C14" s="33">
        <v>-49695693165</v>
      </c>
      <c r="D14" s="33">
        <v>-330846660</v>
      </c>
      <c r="E14" s="33">
        <f>Table8[[#This Row],[0]]+Table8[[#This Row],[-9488194709]]+D14</f>
        <v>-50026539825</v>
      </c>
      <c r="F14" s="39">
        <v>1.01</v>
      </c>
      <c r="G14" s="33">
        <v>0</v>
      </c>
      <c r="H14" s="33">
        <v>-59260349440</v>
      </c>
      <c r="I14" s="33">
        <v>-158824333</v>
      </c>
      <c r="J14" s="33">
        <f>Table8[[#This Row],[Column9]]+Table8[[#This Row],[24504730141]]+Table8[[#This Row],[Column7]]</f>
        <v>-59419173773</v>
      </c>
      <c r="K14" s="39">
        <v>0.86</v>
      </c>
    </row>
    <row r="15" spans="1:11" ht="23.1" customHeight="1" x14ac:dyDescent="0.25">
      <c r="A15" s="33" t="s">
        <v>113</v>
      </c>
      <c r="B15" s="33">
        <v>8043274227</v>
      </c>
      <c r="C15" s="33">
        <v>-146859810730</v>
      </c>
      <c r="D15" s="33">
        <v>-27160867</v>
      </c>
      <c r="E15" s="33">
        <f>Table8[[#This Row],[0]]+Table8[[#This Row],[-9488194709]]+D15</f>
        <v>-138843697370</v>
      </c>
      <c r="F15" s="39">
        <v>2.8</v>
      </c>
      <c r="G15" s="33">
        <v>8043274227</v>
      </c>
      <c r="H15" s="33">
        <v>-147475128732</v>
      </c>
      <c r="I15" s="33">
        <v>-27160867</v>
      </c>
      <c r="J15" s="33">
        <f>Table8[[#This Row],[Column9]]+Table8[[#This Row],[24504730141]]+Table8[[#This Row],[Column7]]</f>
        <v>-139459015372</v>
      </c>
      <c r="K15" s="39">
        <v>2.02</v>
      </c>
    </row>
    <row r="16" spans="1:11" ht="23.1" customHeight="1" x14ac:dyDescent="0.25">
      <c r="A16" s="33" t="s">
        <v>114</v>
      </c>
      <c r="B16" s="33">
        <v>3123475851</v>
      </c>
      <c r="C16" s="33">
        <v>-22203391859</v>
      </c>
      <c r="D16" s="33">
        <v>0</v>
      </c>
      <c r="E16" s="33">
        <f>Table8[[#This Row],[0]]+Table8[[#This Row],[-9488194709]]+D16</f>
        <v>-19079916008</v>
      </c>
      <c r="F16" s="39">
        <v>0.39</v>
      </c>
      <c r="G16" s="33">
        <v>3123475851</v>
      </c>
      <c r="H16" s="33">
        <v>-23494630751</v>
      </c>
      <c r="I16" s="33">
        <v>826365662</v>
      </c>
      <c r="J16" s="33">
        <f>Table8[[#This Row],[Column9]]+Table8[[#This Row],[24504730141]]+Table8[[#This Row],[Column7]]</f>
        <v>-19544789238</v>
      </c>
      <c r="K16" s="39">
        <v>0.28000000000000003</v>
      </c>
    </row>
    <row r="17" spans="1:11" ht="23.1" customHeight="1" x14ac:dyDescent="0.25">
      <c r="A17" s="33" t="s">
        <v>115</v>
      </c>
      <c r="B17" s="33">
        <v>1326977300</v>
      </c>
      <c r="C17" s="33">
        <v>-1593506734</v>
      </c>
      <c r="D17" s="33">
        <v>0</v>
      </c>
      <c r="E17" s="33">
        <f>Table8[[#This Row],[0]]+Table8[[#This Row],[-9488194709]]+D17</f>
        <v>-266529434</v>
      </c>
      <c r="F17" s="39">
        <v>0.01</v>
      </c>
      <c r="G17" s="33">
        <v>1326977300</v>
      </c>
      <c r="H17" s="33">
        <v>-2188194854</v>
      </c>
      <c r="I17" s="33">
        <v>0</v>
      </c>
      <c r="J17" s="33">
        <f>Table8[[#This Row],[Column9]]+Table8[[#This Row],[24504730141]]+Table8[[#This Row],[Column7]]</f>
        <v>-861217554</v>
      </c>
      <c r="K17" s="39">
        <v>0.01</v>
      </c>
    </row>
    <row r="18" spans="1:11" ht="23.1" customHeight="1" x14ac:dyDescent="0.25">
      <c r="A18" s="33" t="s">
        <v>116</v>
      </c>
      <c r="B18" s="33">
        <v>0</v>
      </c>
      <c r="C18" s="33">
        <v>-52058607812</v>
      </c>
      <c r="D18" s="33">
        <v>0</v>
      </c>
      <c r="E18" s="33">
        <f>Table8[[#This Row],[0]]+Table8[[#This Row],[-9488194709]]+D18</f>
        <v>-52058607812</v>
      </c>
      <c r="F18" s="39">
        <v>1.05</v>
      </c>
      <c r="G18" s="33">
        <v>0</v>
      </c>
      <c r="H18" s="33">
        <v>-52400710357</v>
      </c>
      <c r="I18" s="33">
        <v>0</v>
      </c>
      <c r="J18" s="33">
        <f>Table8[[#This Row],[Column9]]+Table8[[#This Row],[24504730141]]+Table8[[#This Row],[Column7]]</f>
        <v>-52400710357</v>
      </c>
      <c r="K18" s="39">
        <v>0.76</v>
      </c>
    </row>
    <row r="19" spans="1:11" ht="23.1" customHeight="1" x14ac:dyDescent="0.25">
      <c r="A19" s="33" t="s">
        <v>117</v>
      </c>
      <c r="B19" s="33">
        <v>4392099653</v>
      </c>
      <c r="C19" s="33">
        <v>-32086384039</v>
      </c>
      <c r="D19" s="33">
        <v>0</v>
      </c>
      <c r="E19" s="33">
        <f>Table8[[#This Row],[0]]+Table8[[#This Row],[-9488194709]]+D19</f>
        <v>-27694284386</v>
      </c>
      <c r="F19" s="39">
        <v>0.56000000000000005</v>
      </c>
      <c r="G19" s="33">
        <v>4392099653</v>
      </c>
      <c r="H19" s="33">
        <v>-43258924180</v>
      </c>
      <c r="I19" s="33">
        <v>44970698</v>
      </c>
      <c r="J19" s="33">
        <f>Table8[[#This Row],[Column9]]+Table8[[#This Row],[24504730141]]+Table8[[#This Row],[Column7]]</f>
        <v>-38821853829</v>
      </c>
      <c r="K19" s="39">
        <v>0.56000000000000005</v>
      </c>
    </row>
    <row r="20" spans="1:11" ht="23.1" customHeight="1" x14ac:dyDescent="0.25">
      <c r="A20" s="33" t="s">
        <v>118</v>
      </c>
      <c r="B20" s="33">
        <v>32352926415</v>
      </c>
      <c r="C20" s="33">
        <v>-296548885287</v>
      </c>
      <c r="D20" s="33">
        <v>0</v>
      </c>
      <c r="E20" s="33">
        <f>Table8[[#This Row],[0]]+Table8[[#This Row],[-9488194709]]+D20</f>
        <v>-264195958872</v>
      </c>
      <c r="F20" s="39">
        <v>5.33</v>
      </c>
      <c r="G20" s="33">
        <v>32352926415</v>
      </c>
      <c r="H20" s="33">
        <v>-352386742622</v>
      </c>
      <c r="I20" s="33">
        <v>0</v>
      </c>
      <c r="J20" s="33">
        <f>Table8[[#This Row],[Column9]]+Table8[[#This Row],[24504730141]]+Table8[[#This Row],[Column7]]</f>
        <v>-320033816207</v>
      </c>
      <c r="K20" s="39">
        <v>4.6399999999999997</v>
      </c>
    </row>
    <row r="21" spans="1:11" ht="23.1" customHeight="1" x14ac:dyDescent="0.25">
      <c r="A21" s="33" t="s">
        <v>119</v>
      </c>
      <c r="B21" s="33">
        <v>0</v>
      </c>
      <c r="C21" s="33">
        <v>-41946242991</v>
      </c>
      <c r="D21" s="33">
        <v>0</v>
      </c>
      <c r="E21" s="33">
        <f>Table8[[#This Row],[0]]+Table8[[#This Row],[-9488194709]]+D21</f>
        <v>-41946242991</v>
      </c>
      <c r="F21" s="39">
        <v>0.85</v>
      </c>
      <c r="G21" s="33">
        <v>0</v>
      </c>
      <c r="H21" s="33">
        <v>-35880733903</v>
      </c>
      <c r="I21" s="33">
        <v>454911366</v>
      </c>
      <c r="J21" s="33">
        <f>Table8[[#This Row],[Column9]]+Table8[[#This Row],[24504730141]]+Table8[[#This Row],[Column7]]</f>
        <v>-35425822537</v>
      </c>
      <c r="K21" s="39">
        <v>0.51</v>
      </c>
    </row>
    <row r="22" spans="1:11" ht="23.1" customHeight="1" x14ac:dyDescent="0.25">
      <c r="A22" s="33" t="s">
        <v>120</v>
      </c>
      <c r="B22" s="33">
        <v>0</v>
      </c>
      <c r="C22" s="33">
        <v>-45244478402</v>
      </c>
      <c r="D22" s="33">
        <v>0</v>
      </c>
      <c r="E22" s="33">
        <f>Table8[[#This Row],[0]]+Table8[[#This Row],[-9488194709]]+D22</f>
        <v>-45244478402</v>
      </c>
      <c r="F22" s="39">
        <v>0.91</v>
      </c>
      <c r="G22" s="33">
        <v>0</v>
      </c>
      <c r="H22" s="33">
        <v>-35153371426</v>
      </c>
      <c r="I22" s="33">
        <v>867192615</v>
      </c>
      <c r="J22" s="33">
        <f>Table8[[#This Row],[Column9]]+Table8[[#This Row],[24504730141]]+Table8[[#This Row],[Column7]]</f>
        <v>-34286178811</v>
      </c>
      <c r="K22" s="39">
        <v>0.5</v>
      </c>
    </row>
    <row r="23" spans="1:11" ht="23.1" customHeight="1" x14ac:dyDescent="0.25">
      <c r="A23" s="33" t="s">
        <v>121</v>
      </c>
      <c r="B23" s="33">
        <v>0</v>
      </c>
      <c r="C23" s="33">
        <v>-65274334997</v>
      </c>
      <c r="D23" s="33">
        <v>-14771068839</v>
      </c>
      <c r="E23" s="33">
        <f>Table8[[#This Row],[0]]+Table8[[#This Row],[-9488194709]]+D23</f>
        <v>-80045403836</v>
      </c>
      <c r="F23" s="39">
        <v>1.62</v>
      </c>
      <c r="G23" s="33">
        <v>0</v>
      </c>
      <c r="H23" s="33">
        <v>-100158589384</v>
      </c>
      <c r="I23" s="33">
        <v>-14599298723</v>
      </c>
      <c r="J23" s="33">
        <f>Table8[[#This Row],[Column9]]+Table8[[#This Row],[24504730141]]+Table8[[#This Row],[Column7]]</f>
        <v>-114757888107</v>
      </c>
      <c r="K23" s="39">
        <v>1.66</v>
      </c>
    </row>
    <row r="24" spans="1:11" ht="23.1" customHeight="1" x14ac:dyDescent="0.25">
      <c r="A24" s="33" t="s">
        <v>122</v>
      </c>
      <c r="B24" s="33">
        <v>8645039540</v>
      </c>
      <c r="C24" s="33">
        <v>-67537954169</v>
      </c>
      <c r="D24" s="33">
        <v>0</v>
      </c>
      <c r="E24" s="33">
        <f>Table8[[#This Row],[0]]+Table8[[#This Row],[-9488194709]]+D24</f>
        <v>-58892914629</v>
      </c>
      <c r="F24" s="39">
        <v>1.19</v>
      </c>
      <c r="G24" s="33">
        <v>8645039540</v>
      </c>
      <c r="H24" s="33">
        <v>-65621074616</v>
      </c>
      <c r="I24" s="33">
        <v>1155515606</v>
      </c>
      <c r="J24" s="33">
        <f>Table8[[#This Row],[Column9]]+Table8[[#This Row],[24504730141]]+Table8[[#This Row],[Column7]]</f>
        <v>-55820519470</v>
      </c>
      <c r="K24" s="39">
        <v>0.81</v>
      </c>
    </row>
    <row r="25" spans="1:11" ht="23.1" customHeight="1" x14ac:dyDescent="0.25">
      <c r="A25" s="33" t="s">
        <v>123</v>
      </c>
      <c r="B25" s="33">
        <v>7337521308</v>
      </c>
      <c r="C25" s="33">
        <v>-12625249794</v>
      </c>
      <c r="D25" s="33">
        <v>0</v>
      </c>
      <c r="E25" s="33">
        <f>Table8[[#This Row],[0]]+Table8[[#This Row],[-9488194709]]+D25</f>
        <v>-5287728486</v>
      </c>
      <c r="F25" s="39">
        <v>0.11</v>
      </c>
      <c r="G25" s="33">
        <v>7337521308</v>
      </c>
      <c r="H25" s="33">
        <v>-14004469163</v>
      </c>
      <c r="I25" s="33">
        <v>0</v>
      </c>
      <c r="J25" s="33">
        <f>Table8[[#This Row],[Column9]]+Table8[[#This Row],[24504730141]]+Table8[[#This Row],[Column7]]</f>
        <v>-6666947855</v>
      </c>
      <c r="K25" s="39">
        <v>0.1</v>
      </c>
    </row>
    <row r="26" spans="1:11" ht="23.1" customHeight="1" x14ac:dyDescent="0.25">
      <c r="A26" s="33" t="s">
        <v>124</v>
      </c>
      <c r="B26" s="33">
        <v>7084340971</v>
      </c>
      <c r="C26" s="33">
        <v>-36713526176</v>
      </c>
      <c r="D26" s="33">
        <v>0</v>
      </c>
      <c r="E26" s="33">
        <f>Table8[[#This Row],[0]]+Table8[[#This Row],[-9488194709]]+D26</f>
        <v>-29629185205</v>
      </c>
      <c r="F26" s="39">
        <v>0.6</v>
      </c>
      <c r="G26" s="33">
        <v>7084340971</v>
      </c>
      <c r="H26" s="33">
        <v>-41206730339</v>
      </c>
      <c r="I26" s="33">
        <v>0</v>
      </c>
      <c r="J26" s="33">
        <f>Table8[[#This Row],[Column9]]+Table8[[#This Row],[24504730141]]+Table8[[#This Row],[Column7]]</f>
        <v>-34122389368</v>
      </c>
      <c r="K26" s="39">
        <v>0.49</v>
      </c>
    </row>
    <row r="27" spans="1:11" ht="23.1" customHeight="1" x14ac:dyDescent="0.25">
      <c r="A27" s="33" t="s">
        <v>125</v>
      </c>
      <c r="B27" s="33">
        <v>5090892099</v>
      </c>
      <c r="C27" s="33">
        <v>-31761230187</v>
      </c>
      <c r="D27" s="33">
        <v>0</v>
      </c>
      <c r="E27" s="33">
        <f>Table8[[#This Row],[0]]+Table8[[#This Row],[-9488194709]]+D27</f>
        <v>-26670338088</v>
      </c>
      <c r="F27" s="39">
        <v>0.54</v>
      </c>
      <c r="G27" s="33">
        <v>5090892099</v>
      </c>
      <c r="H27" s="33">
        <v>-31999070537</v>
      </c>
      <c r="I27" s="33">
        <v>0</v>
      </c>
      <c r="J27" s="33">
        <f>Table8[[#This Row],[Column9]]+Table8[[#This Row],[24504730141]]+Table8[[#This Row],[Column7]]</f>
        <v>-26908178438</v>
      </c>
      <c r="K27" s="39">
        <v>0.39</v>
      </c>
    </row>
    <row r="28" spans="1:11" ht="23.1" customHeight="1" x14ac:dyDescent="0.25">
      <c r="A28" s="33" t="s">
        <v>126</v>
      </c>
      <c r="B28" s="33">
        <v>0</v>
      </c>
      <c r="C28" s="33">
        <v>-17725832224</v>
      </c>
      <c r="D28" s="33">
        <v>-8190936</v>
      </c>
      <c r="E28" s="33">
        <f>Table8[[#This Row],[0]]+Table8[[#This Row],[-9488194709]]+D28</f>
        <v>-17734023160</v>
      </c>
      <c r="F28" s="39">
        <v>0.36</v>
      </c>
      <c r="G28" s="33">
        <v>0</v>
      </c>
      <c r="H28" s="33">
        <v>-24279100595</v>
      </c>
      <c r="I28" s="33">
        <v>-156620199</v>
      </c>
      <c r="J28" s="33">
        <f>Table8[[#This Row],[Column9]]+Table8[[#This Row],[24504730141]]+Table8[[#This Row],[Column7]]</f>
        <v>-24435720794</v>
      </c>
      <c r="K28" s="39">
        <v>0.35</v>
      </c>
    </row>
    <row r="29" spans="1:11" ht="23.1" customHeight="1" x14ac:dyDescent="0.25">
      <c r="A29" s="33" t="s">
        <v>127</v>
      </c>
      <c r="B29" s="33">
        <v>0</v>
      </c>
      <c r="C29" s="33">
        <v>-1976769233</v>
      </c>
      <c r="D29" s="33">
        <v>0</v>
      </c>
      <c r="E29" s="33">
        <f>Table8[[#This Row],[0]]+Table8[[#This Row],[-9488194709]]+D29</f>
        <v>-1976769233</v>
      </c>
      <c r="F29" s="39">
        <v>0.04</v>
      </c>
      <c r="G29" s="33">
        <v>0</v>
      </c>
      <c r="H29" s="33">
        <v>-4381602980</v>
      </c>
      <c r="I29" s="33">
        <v>0</v>
      </c>
      <c r="J29" s="33">
        <f>Table8[[#This Row],[Column9]]+Table8[[#This Row],[24504730141]]+Table8[[#This Row],[Column7]]</f>
        <v>-4381602980</v>
      </c>
      <c r="K29" s="39">
        <v>0.06</v>
      </c>
    </row>
    <row r="30" spans="1:11" ht="23.1" customHeight="1" x14ac:dyDescent="0.25">
      <c r="A30" s="33" t="s">
        <v>128</v>
      </c>
      <c r="B30" s="33">
        <v>0</v>
      </c>
      <c r="C30" s="33">
        <v>-361500732989</v>
      </c>
      <c r="D30" s="33">
        <v>-23890048637</v>
      </c>
      <c r="E30" s="33">
        <f>Table8[[#This Row],[0]]+Table8[[#This Row],[-9488194709]]+D30</f>
        <v>-385390781626</v>
      </c>
      <c r="F30" s="39">
        <v>7.78</v>
      </c>
      <c r="G30" s="33">
        <v>0</v>
      </c>
      <c r="H30" s="33">
        <v>-1793606492140</v>
      </c>
      <c r="I30" s="33">
        <v>-40045428576</v>
      </c>
      <c r="J30" s="33">
        <f>Table8[[#This Row],[Column9]]+Table8[[#This Row],[24504730141]]+Table8[[#This Row],[Column7]]</f>
        <v>-1833651920716</v>
      </c>
      <c r="K30" s="39">
        <v>26.6</v>
      </c>
    </row>
    <row r="31" spans="1:11" ht="23.1" customHeight="1" x14ac:dyDescent="0.25">
      <c r="A31" s="33" t="s">
        <v>129</v>
      </c>
      <c r="B31" s="33">
        <v>0</v>
      </c>
      <c r="C31" s="33">
        <v>-74517563759</v>
      </c>
      <c r="D31" s="33">
        <v>-17143458</v>
      </c>
      <c r="E31" s="33">
        <f>Table8[[#This Row],[0]]+Table8[[#This Row],[-9488194709]]+D31</f>
        <v>-74534707217</v>
      </c>
      <c r="F31" s="39">
        <v>1.5</v>
      </c>
      <c r="G31" s="33">
        <v>0</v>
      </c>
      <c r="H31" s="33">
        <v>-118448532225</v>
      </c>
      <c r="I31" s="33">
        <v>-176598112</v>
      </c>
      <c r="J31" s="33">
        <f>Table8[[#This Row],[Column9]]+Table8[[#This Row],[24504730141]]+Table8[[#This Row],[Column7]]</f>
        <v>-118625130337</v>
      </c>
      <c r="K31" s="39">
        <v>1.72</v>
      </c>
    </row>
    <row r="32" spans="1:11" ht="23.1" customHeight="1" x14ac:dyDescent="0.25">
      <c r="A32" s="33" t="s">
        <v>130</v>
      </c>
      <c r="B32" s="33">
        <v>0</v>
      </c>
      <c r="C32" s="33">
        <v>-112774056410</v>
      </c>
      <c r="D32" s="33">
        <v>-7276244831</v>
      </c>
      <c r="E32" s="33">
        <f>Table8[[#This Row],[0]]+Table8[[#This Row],[-9488194709]]+D32</f>
        <v>-120050301241</v>
      </c>
      <c r="F32" s="39">
        <v>2.42</v>
      </c>
      <c r="G32" s="33">
        <v>0</v>
      </c>
      <c r="H32" s="33">
        <v>-989749466472</v>
      </c>
      <c r="I32" s="33">
        <v>-8232659281</v>
      </c>
      <c r="J32" s="33">
        <f>Table8[[#This Row],[Column9]]+Table8[[#This Row],[24504730141]]+Table8[[#This Row],[Column7]]</f>
        <v>-997982125753</v>
      </c>
      <c r="K32" s="39">
        <v>14.48</v>
      </c>
    </row>
    <row r="33" spans="1:11" ht="23.1" customHeight="1" x14ac:dyDescent="0.25">
      <c r="A33" s="33" t="s">
        <v>131</v>
      </c>
      <c r="B33" s="33">
        <v>0</v>
      </c>
      <c r="C33" s="33">
        <v>-42342991889</v>
      </c>
      <c r="D33" s="33">
        <v>-1280469059</v>
      </c>
      <c r="E33" s="33">
        <f>Table8[[#This Row],[0]]+Table8[[#This Row],[-9488194709]]+D33</f>
        <v>-43623460948</v>
      </c>
      <c r="F33" s="39">
        <v>0.88</v>
      </c>
      <c r="G33" s="33">
        <v>0</v>
      </c>
      <c r="H33" s="33">
        <v>-269309267232</v>
      </c>
      <c r="I33" s="33">
        <v>-3056375423</v>
      </c>
      <c r="J33" s="33">
        <f>Table8[[#This Row],[Column9]]+Table8[[#This Row],[24504730141]]+Table8[[#This Row],[Column7]]</f>
        <v>-272365642655</v>
      </c>
      <c r="K33" s="39">
        <v>3.95</v>
      </c>
    </row>
    <row r="34" spans="1:11" ht="23.1" customHeight="1" x14ac:dyDescent="0.25">
      <c r="A34" s="33" t="s">
        <v>132</v>
      </c>
      <c r="B34" s="33">
        <v>23074064682</v>
      </c>
      <c r="C34" s="33">
        <v>-59888784801</v>
      </c>
      <c r="D34" s="33">
        <v>-1662907</v>
      </c>
      <c r="E34" s="33">
        <f>Table8[[#This Row],[0]]+Table8[[#This Row],[-9488194709]]+D34</f>
        <v>-36816383026</v>
      </c>
      <c r="F34" s="39">
        <v>0.74</v>
      </c>
      <c r="G34" s="33">
        <v>23074064682</v>
      </c>
      <c r="H34" s="33">
        <v>-81821783046</v>
      </c>
      <c r="I34" s="33">
        <v>-7011697</v>
      </c>
      <c r="J34" s="33">
        <f>Table8[[#This Row],[Column9]]+Table8[[#This Row],[24504730141]]+Table8[[#This Row],[Column7]]</f>
        <v>-58754730061</v>
      </c>
      <c r="K34" s="39">
        <v>0.85</v>
      </c>
    </row>
    <row r="35" spans="1:11" ht="23.1" customHeight="1" x14ac:dyDescent="0.25">
      <c r="A35" s="33" t="s">
        <v>133</v>
      </c>
      <c r="B35" s="33">
        <v>0</v>
      </c>
      <c r="C35" s="33">
        <v>-25647876623</v>
      </c>
      <c r="D35" s="33">
        <v>-2488566</v>
      </c>
      <c r="E35" s="33">
        <f>Table8[[#This Row],[0]]+Table8[[#This Row],[-9488194709]]+D35</f>
        <v>-25650365189</v>
      </c>
      <c r="F35" s="39">
        <v>0.52</v>
      </c>
      <c r="G35" s="33">
        <v>0</v>
      </c>
      <c r="H35" s="33">
        <v>-31095659571</v>
      </c>
      <c r="I35" s="33">
        <v>20397873</v>
      </c>
      <c r="J35" s="33">
        <f>Table8[[#This Row],[Column9]]+Table8[[#This Row],[24504730141]]+Table8[[#This Row],[Column7]]</f>
        <v>-31075261698</v>
      </c>
      <c r="K35" s="39">
        <v>0.45</v>
      </c>
    </row>
    <row r="36" spans="1:11" ht="23.1" customHeight="1" x14ac:dyDescent="0.25">
      <c r="A36" s="33" t="s">
        <v>134</v>
      </c>
      <c r="B36" s="33">
        <v>0</v>
      </c>
      <c r="C36" s="33">
        <v>-42715916934</v>
      </c>
      <c r="D36" s="33">
        <v>-1720732294</v>
      </c>
      <c r="E36" s="33">
        <f>Table8[[#This Row],[0]]+Table8[[#This Row],[-9488194709]]+D36</f>
        <v>-44436649228</v>
      </c>
      <c r="F36" s="39">
        <v>0.9</v>
      </c>
      <c r="G36" s="33">
        <v>0</v>
      </c>
      <c r="H36" s="33">
        <v>-42897744466</v>
      </c>
      <c r="I36" s="33">
        <v>-1720732294</v>
      </c>
      <c r="J36" s="33">
        <f>Table8[[#This Row],[Column9]]+Table8[[#This Row],[24504730141]]+Table8[[#This Row],[Column7]]</f>
        <v>-44618476760</v>
      </c>
      <c r="K36" s="39">
        <v>0.65</v>
      </c>
    </row>
    <row r="37" spans="1:11" ht="23.1" customHeight="1" x14ac:dyDescent="0.25">
      <c r="A37" s="33" t="s">
        <v>135</v>
      </c>
      <c r="B37" s="33">
        <v>0</v>
      </c>
      <c r="C37" s="33">
        <v>-2371481245</v>
      </c>
      <c r="D37" s="33">
        <v>0</v>
      </c>
      <c r="E37" s="33">
        <f>Table8[[#This Row],[0]]+Table8[[#This Row],[-9488194709]]+D37</f>
        <v>-2371481245</v>
      </c>
      <c r="F37" s="39">
        <v>0.05</v>
      </c>
      <c r="G37" s="33">
        <v>0</v>
      </c>
      <c r="H37" s="33">
        <v>-4372396998</v>
      </c>
      <c r="I37" s="33">
        <v>0</v>
      </c>
      <c r="J37" s="33">
        <f>Table8[[#This Row],[Column9]]+Table8[[#This Row],[24504730141]]+Table8[[#This Row],[Column7]]</f>
        <v>-4372396998</v>
      </c>
      <c r="K37" s="39">
        <v>0.06</v>
      </c>
    </row>
    <row r="38" spans="1:11" ht="23.1" customHeight="1" x14ac:dyDescent="0.25">
      <c r="A38" s="33" t="s">
        <v>136</v>
      </c>
      <c r="B38" s="33">
        <v>0</v>
      </c>
      <c r="C38" s="33">
        <v>-24895989300</v>
      </c>
      <c r="D38" s="33">
        <v>0</v>
      </c>
      <c r="E38" s="33">
        <f>Table8[[#This Row],[0]]+Table8[[#This Row],[-9488194709]]+D38</f>
        <v>-24895989300</v>
      </c>
      <c r="F38" s="39">
        <v>0.5</v>
      </c>
      <c r="G38" s="33">
        <v>0</v>
      </c>
      <c r="H38" s="33">
        <v>-34136493604</v>
      </c>
      <c r="I38" s="33">
        <v>921925</v>
      </c>
      <c r="J38" s="33">
        <f>Table8[[#This Row],[Column9]]+Table8[[#This Row],[24504730141]]+Table8[[#This Row],[Column7]]</f>
        <v>-34135571679</v>
      </c>
      <c r="K38" s="39">
        <v>0.5</v>
      </c>
    </row>
    <row r="39" spans="1:11" ht="23.1" customHeight="1" x14ac:dyDescent="0.25">
      <c r="A39" s="33" t="s">
        <v>137</v>
      </c>
      <c r="B39" s="33">
        <v>0</v>
      </c>
      <c r="C39" s="33">
        <v>-8818016984</v>
      </c>
      <c r="D39" s="33">
        <v>0</v>
      </c>
      <c r="E39" s="33">
        <f>Table8[[#This Row],[0]]+Table8[[#This Row],[-9488194709]]+D39</f>
        <v>-8818016984</v>
      </c>
      <c r="F39" s="39">
        <v>0.18</v>
      </c>
      <c r="G39" s="33">
        <v>0</v>
      </c>
      <c r="H39" s="33">
        <v>-9666250110</v>
      </c>
      <c r="I39" s="33">
        <v>-8459950</v>
      </c>
      <c r="J39" s="33">
        <f>Table8[[#This Row],[Column9]]+Table8[[#This Row],[24504730141]]+Table8[[#This Row],[Column7]]</f>
        <v>-9674710060</v>
      </c>
      <c r="K39" s="39">
        <v>0.14000000000000001</v>
      </c>
    </row>
    <row r="40" spans="1:11" ht="23.1" customHeight="1" x14ac:dyDescent="0.25">
      <c r="A40" s="33" t="s">
        <v>138</v>
      </c>
      <c r="B40" s="33">
        <v>0</v>
      </c>
      <c r="C40" s="33">
        <v>-74273599155</v>
      </c>
      <c r="D40" s="33">
        <v>-8680166391</v>
      </c>
      <c r="E40" s="33">
        <f>Table8[[#This Row],[0]]+Table8[[#This Row],[-9488194709]]+D40</f>
        <v>-82953765546</v>
      </c>
      <c r="F40" s="39">
        <v>1.67</v>
      </c>
      <c r="G40" s="33">
        <v>0</v>
      </c>
      <c r="H40" s="33">
        <v>-359755350736</v>
      </c>
      <c r="I40" s="33">
        <v>-8680166391</v>
      </c>
      <c r="J40" s="33">
        <f>Table8[[#This Row],[Column9]]+Table8[[#This Row],[24504730141]]+Table8[[#This Row],[Column7]]</f>
        <v>-368435517127</v>
      </c>
      <c r="K40" s="39">
        <v>5.34</v>
      </c>
    </row>
    <row r="41" spans="1:11" ht="23.1" customHeight="1" x14ac:dyDescent="0.25">
      <c r="A41" s="33" t="s">
        <v>139</v>
      </c>
      <c r="B41" s="33">
        <v>0</v>
      </c>
      <c r="C41" s="33">
        <v>17055034858</v>
      </c>
      <c r="D41" s="33">
        <v>258709057</v>
      </c>
      <c r="E41" s="33">
        <f>Table8[[#This Row],[0]]+Table8[[#This Row],[-9488194709]]+D41</f>
        <v>17313743915</v>
      </c>
      <c r="F41" s="39">
        <v>-0.35</v>
      </c>
      <c r="G41" s="33">
        <v>0</v>
      </c>
      <c r="H41" s="33">
        <v>-4699822765</v>
      </c>
      <c r="I41" s="33">
        <v>-35752953</v>
      </c>
      <c r="J41" s="33">
        <f>Table8[[#This Row],[Column9]]+Table8[[#This Row],[24504730141]]+Table8[[#This Row],[Column7]]</f>
        <v>-4735575718</v>
      </c>
      <c r="K41" s="39">
        <v>7.0000000000000007E-2</v>
      </c>
    </row>
    <row r="42" spans="1:11" ht="23.1" customHeight="1" x14ac:dyDescent="0.25">
      <c r="A42" s="33" t="s">
        <v>140</v>
      </c>
      <c r="B42" s="33">
        <v>0</v>
      </c>
      <c r="C42" s="33">
        <v>-18847271095</v>
      </c>
      <c r="D42" s="33">
        <v>0</v>
      </c>
      <c r="E42" s="33">
        <f>Table8[[#This Row],[0]]+Table8[[#This Row],[-9488194709]]+D42</f>
        <v>-18847271095</v>
      </c>
      <c r="F42" s="39">
        <v>0.38</v>
      </c>
      <c r="G42" s="33">
        <v>0</v>
      </c>
      <c r="H42" s="33">
        <v>-30416985763</v>
      </c>
      <c r="I42" s="33">
        <v>0</v>
      </c>
      <c r="J42" s="33">
        <f>Table8[[#This Row],[Column9]]+Table8[[#This Row],[24504730141]]+Table8[[#This Row],[Column7]]</f>
        <v>-30416985763</v>
      </c>
      <c r="K42" s="39">
        <v>0.44</v>
      </c>
    </row>
    <row r="43" spans="1:11" ht="23.1" customHeight="1" x14ac:dyDescent="0.25">
      <c r="A43" s="33" t="s">
        <v>141</v>
      </c>
      <c r="B43" s="33">
        <v>9900859321</v>
      </c>
      <c r="C43" s="33">
        <v>-24698375024</v>
      </c>
      <c r="D43" s="33">
        <v>0</v>
      </c>
      <c r="E43" s="33">
        <f>Table8[[#This Row],[0]]+Table8[[#This Row],[-9488194709]]+D43</f>
        <v>-14797515703</v>
      </c>
      <c r="F43" s="39">
        <v>0.3</v>
      </c>
      <c r="G43" s="33">
        <v>9900859321</v>
      </c>
      <c r="H43" s="33">
        <v>9296699046</v>
      </c>
      <c r="I43" s="33">
        <v>6775951912</v>
      </c>
      <c r="J43" s="33">
        <f>Table8[[#This Row],[Column9]]+Table8[[#This Row],[24504730141]]+Table8[[#This Row],[Column7]]</f>
        <v>25973510279</v>
      </c>
      <c r="K43" s="39">
        <v>-0.38</v>
      </c>
    </row>
    <row r="44" spans="1:11" ht="23.1" customHeight="1" x14ac:dyDescent="0.25">
      <c r="A44" s="33" t="s">
        <v>142</v>
      </c>
      <c r="B44" s="33">
        <v>0</v>
      </c>
      <c r="C44" s="33">
        <v>-24659671017</v>
      </c>
      <c r="D44" s="33">
        <v>0</v>
      </c>
      <c r="E44" s="33">
        <f>Table8[[#This Row],[0]]+Table8[[#This Row],[-9488194709]]+D44</f>
        <v>-24659671017</v>
      </c>
      <c r="F44" s="39">
        <v>0.5</v>
      </c>
      <c r="G44" s="33">
        <v>0</v>
      </c>
      <c r="H44" s="33">
        <v>-27031198477</v>
      </c>
      <c r="I44" s="33">
        <v>0</v>
      </c>
      <c r="J44" s="33">
        <f>Table8[[#This Row],[Column9]]+Table8[[#This Row],[24504730141]]+Table8[[#This Row],[Column7]]</f>
        <v>-27031198477</v>
      </c>
      <c r="K44" s="39">
        <v>0.39</v>
      </c>
    </row>
    <row r="45" spans="1:11" ht="23.1" customHeight="1" x14ac:dyDescent="0.25">
      <c r="A45" s="33" t="s">
        <v>143</v>
      </c>
      <c r="B45" s="33">
        <v>19991083717</v>
      </c>
      <c r="C45" s="33">
        <v>-84436633453</v>
      </c>
      <c r="D45" s="33">
        <v>0</v>
      </c>
      <c r="E45" s="33">
        <f>Table8[[#This Row],[0]]+Table8[[#This Row],[-9488194709]]+D45</f>
        <v>-64445549736</v>
      </c>
      <c r="F45" s="39">
        <v>1.3</v>
      </c>
      <c r="G45" s="33">
        <v>19991083717</v>
      </c>
      <c r="H45" s="33">
        <v>-86659678804</v>
      </c>
      <c r="I45" s="33">
        <v>0</v>
      </c>
      <c r="J45" s="33">
        <f>Table8[[#This Row],[Column9]]+Table8[[#This Row],[24504730141]]+Table8[[#This Row],[Column7]]</f>
        <v>-66668595087</v>
      </c>
      <c r="K45" s="39">
        <v>0.97</v>
      </c>
    </row>
    <row r="46" spans="1:11" ht="23.1" customHeight="1" x14ac:dyDescent="0.25">
      <c r="A46" s="33" t="s">
        <v>144</v>
      </c>
      <c r="B46" s="33">
        <v>7730548414</v>
      </c>
      <c r="C46" s="33">
        <v>-11280976893</v>
      </c>
      <c r="D46" s="33">
        <v>0</v>
      </c>
      <c r="E46" s="33">
        <f>Table8[[#This Row],[0]]+Table8[[#This Row],[-9488194709]]+D46</f>
        <v>-3550428479</v>
      </c>
      <c r="F46" s="39">
        <v>7.0000000000000007E-2</v>
      </c>
      <c r="G46" s="33">
        <v>7730548414</v>
      </c>
      <c r="H46" s="33">
        <v>-12756095683</v>
      </c>
      <c r="I46" s="33">
        <v>0</v>
      </c>
      <c r="J46" s="33">
        <f>Table8[[#This Row],[Column9]]+Table8[[#This Row],[24504730141]]+Table8[[#This Row],[Column7]]</f>
        <v>-5025547269</v>
      </c>
      <c r="K46" s="39">
        <v>7.0000000000000007E-2</v>
      </c>
    </row>
    <row r="47" spans="1:11" ht="23.1" customHeight="1" x14ac:dyDescent="0.25">
      <c r="A47" s="33" t="s">
        <v>145</v>
      </c>
      <c r="B47" s="33">
        <v>0</v>
      </c>
      <c r="C47" s="33">
        <v>-16010063343</v>
      </c>
      <c r="D47" s="33">
        <v>0</v>
      </c>
      <c r="E47" s="33">
        <f>Table8[[#This Row],[0]]+Table8[[#This Row],[-9488194709]]+D47</f>
        <v>-16010063343</v>
      </c>
      <c r="F47" s="39">
        <v>0.32</v>
      </c>
      <c r="G47" s="33">
        <v>0</v>
      </c>
      <c r="H47" s="33">
        <v>-8468459908</v>
      </c>
      <c r="I47" s="33">
        <v>1731635539</v>
      </c>
      <c r="J47" s="33">
        <f>Table8[[#This Row],[Column9]]+Table8[[#This Row],[24504730141]]+Table8[[#This Row],[Column7]]</f>
        <v>-6736824369</v>
      </c>
      <c r="K47" s="39">
        <v>0.1</v>
      </c>
    </row>
    <row r="48" spans="1:11" ht="23.1" customHeight="1" x14ac:dyDescent="0.25">
      <c r="A48" s="33" t="s">
        <v>146</v>
      </c>
      <c r="B48" s="33">
        <v>7371834448</v>
      </c>
      <c r="C48" s="33">
        <v>-34443942258</v>
      </c>
      <c r="D48" s="33">
        <v>0</v>
      </c>
      <c r="E48" s="33">
        <f>Table8[[#This Row],[0]]+Table8[[#This Row],[-9488194709]]+D48</f>
        <v>-27072107810</v>
      </c>
      <c r="F48" s="39">
        <v>0.55000000000000004</v>
      </c>
      <c r="G48" s="33">
        <v>7371834448</v>
      </c>
      <c r="H48" s="33">
        <v>-38467796111</v>
      </c>
      <c r="I48" s="33">
        <v>-7764141</v>
      </c>
      <c r="J48" s="33">
        <f>Table8[[#This Row],[Column9]]+Table8[[#This Row],[24504730141]]+Table8[[#This Row],[Column7]]</f>
        <v>-31103725804</v>
      </c>
      <c r="K48" s="39">
        <v>0.45</v>
      </c>
    </row>
    <row r="49" spans="1:11" ht="23.1" customHeight="1" x14ac:dyDescent="0.25">
      <c r="A49" s="33" t="s">
        <v>147</v>
      </c>
      <c r="B49" s="33">
        <v>4618321216</v>
      </c>
      <c r="C49" s="33">
        <v>-53629849771</v>
      </c>
      <c r="D49" s="33">
        <v>-430039986</v>
      </c>
      <c r="E49" s="33">
        <f>Table8[[#This Row],[0]]+Table8[[#This Row],[-9488194709]]+D49</f>
        <v>-49441568541</v>
      </c>
      <c r="F49" s="39">
        <v>1</v>
      </c>
      <c r="G49" s="33">
        <v>4618321216</v>
      </c>
      <c r="H49" s="33">
        <v>-54629037554</v>
      </c>
      <c r="I49" s="33">
        <v>-430039986</v>
      </c>
      <c r="J49" s="33">
        <f>Table8[[#This Row],[Column9]]+Table8[[#This Row],[24504730141]]+Table8[[#This Row],[Column7]]</f>
        <v>-50440756324</v>
      </c>
      <c r="K49" s="39">
        <v>0.73</v>
      </c>
    </row>
    <row r="50" spans="1:11" ht="23.1" customHeight="1" x14ac:dyDescent="0.25">
      <c r="A50" s="33" t="s">
        <v>148</v>
      </c>
      <c r="B50" s="33">
        <v>0</v>
      </c>
      <c r="C50" s="33">
        <v>-16660094545</v>
      </c>
      <c r="D50" s="33">
        <v>-3355012353</v>
      </c>
      <c r="E50" s="33">
        <f>Table8[[#This Row],[0]]+Table8[[#This Row],[-9488194709]]+D50</f>
        <v>-20015106898</v>
      </c>
      <c r="F50" s="39">
        <v>0.4</v>
      </c>
      <c r="G50" s="33">
        <v>0</v>
      </c>
      <c r="H50" s="33">
        <v>-34008323395</v>
      </c>
      <c r="I50" s="33">
        <v>-3239190853</v>
      </c>
      <c r="J50" s="33">
        <f>Table8[[#This Row],[Column9]]+Table8[[#This Row],[24504730141]]+Table8[[#This Row],[Column7]]</f>
        <v>-37247514248</v>
      </c>
      <c r="K50" s="39">
        <v>0.54</v>
      </c>
    </row>
    <row r="51" spans="1:11" ht="23.1" customHeight="1" x14ac:dyDescent="0.25">
      <c r="A51" s="33" t="s">
        <v>149</v>
      </c>
      <c r="B51" s="33">
        <v>0</v>
      </c>
      <c r="C51" s="33">
        <v>-175457242552</v>
      </c>
      <c r="D51" s="33">
        <v>-2503085790</v>
      </c>
      <c r="E51" s="33">
        <f>Table8[[#This Row],[0]]+Table8[[#This Row],[-9488194709]]+D51</f>
        <v>-177960328342</v>
      </c>
      <c r="F51" s="39">
        <v>3.59</v>
      </c>
      <c r="G51" s="33">
        <v>0</v>
      </c>
      <c r="H51" s="33">
        <v>-280432950693</v>
      </c>
      <c r="I51" s="33">
        <v>-3145642922</v>
      </c>
      <c r="J51" s="33">
        <f>Table8[[#This Row],[Column9]]+Table8[[#This Row],[24504730141]]+Table8[[#This Row],[Column7]]</f>
        <v>-283578593615</v>
      </c>
      <c r="K51" s="39">
        <v>4.1100000000000003</v>
      </c>
    </row>
    <row r="52" spans="1:11" ht="23.1" customHeight="1" x14ac:dyDescent="0.25">
      <c r="A52" s="33" t="s">
        <v>150</v>
      </c>
      <c r="B52" s="33">
        <v>0</v>
      </c>
      <c r="C52" s="33">
        <v>-99324297813</v>
      </c>
      <c r="D52" s="33">
        <v>-18290572247</v>
      </c>
      <c r="E52" s="33">
        <f>Table8[[#This Row],[0]]+Table8[[#This Row],[-9488194709]]+D52</f>
        <v>-117614870060</v>
      </c>
      <c r="F52" s="39">
        <v>2.37</v>
      </c>
      <c r="G52" s="33">
        <v>0</v>
      </c>
      <c r="H52" s="33">
        <v>-99552234378</v>
      </c>
      <c r="I52" s="33">
        <v>-18290572247</v>
      </c>
      <c r="J52" s="33">
        <f>Table8[[#This Row],[Column9]]+Table8[[#This Row],[24504730141]]+Table8[[#This Row],[Column7]]</f>
        <v>-117842806625</v>
      </c>
      <c r="K52" s="39">
        <v>1.71</v>
      </c>
    </row>
    <row r="53" spans="1:11" ht="23.1" customHeight="1" x14ac:dyDescent="0.25">
      <c r="A53" s="33" t="s">
        <v>151</v>
      </c>
      <c r="B53" s="33">
        <v>0</v>
      </c>
      <c r="C53" s="33">
        <v>-617128622</v>
      </c>
      <c r="D53" s="33">
        <v>0</v>
      </c>
      <c r="E53" s="33">
        <f>Table8[[#This Row],[0]]+Table8[[#This Row],[-9488194709]]+D53</f>
        <v>-617128622</v>
      </c>
      <c r="F53" s="39">
        <v>0.01</v>
      </c>
      <c r="G53" s="33">
        <v>0</v>
      </c>
      <c r="H53" s="33">
        <v>811873554</v>
      </c>
      <c r="I53" s="33">
        <v>2504116212</v>
      </c>
      <c r="J53" s="33">
        <f>Table8[[#This Row],[Column9]]+Table8[[#This Row],[24504730141]]+Table8[[#This Row],[Column7]]</f>
        <v>3315989766</v>
      </c>
      <c r="K53" s="39">
        <v>-0.05</v>
      </c>
    </row>
    <row r="54" spans="1:11" ht="23.1" customHeight="1" x14ac:dyDescent="0.25">
      <c r="A54" s="33" t="s">
        <v>152</v>
      </c>
      <c r="B54" s="33">
        <v>0</v>
      </c>
      <c r="C54" s="33">
        <v>-9386889084</v>
      </c>
      <c r="D54" s="33">
        <v>-414628799</v>
      </c>
      <c r="E54" s="33">
        <f>Table8[[#This Row],[0]]+Table8[[#This Row],[-9488194709]]+D54</f>
        <v>-9801517883</v>
      </c>
      <c r="F54" s="39">
        <v>0.2</v>
      </c>
      <c r="G54" s="33">
        <v>0</v>
      </c>
      <c r="H54" s="33">
        <v>-31986337811</v>
      </c>
      <c r="I54" s="33">
        <v>-83978908</v>
      </c>
      <c r="J54" s="33">
        <f>Table8[[#This Row],[Column9]]+Table8[[#This Row],[24504730141]]+Table8[[#This Row],[Column7]]</f>
        <v>-32070316719</v>
      </c>
      <c r="K54" s="39">
        <v>0.47</v>
      </c>
    </row>
    <row r="55" spans="1:11" ht="23.1" customHeight="1" x14ac:dyDescent="0.25">
      <c r="A55" s="33" t="s">
        <v>153</v>
      </c>
      <c r="B55" s="33">
        <v>0</v>
      </c>
      <c r="C55" s="33">
        <v>-440628741</v>
      </c>
      <c r="D55" s="33">
        <v>0</v>
      </c>
      <c r="E55" s="33">
        <f>Table8[[#This Row],[0]]+Table8[[#This Row],[-9488194709]]+D55</f>
        <v>-440628741</v>
      </c>
      <c r="F55" s="39">
        <v>0.01</v>
      </c>
      <c r="G55" s="33">
        <v>0</v>
      </c>
      <c r="H55" s="33">
        <v>3731051702</v>
      </c>
      <c r="I55" s="33">
        <v>3500929974</v>
      </c>
      <c r="J55" s="33">
        <f>Table8[[#This Row],[Column9]]+Table8[[#This Row],[24504730141]]+Table8[[#This Row],[Column7]]</f>
        <v>7231981676</v>
      </c>
      <c r="K55" s="39">
        <v>-0.1</v>
      </c>
    </row>
    <row r="56" spans="1:11" ht="23.1" customHeight="1" x14ac:dyDescent="0.25">
      <c r="A56" s="33" t="s">
        <v>154</v>
      </c>
      <c r="B56" s="33">
        <v>0</v>
      </c>
      <c r="C56" s="33">
        <v>-1380743786</v>
      </c>
      <c r="D56" s="33">
        <v>0</v>
      </c>
      <c r="E56" s="33">
        <f>Table8[[#This Row],[0]]+Table8[[#This Row],[-9488194709]]+D56</f>
        <v>-1380743786</v>
      </c>
      <c r="F56" s="39">
        <v>0.03</v>
      </c>
      <c r="G56" s="33">
        <v>0</v>
      </c>
      <c r="H56" s="33">
        <v>6553760747</v>
      </c>
      <c r="I56" s="33">
        <v>704913983</v>
      </c>
      <c r="J56" s="33">
        <f>Table8[[#This Row],[Column9]]+Table8[[#This Row],[24504730141]]+Table8[[#This Row],[Column7]]</f>
        <v>7258674730</v>
      </c>
      <c r="K56" s="39">
        <v>-0.11</v>
      </c>
    </row>
    <row r="57" spans="1:11" ht="23.1" customHeight="1" x14ac:dyDescent="0.25">
      <c r="A57" s="33" t="s">
        <v>155</v>
      </c>
      <c r="B57" s="33">
        <v>0</v>
      </c>
      <c r="C57" s="33">
        <v>-63000833</v>
      </c>
      <c r="D57" s="33">
        <v>0</v>
      </c>
      <c r="E57" s="33">
        <f>Table8[[#This Row],[0]]+Table8[[#This Row],[-9488194709]]+D57</f>
        <v>-63000833</v>
      </c>
      <c r="F57" s="39">
        <v>0</v>
      </c>
      <c r="G57" s="33">
        <v>0</v>
      </c>
      <c r="H57" s="33">
        <v>-564937643</v>
      </c>
      <c r="I57" s="33">
        <v>0</v>
      </c>
      <c r="J57" s="33">
        <f>Table8[[#This Row],[Column9]]+Table8[[#This Row],[24504730141]]+Table8[[#This Row],[Column7]]</f>
        <v>-564937643</v>
      </c>
      <c r="K57" s="39">
        <v>0.01</v>
      </c>
    </row>
    <row r="58" spans="1:11" ht="23.1" customHeight="1" x14ac:dyDescent="0.25">
      <c r="A58" s="33" t="s">
        <v>156</v>
      </c>
      <c r="B58" s="33">
        <v>7114272863</v>
      </c>
      <c r="C58" s="33">
        <v>-8265111133</v>
      </c>
      <c r="D58" s="33">
        <v>-22425755</v>
      </c>
      <c r="E58" s="33">
        <f>Table8[[#This Row],[0]]+Table8[[#This Row],[-9488194709]]+D58</f>
        <v>-1173264025</v>
      </c>
      <c r="F58" s="39">
        <v>0.02</v>
      </c>
      <c r="G58" s="33">
        <v>7114272863</v>
      </c>
      <c r="H58" s="33">
        <v>-3817565086</v>
      </c>
      <c r="I58" s="33">
        <v>753390265</v>
      </c>
      <c r="J58" s="33">
        <f>Table8[[#This Row],[Column9]]+Table8[[#This Row],[24504730141]]+Table8[[#This Row],[Column7]]</f>
        <v>4050098042</v>
      </c>
      <c r="K58" s="39">
        <v>-0.06</v>
      </c>
    </row>
    <row r="59" spans="1:11" ht="23.1" customHeight="1" x14ac:dyDescent="0.25">
      <c r="A59" s="33" t="s">
        <v>157</v>
      </c>
      <c r="B59" s="33">
        <v>7573488308</v>
      </c>
      <c r="C59" s="33">
        <v>-28772056283</v>
      </c>
      <c r="D59" s="33">
        <v>0</v>
      </c>
      <c r="E59" s="33">
        <f>Table8[[#This Row],[0]]+Table8[[#This Row],[-9488194709]]+D59</f>
        <v>-21198567975</v>
      </c>
      <c r="F59" s="39">
        <v>0.43</v>
      </c>
      <c r="G59" s="33">
        <v>7573488308</v>
      </c>
      <c r="H59" s="33">
        <v>-30692309778</v>
      </c>
      <c r="I59" s="33">
        <v>0</v>
      </c>
      <c r="J59" s="33">
        <f>Table8[[#This Row],[Column9]]+Table8[[#This Row],[24504730141]]+Table8[[#This Row],[Column7]]</f>
        <v>-23118821470</v>
      </c>
      <c r="K59" s="39">
        <v>0.34</v>
      </c>
    </row>
    <row r="60" spans="1:11" ht="23.1" customHeight="1" x14ac:dyDescent="0.25">
      <c r="A60" s="33" t="s">
        <v>158</v>
      </c>
      <c r="B60" s="33">
        <v>1910460045</v>
      </c>
      <c r="C60" s="33">
        <v>-3500303172</v>
      </c>
      <c r="D60" s="33">
        <v>0</v>
      </c>
      <c r="E60" s="33">
        <f>Table8[[#This Row],[0]]+Table8[[#This Row],[-9488194709]]+D60</f>
        <v>-1589843127</v>
      </c>
      <c r="F60" s="39">
        <v>0.03</v>
      </c>
      <c r="G60" s="33">
        <v>1910460045</v>
      </c>
      <c r="H60" s="33">
        <v>-3782183970</v>
      </c>
      <c r="I60" s="33">
        <v>0</v>
      </c>
      <c r="J60" s="33">
        <f>Table8[[#This Row],[Column9]]+Table8[[#This Row],[24504730141]]+Table8[[#This Row],[Column7]]</f>
        <v>-1871723925</v>
      </c>
      <c r="K60" s="39">
        <v>0.03</v>
      </c>
    </row>
    <row r="61" spans="1:11" ht="23.1" customHeight="1" x14ac:dyDescent="0.25">
      <c r="A61" s="33" t="s">
        <v>159</v>
      </c>
      <c r="B61" s="33">
        <v>0</v>
      </c>
      <c r="C61" s="33">
        <v>0</v>
      </c>
      <c r="D61" s="33">
        <v>0</v>
      </c>
      <c r="E61" s="33">
        <f>Table8[[#This Row],[0]]+Table8[[#This Row],[-9488194709]]+D61</f>
        <v>0</v>
      </c>
      <c r="F61" s="39">
        <v>0</v>
      </c>
      <c r="G61" s="33">
        <v>0</v>
      </c>
      <c r="H61" s="33">
        <v>-47887530628</v>
      </c>
      <c r="I61" s="33">
        <v>85916181</v>
      </c>
      <c r="J61" s="33">
        <f>Table8[[#This Row],[Column9]]+Table8[[#This Row],[24504730141]]+Table8[[#This Row],[Column7]]</f>
        <v>-47801614447</v>
      </c>
      <c r="K61" s="39">
        <v>0.69</v>
      </c>
    </row>
    <row r="62" spans="1:11" ht="23.1" customHeight="1" x14ac:dyDescent="0.25">
      <c r="A62" s="33" t="s">
        <v>160</v>
      </c>
      <c r="B62" s="33">
        <v>0</v>
      </c>
      <c r="C62" s="33">
        <v>-24676826607</v>
      </c>
      <c r="D62" s="33">
        <v>-1759696619</v>
      </c>
      <c r="E62" s="33">
        <f>Table8[[#This Row],[0]]+Table8[[#This Row],[-9488194709]]+D62</f>
        <v>-26436523226</v>
      </c>
      <c r="F62" s="39">
        <v>0.53</v>
      </c>
      <c r="G62" s="33">
        <v>0</v>
      </c>
      <c r="H62" s="33">
        <v>-35328693785</v>
      </c>
      <c r="I62" s="33">
        <v>-1786307552</v>
      </c>
      <c r="J62" s="33">
        <f>Table8[[#This Row],[Column9]]+Table8[[#This Row],[24504730141]]+Table8[[#This Row],[Column7]]</f>
        <v>-37115001337</v>
      </c>
      <c r="K62" s="39">
        <v>0.54</v>
      </c>
    </row>
    <row r="63" spans="1:11" ht="23.1" customHeight="1" x14ac:dyDescent="0.25">
      <c r="A63" s="33" t="s">
        <v>161</v>
      </c>
      <c r="B63" s="33">
        <v>0</v>
      </c>
      <c r="C63" s="33">
        <v>-1981041049213</v>
      </c>
      <c r="D63" s="33">
        <v>33730067618</v>
      </c>
      <c r="E63" s="33">
        <f>Table8[[#This Row],[0]]+Table8[[#This Row],[-9488194709]]+D63</f>
        <v>-1947310981595</v>
      </c>
      <c r="F63" s="39">
        <v>39.299999999999997</v>
      </c>
      <c r="G63" s="33">
        <v>0</v>
      </c>
      <c r="H63" s="33">
        <v>-599096145430</v>
      </c>
      <c r="I63" s="33">
        <v>66935063754</v>
      </c>
      <c r="J63" s="33">
        <f>Table8[[#This Row],[Column9]]+Table8[[#This Row],[24504730141]]+Table8[[#This Row],[Column7]]</f>
        <v>-532161081676</v>
      </c>
      <c r="K63" s="39">
        <v>7.72</v>
      </c>
    </row>
    <row r="64" spans="1:11" ht="23.1" customHeight="1" x14ac:dyDescent="0.25">
      <c r="A64" s="33" t="s">
        <v>162</v>
      </c>
      <c r="B64" s="33">
        <v>0</v>
      </c>
      <c r="C64" s="33">
        <v>-50046639242</v>
      </c>
      <c r="D64" s="33">
        <v>-578052251</v>
      </c>
      <c r="E64" s="33">
        <f>Table8[[#This Row],[0]]+Table8[[#This Row],[-9488194709]]+D64</f>
        <v>-50624691493</v>
      </c>
      <c r="F64" s="39">
        <v>1.02</v>
      </c>
      <c r="G64" s="33">
        <v>0</v>
      </c>
      <c r="H64" s="33">
        <v>-116961658973</v>
      </c>
      <c r="I64" s="33">
        <v>-591412062</v>
      </c>
      <c r="J64" s="33">
        <f>Table8[[#This Row],[Column9]]+Table8[[#This Row],[24504730141]]+Table8[[#This Row],[Column7]]</f>
        <v>-117553071035</v>
      </c>
      <c r="K64" s="39">
        <v>1.71</v>
      </c>
    </row>
    <row r="65" spans="1:11" ht="23.1" customHeight="1" x14ac:dyDescent="0.25">
      <c r="A65" s="33" t="s">
        <v>163</v>
      </c>
      <c r="B65" s="33">
        <v>0</v>
      </c>
      <c r="C65" s="33">
        <v>-16775499106</v>
      </c>
      <c r="D65" s="33">
        <v>0</v>
      </c>
      <c r="E65" s="33">
        <f>Table8[[#This Row],[0]]+Table8[[#This Row],[-9488194709]]+D65</f>
        <v>-16775499106</v>
      </c>
      <c r="F65" s="39">
        <v>0.34</v>
      </c>
      <c r="G65" s="33">
        <v>0</v>
      </c>
      <c r="H65" s="33">
        <v>-28631770532</v>
      </c>
      <c r="I65" s="33">
        <v>6592567</v>
      </c>
      <c r="J65" s="33">
        <f>Table8[[#This Row],[Column9]]+Table8[[#This Row],[24504730141]]+Table8[[#This Row],[Column7]]</f>
        <v>-28625177965</v>
      </c>
      <c r="K65" s="39">
        <v>0.42</v>
      </c>
    </row>
    <row r="66" spans="1:11" ht="23.1" customHeight="1" x14ac:dyDescent="0.25">
      <c r="A66" s="33" t="s">
        <v>164</v>
      </c>
      <c r="B66" s="33">
        <v>16537433288</v>
      </c>
      <c r="C66" s="33">
        <v>-85767499096</v>
      </c>
      <c r="D66" s="33">
        <v>0</v>
      </c>
      <c r="E66" s="33">
        <f>Table8[[#This Row],[0]]+Table8[[#This Row],[-9488194709]]+D66</f>
        <v>-69230065808</v>
      </c>
      <c r="F66" s="39">
        <v>1.4</v>
      </c>
      <c r="G66" s="33">
        <v>16537433288</v>
      </c>
      <c r="H66" s="33">
        <v>-100580393367</v>
      </c>
      <c r="I66" s="33">
        <v>0</v>
      </c>
      <c r="J66" s="33">
        <f>Table8[[#This Row],[Column9]]+Table8[[#This Row],[24504730141]]+Table8[[#This Row],[Column7]]</f>
        <v>-84042960079</v>
      </c>
      <c r="K66" s="39">
        <v>1.22</v>
      </c>
    </row>
    <row r="67" spans="1:11" ht="23.1" customHeight="1" x14ac:dyDescent="0.25">
      <c r="A67" s="33" t="s">
        <v>165</v>
      </c>
      <c r="B67" s="33">
        <v>0</v>
      </c>
      <c r="C67" s="33">
        <v>-38752785168</v>
      </c>
      <c r="D67" s="33">
        <v>-66915686</v>
      </c>
      <c r="E67" s="33">
        <f>Table8[[#This Row],[0]]+Table8[[#This Row],[-9488194709]]+D67</f>
        <v>-38819700854</v>
      </c>
      <c r="F67" s="39">
        <v>0.78</v>
      </c>
      <c r="G67" s="33">
        <v>0</v>
      </c>
      <c r="H67" s="33">
        <v>-41408679783</v>
      </c>
      <c r="I67" s="33">
        <v>-46393047</v>
      </c>
      <c r="J67" s="33">
        <f>Table8[[#This Row],[Column9]]+Table8[[#This Row],[24504730141]]+Table8[[#This Row],[Column7]]</f>
        <v>-41455072830</v>
      </c>
      <c r="K67" s="39">
        <v>0.6</v>
      </c>
    </row>
    <row r="68" spans="1:11" ht="23.1" customHeight="1" x14ac:dyDescent="0.25">
      <c r="A68" s="33" t="s">
        <v>166</v>
      </c>
      <c r="B68" s="33">
        <v>0</v>
      </c>
      <c r="C68" s="33">
        <v>-20754585253</v>
      </c>
      <c r="D68" s="33">
        <v>0</v>
      </c>
      <c r="E68" s="33">
        <f>Table8[[#This Row],[0]]+Table8[[#This Row],[-9488194709]]+D68</f>
        <v>-20754585253</v>
      </c>
      <c r="F68" s="39">
        <v>0.42</v>
      </c>
      <c r="G68" s="33">
        <v>0</v>
      </c>
      <c r="H68" s="33">
        <v>2859693499</v>
      </c>
      <c r="I68" s="33">
        <v>7425093966</v>
      </c>
      <c r="J68" s="33">
        <f>Table8[[#This Row],[Column9]]+Table8[[#This Row],[24504730141]]+Table8[[#This Row],[Column7]]</f>
        <v>10284787465</v>
      </c>
      <c r="K68" s="39">
        <v>-0.15</v>
      </c>
    </row>
    <row r="69" spans="1:11" ht="23.1" customHeight="1" x14ac:dyDescent="0.25">
      <c r="A69" s="33" t="s">
        <v>167</v>
      </c>
      <c r="B69" s="33">
        <v>0</v>
      </c>
      <c r="C69" s="33">
        <v>-1883112572</v>
      </c>
      <c r="D69" s="33">
        <v>0</v>
      </c>
      <c r="E69" s="33">
        <f>Table8[[#This Row],[0]]+Table8[[#This Row],[-9488194709]]+D69</f>
        <v>-1883112572</v>
      </c>
      <c r="F69" s="39">
        <v>0.04</v>
      </c>
      <c r="G69" s="33">
        <v>0</v>
      </c>
      <c r="H69" s="33">
        <v>-6755398931</v>
      </c>
      <c r="I69" s="33">
        <v>795116883</v>
      </c>
      <c r="J69" s="33">
        <f>Table8[[#This Row],[Column9]]+Table8[[#This Row],[24504730141]]+Table8[[#This Row],[Column7]]</f>
        <v>-5960282048</v>
      </c>
      <c r="K69" s="39">
        <v>0.09</v>
      </c>
    </row>
    <row r="70" spans="1:11" ht="23.1" customHeight="1" x14ac:dyDescent="0.25">
      <c r="A70" s="33" t="s">
        <v>168</v>
      </c>
      <c r="B70" s="33">
        <v>0</v>
      </c>
      <c r="C70" s="33">
        <v>-12138393</v>
      </c>
      <c r="D70" s="33">
        <v>0</v>
      </c>
      <c r="E70" s="33">
        <f>Table8[[#This Row],[0]]+Table8[[#This Row],[-9488194709]]+D70</f>
        <v>-12138393</v>
      </c>
      <c r="F70" s="39">
        <v>0</v>
      </c>
      <c r="G70" s="33">
        <v>0</v>
      </c>
      <c r="H70" s="33">
        <v>-89824106</v>
      </c>
      <c r="I70" s="33">
        <v>0</v>
      </c>
      <c r="J70" s="33">
        <f>Table8[[#This Row],[Column9]]+Table8[[#This Row],[24504730141]]+Table8[[#This Row],[Column7]]</f>
        <v>-89824106</v>
      </c>
      <c r="K70" s="39">
        <v>0</v>
      </c>
    </row>
    <row r="71" spans="1:11" ht="23.1" customHeight="1" x14ac:dyDescent="0.25">
      <c r="A71" s="33" t="s">
        <v>169</v>
      </c>
      <c r="B71" s="33">
        <v>0</v>
      </c>
      <c r="C71" s="33">
        <v>-81001673852</v>
      </c>
      <c r="D71" s="33">
        <v>-20746137</v>
      </c>
      <c r="E71" s="33">
        <f>Table8[[#This Row],[0]]+Table8[[#This Row],[-9488194709]]+D71</f>
        <v>-81022419989</v>
      </c>
      <c r="F71" s="39">
        <v>1.64</v>
      </c>
      <c r="G71" s="33">
        <v>0</v>
      </c>
      <c r="H71" s="33">
        <v>-94805262323</v>
      </c>
      <c r="I71" s="33">
        <v>-2468405</v>
      </c>
      <c r="J71" s="33">
        <f>Table8[[#This Row],[Column9]]+Table8[[#This Row],[24504730141]]+Table8[[#This Row],[Column7]]</f>
        <v>-94807730728</v>
      </c>
      <c r="K71" s="39">
        <v>1.38</v>
      </c>
    </row>
    <row r="72" spans="1:11" ht="23.1" customHeight="1" x14ac:dyDescent="0.25">
      <c r="A72" s="33" t="s">
        <v>170</v>
      </c>
      <c r="B72" s="33">
        <v>15428709615</v>
      </c>
      <c r="C72" s="33">
        <v>-21527311360</v>
      </c>
      <c r="D72" s="33">
        <v>0</v>
      </c>
      <c r="E72" s="33">
        <f>Table8[[#This Row],[0]]+Table8[[#This Row],[-9488194709]]+D72</f>
        <v>-6098601745</v>
      </c>
      <c r="F72" s="39">
        <v>0.12</v>
      </c>
      <c r="G72" s="33">
        <v>15428709615</v>
      </c>
      <c r="H72" s="33">
        <v>-28146810609</v>
      </c>
      <c r="I72" s="33">
        <v>324929</v>
      </c>
      <c r="J72" s="33">
        <f>Table8[[#This Row],[Column9]]+Table8[[#This Row],[24504730141]]+Table8[[#This Row],[Column7]]</f>
        <v>-12717776065</v>
      </c>
      <c r="K72" s="39">
        <v>0.18</v>
      </c>
    </row>
    <row r="73" spans="1:11" ht="23.1" customHeight="1" x14ac:dyDescent="0.25">
      <c r="A73" s="33" t="s">
        <v>171</v>
      </c>
      <c r="B73" s="33">
        <v>0</v>
      </c>
      <c r="C73" s="33">
        <v>-62290169928</v>
      </c>
      <c r="D73" s="33">
        <v>-292605967</v>
      </c>
      <c r="E73" s="33">
        <f>Table8[[#This Row],[0]]+Table8[[#This Row],[-9488194709]]+D73</f>
        <v>-62582775895</v>
      </c>
      <c r="F73" s="39">
        <v>1.26</v>
      </c>
      <c r="G73" s="33">
        <v>0</v>
      </c>
      <c r="H73" s="33">
        <v>-68984843021</v>
      </c>
      <c r="I73" s="33">
        <v>-67573649</v>
      </c>
      <c r="J73" s="33">
        <f>Table8[[#This Row],[Column9]]+Table8[[#This Row],[24504730141]]+Table8[[#This Row],[Column7]]</f>
        <v>-69052416670</v>
      </c>
      <c r="K73" s="39">
        <v>1</v>
      </c>
    </row>
    <row r="74" spans="1:11" ht="23.1" customHeight="1" x14ac:dyDescent="0.25">
      <c r="A74" s="33" t="s">
        <v>172</v>
      </c>
      <c r="B74" s="33">
        <v>0</v>
      </c>
      <c r="C74" s="33">
        <v>-1613694702</v>
      </c>
      <c r="D74" s="33">
        <v>0</v>
      </c>
      <c r="E74" s="33">
        <f>Table8[[#This Row],[0]]+Table8[[#This Row],[-9488194709]]+D74</f>
        <v>-1613694702</v>
      </c>
      <c r="F74" s="39">
        <v>0.03</v>
      </c>
      <c r="G74" s="33">
        <v>0</v>
      </c>
      <c r="H74" s="33">
        <v>-11438528939</v>
      </c>
      <c r="I74" s="33">
        <v>118367264</v>
      </c>
      <c r="J74" s="33">
        <f>Table8[[#This Row],[Column9]]+Table8[[#This Row],[24504730141]]+Table8[[#This Row],[Column7]]</f>
        <v>-11320161675</v>
      </c>
      <c r="K74" s="39">
        <v>0.16</v>
      </c>
    </row>
    <row r="75" spans="1:11" ht="23.1" customHeight="1" x14ac:dyDescent="0.25">
      <c r="A75" s="33" t="s">
        <v>173</v>
      </c>
      <c r="B75" s="33">
        <v>0</v>
      </c>
      <c r="C75" s="33">
        <v>-29547804397</v>
      </c>
      <c r="D75" s="33">
        <v>-398876355</v>
      </c>
      <c r="E75" s="33">
        <f>Table8[[#This Row],[0]]+Table8[[#This Row],[-9488194709]]+D75</f>
        <v>-29946680752</v>
      </c>
      <c r="F75" s="39">
        <v>0.6</v>
      </c>
      <c r="G75" s="33">
        <v>0</v>
      </c>
      <c r="H75" s="33">
        <v>-16450172961</v>
      </c>
      <c r="I75" s="33">
        <v>1741276210</v>
      </c>
      <c r="J75" s="33">
        <f>Table8[[#This Row],[Column9]]+Table8[[#This Row],[24504730141]]+Table8[[#This Row],[Column7]]</f>
        <v>-14708896751</v>
      </c>
      <c r="K75" s="39">
        <v>0.21</v>
      </c>
    </row>
    <row r="76" spans="1:11" ht="23.1" customHeight="1" x14ac:dyDescent="0.25">
      <c r="A76" s="33" t="s">
        <v>174</v>
      </c>
      <c r="B76" s="33">
        <v>0</v>
      </c>
      <c r="C76" s="33">
        <v>-133296305</v>
      </c>
      <c r="D76" s="33">
        <v>0</v>
      </c>
      <c r="E76" s="33">
        <f>Table8[[#This Row],[0]]+Table8[[#This Row],[-9488194709]]+D76</f>
        <v>-133296305</v>
      </c>
      <c r="F76" s="39">
        <v>0</v>
      </c>
      <c r="G76" s="33">
        <v>0</v>
      </c>
      <c r="H76" s="33">
        <v>-248730347</v>
      </c>
      <c r="I76" s="33">
        <v>4097156</v>
      </c>
      <c r="J76" s="33">
        <f>Table8[[#This Row],[Column9]]+Table8[[#This Row],[24504730141]]+Table8[[#This Row],[Column7]]</f>
        <v>-244633191</v>
      </c>
      <c r="K76" s="39">
        <v>0</v>
      </c>
    </row>
    <row r="77" spans="1:11" ht="23.1" customHeight="1" x14ac:dyDescent="0.25">
      <c r="A77" s="33" t="s">
        <v>175</v>
      </c>
      <c r="B77" s="33">
        <v>12484598791</v>
      </c>
      <c r="C77" s="33">
        <v>-26559356323</v>
      </c>
      <c r="D77" s="33">
        <v>-1629128227</v>
      </c>
      <c r="E77" s="33">
        <f>Table8[[#This Row],[0]]+Table8[[#This Row],[-9488194709]]+D77</f>
        <v>-15703885759</v>
      </c>
      <c r="F77" s="39">
        <v>0.32</v>
      </c>
      <c r="G77" s="33">
        <v>12484598791</v>
      </c>
      <c r="H77" s="33">
        <v>-23441461912</v>
      </c>
      <c r="I77" s="33">
        <v>-1045232750</v>
      </c>
      <c r="J77" s="33">
        <f>Table8[[#This Row],[Column9]]+Table8[[#This Row],[24504730141]]+Table8[[#This Row],[Column7]]</f>
        <v>-12002095871</v>
      </c>
      <c r="K77" s="39">
        <v>0.17</v>
      </c>
    </row>
    <row r="78" spans="1:11" ht="23.1" customHeight="1" x14ac:dyDescent="0.25">
      <c r="A78" s="33" t="s">
        <v>176</v>
      </c>
      <c r="B78" s="33">
        <v>3457845988</v>
      </c>
      <c r="C78" s="33">
        <v>-4768835266</v>
      </c>
      <c r="D78" s="33">
        <v>0</v>
      </c>
      <c r="E78" s="33">
        <f>Table8[[#This Row],[0]]+Table8[[#This Row],[-9488194709]]+D78</f>
        <v>-1310989278</v>
      </c>
      <c r="F78" s="39">
        <v>0.03</v>
      </c>
      <c r="G78" s="33">
        <v>3457845988</v>
      </c>
      <c r="H78" s="33">
        <v>-4923576234</v>
      </c>
      <c r="I78" s="33">
        <v>0</v>
      </c>
      <c r="J78" s="33">
        <f>Table8[[#This Row],[Column9]]+Table8[[#This Row],[24504730141]]+Table8[[#This Row],[Column7]]</f>
        <v>-1465730246</v>
      </c>
      <c r="K78" s="39">
        <v>0.02</v>
      </c>
    </row>
    <row r="79" spans="1:11" ht="23.1" customHeight="1" x14ac:dyDescent="0.25">
      <c r="A79" s="33" t="s">
        <v>177</v>
      </c>
      <c r="B79" s="33">
        <v>7282406525</v>
      </c>
      <c r="C79" s="33">
        <v>-22790472491</v>
      </c>
      <c r="D79" s="33">
        <v>0</v>
      </c>
      <c r="E79" s="33">
        <f>Table8[[#This Row],[0]]+Table8[[#This Row],[-9488194709]]+D79</f>
        <v>-15508065966</v>
      </c>
      <c r="F79" s="39">
        <v>0.31</v>
      </c>
      <c r="G79" s="33">
        <v>7282406525</v>
      </c>
      <c r="H79" s="33">
        <v>-23811300623</v>
      </c>
      <c r="I79" s="33">
        <v>0</v>
      </c>
      <c r="J79" s="33">
        <f>Table8[[#This Row],[Column9]]+Table8[[#This Row],[24504730141]]+Table8[[#This Row],[Column7]]</f>
        <v>-16528894098</v>
      </c>
      <c r="K79" s="39">
        <v>0.24</v>
      </c>
    </row>
    <row r="80" spans="1:11" ht="23.1" customHeight="1" x14ac:dyDescent="0.25">
      <c r="A80" s="33" t="s">
        <v>178</v>
      </c>
      <c r="B80" s="33">
        <v>0</v>
      </c>
      <c r="C80" s="33">
        <v>-117348225583</v>
      </c>
      <c r="D80" s="33">
        <v>-1320437908</v>
      </c>
      <c r="E80" s="33">
        <f>Table8[[#This Row],[0]]+Table8[[#This Row],[-9488194709]]+D80</f>
        <v>-118668663491</v>
      </c>
      <c r="F80" s="39">
        <v>2.4</v>
      </c>
      <c r="G80" s="33">
        <v>0</v>
      </c>
      <c r="H80" s="33">
        <v>-132396770175</v>
      </c>
      <c r="I80" s="33">
        <v>-1418796708</v>
      </c>
      <c r="J80" s="33">
        <f>Table8[[#This Row],[Column9]]+Table8[[#This Row],[24504730141]]+Table8[[#This Row],[Column7]]</f>
        <v>-133815566883</v>
      </c>
      <c r="K80" s="39">
        <v>1.94</v>
      </c>
    </row>
    <row r="81" spans="1:11" ht="23.1" customHeight="1" x14ac:dyDescent="0.25">
      <c r="A81" s="33" t="s">
        <v>179</v>
      </c>
      <c r="B81" s="33">
        <v>0</v>
      </c>
      <c r="C81" s="33">
        <v>-3684176033</v>
      </c>
      <c r="D81" s="33">
        <v>-22148712966</v>
      </c>
      <c r="E81" s="33">
        <f>Table8[[#This Row],[0]]+Table8[[#This Row],[-9488194709]]+D81</f>
        <v>-25832888999</v>
      </c>
      <c r="F81" s="39">
        <v>0.52</v>
      </c>
      <c r="G81" s="33">
        <v>0</v>
      </c>
      <c r="H81" s="33">
        <v>-22401738886</v>
      </c>
      <c r="I81" s="33">
        <v>-22235522839</v>
      </c>
      <c r="J81" s="33">
        <f>Table8[[#This Row],[Column9]]+Table8[[#This Row],[24504730141]]+Table8[[#This Row],[Column7]]</f>
        <v>-44637261725</v>
      </c>
      <c r="K81" s="39">
        <v>0.65</v>
      </c>
    </row>
    <row r="82" spans="1:11" ht="23.1" customHeight="1" x14ac:dyDescent="0.25">
      <c r="A82" s="33" t="s">
        <v>180</v>
      </c>
      <c r="B82" s="33">
        <v>0</v>
      </c>
      <c r="C82" s="33">
        <v>25196751665</v>
      </c>
      <c r="D82" s="33">
        <v>0</v>
      </c>
      <c r="E82" s="33">
        <f>Table8[[#This Row],[0]]+Table8[[#This Row],[-9488194709]]+D82</f>
        <v>25196751665</v>
      </c>
      <c r="F82" s="39">
        <v>-0.51</v>
      </c>
      <c r="G82" s="33">
        <v>0</v>
      </c>
      <c r="H82" s="33">
        <v>25159656375</v>
      </c>
      <c r="I82" s="33">
        <v>84978077</v>
      </c>
      <c r="J82" s="33">
        <f>Table8[[#This Row],[Column9]]+Table8[[#This Row],[24504730141]]+Table8[[#This Row],[Column7]]</f>
        <v>25244634452</v>
      </c>
      <c r="K82" s="39">
        <v>-0.37</v>
      </c>
    </row>
    <row r="83" spans="1:11" ht="23.1" customHeight="1" x14ac:dyDescent="0.25">
      <c r="A83" s="33" t="s">
        <v>181</v>
      </c>
      <c r="B83" s="33">
        <v>0</v>
      </c>
      <c r="C83" s="33">
        <v>-249921716</v>
      </c>
      <c r="D83" s="33">
        <v>0</v>
      </c>
      <c r="E83" s="33">
        <f>Table8[[#This Row],[0]]+Table8[[#This Row],[-9488194709]]+D83</f>
        <v>-249921716</v>
      </c>
      <c r="F83" s="39">
        <v>0.01</v>
      </c>
      <c r="G83" s="33">
        <v>0</v>
      </c>
      <c r="H83" s="33">
        <v>-872533238</v>
      </c>
      <c r="I83" s="33">
        <v>0</v>
      </c>
      <c r="J83" s="33">
        <f>Table8[[#This Row],[Column9]]+Table8[[#This Row],[24504730141]]+Table8[[#This Row],[Column7]]</f>
        <v>-872533238</v>
      </c>
      <c r="K83" s="39">
        <v>0.01</v>
      </c>
    </row>
    <row r="84" spans="1:11" ht="23.1" customHeight="1" x14ac:dyDescent="0.25">
      <c r="A84" s="33" t="s">
        <v>182</v>
      </c>
      <c r="B84" s="33">
        <v>0</v>
      </c>
      <c r="C84" s="33">
        <v>-10887353734</v>
      </c>
      <c r="D84" s="33">
        <v>-1105724439</v>
      </c>
      <c r="E84" s="33">
        <f>Table8[[#This Row],[0]]+Table8[[#This Row],[-9488194709]]+D84</f>
        <v>-11993078173</v>
      </c>
      <c r="F84" s="39">
        <v>0.24</v>
      </c>
      <c r="G84" s="33">
        <v>0</v>
      </c>
      <c r="H84" s="33">
        <v>-11532201016</v>
      </c>
      <c r="I84" s="33">
        <v>124615226</v>
      </c>
      <c r="J84" s="33">
        <f>Table8[[#This Row],[Column9]]+Table8[[#This Row],[24504730141]]+Table8[[#This Row],[Column7]]</f>
        <v>-11407585790</v>
      </c>
      <c r="K84" s="39">
        <v>0.17</v>
      </c>
    </row>
    <row r="85" spans="1:11" ht="23.1" customHeight="1" x14ac:dyDescent="0.25">
      <c r="A85" s="33" t="s">
        <v>183</v>
      </c>
      <c r="B85" s="33">
        <v>0</v>
      </c>
      <c r="C85" s="33">
        <v>-16535048337</v>
      </c>
      <c r="D85" s="33">
        <v>-456367145</v>
      </c>
      <c r="E85" s="33">
        <f>Table8[[#This Row],[0]]+Table8[[#This Row],[-9488194709]]+D85</f>
        <v>-16991415482</v>
      </c>
      <c r="F85" s="39">
        <v>0.34</v>
      </c>
      <c r="G85" s="33">
        <v>0</v>
      </c>
      <c r="H85" s="33">
        <v>-21390171640</v>
      </c>
      <c r="I85" s="33">
        <v>122972036</v>
      </c>
      <c r="J85" s="33">
        <f>Table8[[#This Row],[Column9]]+Table8[[#This Row],[24504730141]]+Table8[[#This Row],[Column7]]</f>
        <v>-21267199604</v>
      </c>
      <c r="K85" s="39">
        <v>0.31</v>
      </c>
    </row>
    <row r="86" spans="1:11" ht="23.1" customHeight="1" x14ac:dyDescent="0.25">
      <c r="A86" s="33" t="s">
        <v>232</v>
      </c>
      <c r="B86" s="33">
        <v>0</v>
      </c>
      <c r="C86" s="33">
        <v>0</v>
      </c>
      <c r="D86" s="33">
        <v>0</v>
      </c>
      <c r="E86" s="33">
        <f>Table8[[#This Row],[0]]+Table8[[#This Row],[-9488194709]]+D86</f>
        <v>0</v>
      </c>
      <c r="F86" s="39">
        <v>0</v>
      </c>
      <c r="G86" s="33">
        <v>0</v>
      </c>
      <c r="H86" s="33">
        <v>22037244207</v>
      </c>
      <c r="I86" s="33">
        <v>0</v>
      </c>
      <c r="J86" s="33">
        <f>Table8[[#This Row],[Column9]]+Table8[[#This Row],[24504730141]]+Table8[[#This Row],[Column7]]</f>
        <v>22037244207</v>
      </c>
      <c r="K86" s="39">
        <v>-0.32</v>
      </c>
    </row>
    <row r="87" spans="1:11" ht="23.1" customHeight="1" x14ac:dyDescent="0.25">
      <c r="A87" s="33" t="s">
        <v>184</v>
      </c>
      <c r="B87" s="33">
        <v>0</v>
      </c>
      <c r="C87" s="33">
        <v>-12138207443</v>
      </c>
      <c r="D87" s="33">
        <v>0</v>
      </c>
      <c r="E87" s="33">
        <f>Table8[[#This Row],[0]]+Table8[[#This Row],[-9488194709]]+D87</f>
        <v>-12138207443</v>
      </c>
      <c r="F87" s="39">
        <v>0.24</v>
      </c>
      <c r="G87" s="33">
        <v>0</v>
      </c>
      <c r="H87" s="33">
        <v>-82077402729</v>
      </c>
      <c r="I87" s="33">
        <v>0</v>
      </c>
      <c r="J87" s="33">
        <f>Table8[[#This Row],[Column9]]+Table8[[#This Row],[24504730141]]+Table8[[#This Row],[Column7]]</f>
        <v>-82077402729</v>
      </c>
      <c r="K87" s="39">
        <v>1.19</v>
      </c>
    </row>
    <row r="88" spans="1:11" ht="23.1" customHeight="1" x14ac:dyDescent="0.25">
      <c r="A88" s="33" t="s">
        <v>233</v>
      </c>
      <c r="B88" s="33">
        <v>0</v>
      </c>
      <c r="C88" s="33">
        <v>0</v>
      </c>
      <c r="D88" s="33">
        <v>0</v>
      </c>
      <c r="E88" s="33">
        <f>Table8[[#This Row],[0]]+Table8[[#This Row],[-9488194709]]+D88</f>
        <v>0</v>
      </c>
      <c r="F88" s="39">
        <v>0</v>
      </c>
      <c r="G88" s="33">
        <v>0</v>
      </c>
      <c r="H88" s="33">
        <v>0</v>
      </c>
      <c r="I88" s="33">
        <v>0</v>
      </c>
      <c r="J88" s="33">
        <f>Table8[[#This Row],[Column9]]+Table8[[#This Row],[24504730141]]+Table8[[#This Row],[Column7]]</f>
        <v>0</v>
      </c>
      <c r="K88" s="39">
        <v>0</v>
      </c>
    </row>
    <row r="89" spans="1:11" ht="23.1" customHeight="1" x14ac:dyDescent="0.25">
      <c r="A89" s="33" t="s">
        <v>185</v>
      </c>
      <c r="B89" s="33">
        <v>0</v>
      </c>
      <c r="C89" s="33">
        <v>-18414963947</v>
      </c>
      <c r="D89" s="33">
        <v>0</v>
      </c>
      <c r="E89" s="33">
        <f>Table8[[#This Row],[0]]+Table8[[#This Row],[-9488194709]]+D89</f>
        <v>-18414963947</v>
      </c>
      <c r="F89" s="39">
        <v>0.37</v>
      </c>
      <c r="G89" s="33">
        <v>0</v>
      </c>
      <c r="H89" s="33">
        <v>-52976641979</v>
      </c>
      <c r="I89" s="33">
        <v>0</v>
      </c>
      <c r="J89" s="33">
        <f>Table8[[#This Row],[Column9]]+Table8[[#This Row],[24504730141]]+Table8[[#This Row],[Column7]]</f>
        <v>-52976641979</v>
      </c>
      <c r="K89" s="39">
        <v>0.77</v>
      </c>
    </row>
    <row r="90" spans="1:11" ht="23.1" customHeight="1" x14ac:dyDescent="0.25">
      <c r="A90" s="33" t="s">
        <v>234</v>
      </c>
      <c r="B90" s="33">
        <v>0</v>
      </c>
      <c r="C90" s="33">
        <v>0</v>
      </c>
      <c r="D90" s="33">
        <v>0</v>
      </c>
      <c r="E90" s="33">
        <f>Table8[[#This Row],[0]]+Table8[[#This Row],[-9488194709]]+D90</f>
        <v>0</v>
      </c>
      <c r="F90" s="39">
        <v>0</v>
      </c>
      <c r="G90" s="33">
        <v>0</v>
      </c>
      <c r="H90" s="33">
        <v>27318624236</v>
      </c>
      <c r="I90" s="33">
        <v>0</v>
      </c>
      <c r="J90" s="33">
        <f>Table8[[#This Row],[Column9]]+Table8[[#This Row],[24504730141]]+Table8[[#This Row],[Column7]]</f>
        <v>27318624236</v>
      </c>
      <c r="K90" s="39">
        <v>-0.4</v>
      </c>
    </row>
    <row r="91" spans="1:11" ht="23.1" customHeight="1" x14ac:dyDescent="0.25">
      <c r="A91" s="33" t="s">
        <v>235</v>
      </c>
      <c r="B91" s="33">
        <v>0</v>
      </c>
      <c r="C91" s="33">
        <v>0</v>
      </c>
      <c r="D91" s="33">
        <v>0</v>
      </c>
      <c r="E91" s="33">
        <f>Table8[[#This Row],[0]]+Table8[[#This Row],[-9488194709]]+D91</f>
        <v>0</v>
      </c>
      <c r="F91" s="39">
        <v>-0.14000000000000001</v>
      </c>
      <c r="G91" s="33">
        <v>0</v>
      </c>
      <c r="H91" s="33">
        <v>1995282533</v>
      </c>
      <c r="I91" s="33">
        <v>0</v>
      </c>
      <c r="J91" s="33">
        <f>Table8[[#This Row],[Column9]]+Table8[[#This Row],[24504730141]]+Table8[[#This Row],[Column7]]</f>
        <v>1995282533</v>
      </c>
      <c r="K91" s="39">
        <v>-0.13</v>
      </c>
    </row>
    <row r="92" spans="1:11" ht="23.1" customHeight="1" thickBot="1" x14ac:dyDescent="0.3">
      <c r="A92" s="33" t="s">
        <v>92</v>
      </c>
      <c r="B92" s="48">
        <f t="shared" ref="B92:K92" si="0">SUM(B10:B91)</f>
        <v>240737352508</v>
      </c>
      <c r="C92" s="48">
        <f t="shared" si="0"/>
        <v>-5139182514464</v>
      </c>
      <c r="D92" s="48">
        <f t="shared" si="0"/>
        <v>-78810475400</v>
      </c>
      <c r="E92" s="48">
        <f t="shared" si="0"/>
        <v>-4977255637356</v>
      </c>
      <c r="F92" s="53">
        <f t="shared" si="0"/>
        <v>100.30000000000003</v>
      </c>
      <c r="G92" s="48">
        <f t="shared" si="0"/>
        <v>240737352508</v>
      </c>
      <c r="H92" s="48">
        <f t="shared" si="0"/>
        <v>-7147329690786</v>
      </c>
      <c r="I92" s="48">
        <f t="shared" si="0"/>
        <v>-32390027066</v>
      </c>
      <c r="J92" s="48">
        <f t="shared" si="0"/>
        <v>-6938982365344</v>
      </c>
      <c r="K92" s="53">
        <f t="shared" si="0"/>
        <v>100.5</v>
      </c>
    </row>
    <row r="93" spans="1:11" ht="23.1" customHeight="1" thickTop="1" x14ac:dyDescent="0.25">
      <c r="A93" s="33" t="s">
        <v>93</v>
      </c>
      <c r="B93" s="47"/>
      <c r="C93" s="47"/>
      <c r="D93" s="47"/>
      <c r="E93" s="47"/>
      <c r="F93" s="52"/>
      <c r="G93" s="47"/>
      <c r="H93" s="47"/>
      <c r="I93" s="47"/>
      <c r="J93" s="47"/>
      <c r="K93" s="52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9"/>
  </mergeCells>
  <pageMargins left="0.7" right="0.7" top="0.75" bottom="0.75" header="0.3" footer="0.3"/>
  <pageSetup paperSize="9" scale="62" orientation="landscape" r:id="rId1"/>
  <headerFooter differentOddEven="1" differentFirst="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view="pageBreakPreview" zoomScale="106" zoomScaleNormal="100" zoomScaleSheetLayoutView="106" workbookViewId="0">
      <selection activeCell="A2" sqref="A2:I2"/>
    </sheetView>
  </sheetViews>
  <sheetFormatPr defaultRowHeight="22.5" x14ac:dyDescent="0.6"/>
  <cols>
    <col min="1" max="1" width="30" style="29" bestFit="1" customWidth="1"/>
    <col min="2" max="2" width="23" style="29" customWidth="1"/>
    <col min="3" max="3" width="18.5703125" style="29" customWidth="1"/>
    <col min="4" max="4" width="12.5703125" style="29" bestFit="1" customWidth="1"/>
    <col min="5" max="5" width="14.7109375" style="29" bestFit="1" customWidth="1"/>
    <col min="6" max="6" width="19.85546875" style="29" customWidth="1"/>
    <col min="7" max="7" width="13.5703125" style="29" bestFit="1" customWidth="1"/>
    <col min="8" max="8" width="12.5703125" style="29" bestFit="1" customWidth="1"/>
    <col min="9" max="9" width="14.42578125" style="29" bestFit="1" customWidth="1"/>
    <col min="10" max="10" width="9.140625" style="30" customWidth="1"/>
    <col min="11" max="16384" width="9.140625" style="30"/>
  </cols>
  <sheetData>
    <row r="1" spans="1:9" x14ac:dyDescent="0.6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9" ht="37.5" customHeight="1" x14ac:dyDescent="0.6">
      <c r="A2" s="88" t="s">
        <v>210</v>
      </c>
      <c r="B2" s="88"/>
      <c r="C2" s="88"/>
      <c r="D2" s="88"/>
      <c r="E2" s="88"/>
      <c r="F2" s="88"/>
      <c r="G2" s="88"/>
      <c r="H2" s="88"/>
      <c r="I2" s="88"/>
    </row>
    <row r="3" spans="1:9" ht="38.25" customHeight="1" x14ac:dyDescent="0.6">
      <c r="A3" s="88" t="s">
        <v>211</v>
      </c>
      <c r="B3" s="88"/>
      <c r="C3" s="88"/>
      <c r="D3" s="88"/>
      <c r="E3" s="88"/>
      <c r="F3" s="88"/>
      <c r="G3" s="88"/>
      <c r="H3" s="88"/>
      <c r="I3" s="88"/>
    </row>
    <row r="4" spans="1:9" x14ac:dyDescent="0.6">
      <c r="A4" s="93" t="s">
        <v>212</v>
      </c>
      <c r="B4" s="93"/>
      <c r="C4" s="93"/>
      <c r="D4" s="93"/>
      <c r="E4" s="93"/>
      <c r="F4" s="93"/>
      <c r="G4" s="93"/>
      <c r="H4" s="93"/>
      <c r="I4" s="93"/>
    </row>
    <row r="6" spans="1:9" ht="19.5" customHeight="1" x14ac:dyDescent="0.6">
      <c r="A6" s="54"/>
      <c r="B6" s="92" t="s">
        <v>213</v>
      </c>
      <c r="C6" s="92"/>
      <c r="D6" s="92"/>
      <c r="E6" s="92"/>
      <c r="F6" s="92" t="s">
        <v>214</v>
      </c>
      <c r="G6" s="92"/>
      <c r="H6" s="92"/>
      <c r="I6" s="92"/>
    </row>
    <row r="7" spans="1:9" ht="20.25" customHeight="1" x14ac:dyDescent="0.6">
      <c r="A7" s="94"/>
      <c r="B7" s="89" t="s">
        <v>215</v>
      </c>
      <c r="C7" s="89" t="s">
        <v>216</v>
      </c>
      <c r="D7" s="89" t="s">
        <v>217</v>
      </c>
      <c r="E7" s="89" t="s">
        <v>92</v>
      </c>
      <c r="F7" s="89" t="s">
        <v>215</v>
      </c>
      <c r="G7" s="89" t="s">
        <v>216</v>
      </c>
      <c r="H7" s="89" t="s">
        <v>217</v>
      </c>
      <c r="I7" s="89" t="s">
        <v>92</v>
      </c>
    </row>
    <row r="8" spans="1:9" ht="20.25" customHeight="1" x14ac:dyDescent="0.6">
      <c r="A8" s="95"/>
      <c r="B8" s="90"/>
      <c r="C8" s="90"/>
      <c r="D8" s="90"/>
      <c r="E8" s="90"/>
      <c r="F8" s="90"/>
      <c r="G8" s="90"/>
      <c r="H8" s="90"/>
      <c r="I8" s="90"/>
    </row>
    <row r="9" spans="1:9" ht="23.1" customHeight="1" x14ac:dyDescent="0.6">
      <c r="A9" s="32" t="s">
        <v>196</v>
      </c>
      <c r="B9" s="33">
        <v>15668176</v>
      </c>
      <c r="C9" s="33">
        <v>0</v>
      </c>
      <c r="D9" s="33">
        <v>0</v>
      </c>
      <c r="E9" s="33">
        <f>Table9[[#This Row],[15668176]]+Table9[[#This Row],[0]]+Table9[[#This Row],[Column4]]</f>
        <v>15668176</v>
      </c>
      <c r="F9" s="33">
        <v>2747123290</v>
      </c>
      <c r="G9" s="33">
        <v>-1515250</v>
      </c>
      <c r="H9" s="33">
        <v>46000000</v>
      </c>
      <c r="I9" s="33">
        <f>Table9[[#This Row],[46000000.0000]]+Table9[[#This Row],[-1515250]]+Table9[[#This Row],[2747123290]]</f>
        <v>2791608040</v>
      </c>
    </row>
    <row r="10" spans="1:9" ht="23.1" customHeight="1" x14ac:dyDescent="0.6">
      <c r="A10" s="32" t="s">
        <v>200</v>
      </c>
      <c r="B10" s="33">
        <v>29735233</v>
      </c>
      <c r="C10" s="33">
        <v>4393500</v>
      </c>
      <c r="D10" s="33">
        <v>-4693282</v>
      </c>
      <c r="E10" s="33">
        <f>Table9[[#This Row],[15668176]]+Table9[[#This Row],[0]]+Table9[[#This Row],[Column4]]</f>
        <v>29435451</v>
      </c>
      <c r="F10" s="33">
        <v>1652400583</v>
      </c>
      <c r="G10" s="33">
        <v>0</v>
      </c>
      <c r="H10" s="33">
        <v>3518718</v>
      </c>
      <c r="I10" s="33">
        <f>Table9[[#This Row],[46000000.0000]]+Table9[[#This Row],[-1515250]]+Table9[[#This Row],[2747123290]]</f>
        <v>1655919301</v>
      </c>
    </row>
    <row r="11" spans="1:9" ht="23.1" customHeight="1" x14ac:dyDescent="0.6">
      <c r="A11" s="32" t="s">
        <v>218</v>
      </c>
      <c r="B11" s="33">
        <v>0</v>
      </c>
      <c r="C11" s="33">
        <v>0</v>
      </c>
      <c r="D11" s="33">
        <v>0</v>
      </c>
      <c r="E11" s="33">
        <f>Table9[[#This Row],[15668176]]+Table9[[#This Row],[0]]+Table9[[#This Row],[Column4]]</f>
        <v>0</v>
      </c>
      <c r="F11" s="33">
        <v>0</v>
      </c>
      <c r="G11" s="33">
        <v>0</v>
      </c>
      <c r="H11" s="33">
        <v>401402150</v>
      </c>
      <c r="I11" s="33">
        <f>Table9[[#This Row],[46000000.0000]]+Table9[[#This Row],[-1515250]]+Table9[[#This Row],[2747123290]]</f>
        <v>401402150</v>
      </c>
    </row>
    <row r="12" spans="1:9" ht="23.1" customHeight="1" x14ac:dyDescent="0.6">
      <c r="A12" s="32" t="s">
        <v>219</v>
      </c>
      <c r="B12" s="33">
        <v>0</v>
      </c>
      <c r="C12" s="33">
        <v>0</v>
      </c>
      <c r="D12" s="33">
        <v>0</v>
      </c>
      <c r="E12" s="33">
        <f>Table9[[#This Row],[15668176]]+Table9[[#This Row],[0]]+Table9[[#This Row],[Column4]]</f>
        <v>0</v>
      </c>
      <c r="F12" s="33">
        <v>0</v>
      </c>
      <c r="G12" s="33">
        <v>0</v>
      </c>
      <c r="H12" s="33">
        <v>88344961</v>
      </c>
      <c r="I12" s="33">
        <f>Table9[[#This Row],[46000000.0000]]+Table9[[#This Row],[-1515250]]+Table9[[#This Row],[2747123290]]</f>
        <v>88344961</v>
      </c>
    </row>
    <row r="13" spans="1:9" ht="23.1" customHeight="1" x14ac:dyDescent="0.6">
      <c r="A13" s="32" t="s">
        <v>220</v>
      </c>
      <c r="B13" s="33">
        <v>0</v>
      </c>
      <c r="C13" s="33">
        <v>0</v>
      </c>
      <c r="D13" s="33">
        <v>0</v>
      </c>
      <c r="E13" s="33">
        <f>Table9[[#This Row],[15668176]]+Table9[[#This Row],[0]]+Table9[[#This Row],[Column4]]</f>
        <v>0</v>
      </c>
      <c r="F13" s="33">
        <v>0</v>
      </c>
      <c r="G13" s="33">
        <v>0</v>
      </c>
      <c r="H13" s="33">
        <v>147039274</v>
      </c>
      <c r="I13" s="33">
        <f>Table9[[#This Row],[46000000.0000]]+Table9[[#This Row],[-1515250]]+Table9[[#This Row],[2747123290]]</f>
        <v>147039274</v>
      </c>
    </row>
    <row r="14" spans="1:9" ht="23.1" customHeight="1" x14ac:dyDescent="0.6">
      <c r="A14" s="32" t="s">
        <v>203</v>
      </c>
      <c r="B14" s="33">
        <v>5167504524</v>
      </c>
      <c r="C14" s="33">
        <v>9089670136</v>
      </c>
      <c r="D14" s="33">
        <v>-68454550</v>
      </c>
      <c r="E14" s="33">
        <f>Table9[[#This Row],[15668176]]+Table9[[#This Row],[0]]+Table9[[#This Row],[Column4]]</f>
        <v>14188720110</v>
      </c>
      <c r="F14" s="33">
        <v>5347395232</v>
      </c>
      <c r="G14" s="33">
        <v>8799670136</v>
      </c>
      <c r="H14" s="33">
        <v>-68454550</v>
      </c>
      <c r="I14" s="33">
        <f>Table9[[#This Row],[46000000.0000]]+Table9[[#This Row],[-1515250]]+Table9[[#This Row],[2747123290]]</f>
        <v>14078610818</v>
      </c>
    </row>
    <row r="15" spans="1:9" ht="23.1" customHeight="1" x14ac:dyDescent="0.6">
      <c r="A15" s="32" t="s">
        <v>221</v>
      </c>
      <c r="B15" s="33">
        <v>0</v>
      </c>
      <c r="C15" s="33">
        <v>0</v>
      </c>
      <c r="D15" s="33">
        <v>0</v>
      </c>
      <c r="E15" s="33">
        <f>Table9[[#This Row],[15668176]]+Table9[[#This Row],[0]]+Table9[[#This Row],[Column4]]</f>
        <v>0</v>
      </c>
      <c r="F15" s="33">
        <v>0</v>
      </c>
      <c r="G15" s="33">
        <v>0</v>
      </c>
      <c r="H15" s="33">
        <v>185029024</v>
      </c>
      <c r="I15" s="33">
        <f>Table9[[#This Row],[46000000.0000]]+Table9[[#This Row],[-1515250]]+Table9[[#This Row],[2747123290]]</f>
        <v>185029024</v>
      </c>
    </row>
    <row r="16" spans="1:9" ht="23.1" customHeight="1" thickBot="1" x14ac:dyDescent="0.65">
      <c r="A16" s="32" t="s">
        <v>92</v>
      </c>
      <c r="B16" s="48">
        <f>SUM(B9:B15)</f>
        <v>5212907933</v>
      </c>
      <c r="C16" s="48">
        <f>SUM(C9:C15)</f>
        <v>9094063636</v>
      </c>
      <c r="D16" s="48">
        <f>SUM(D9:D15)</f>
        <v>-73147832</v>
      </c>
      <c r="E16" s="48">
        <f>E15+E14+E13+E12+E11+E10+E9</f>
        <v>14233823737</v>
      </c>
      <c r="F16" s="48">
        <f>SUM(F9:F15)</f>
        <v>9746919105</v>
      </c>
      <c r="G16" s="48">
        <f>SUM(G9:G15)</f>
        <v>8798154886</v>
      </c>
      <c r="H16" s="48">
        <f>SUM(H9:H15)</f>
        <v>802879577</v>
      </c>
      <c r="I16" s="48">
        <f>I15+I14+I13+I12+I11+I10+I9</f>
        <v>19347953568</v>
      </c>
    </row>
    <row r="17" spans="1:9" ht="23.1" customHeight="1" thickTop="1" x14ac:dyDescent="0.6">
      <c r="A17" s="55" t="s">
        <v>93</v>
      </c>
      <c r="B17" s="47"/>
      <c r="C17" s="47"/>
      <c r="D17" s="47"/>
      <c r="E17" s="47"/>
      <c r="F17" s="47"/>
      <c r="G17" s="47"/>
      <c r="H17" s="47"/>
      <c r="I17" s="47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8"/>
    <mergeCell ref="I7:I8"/>
    <mergeCell ref="E7:E8"/>
  </mergeCells>
  <pageMargins left="0.7" right="0.7" top="0.75" bottom="0.75" header="0.3" footer="0.3"/>
  <pageSetup paperSize="9" scale="82" orientation="landscape" r:id="rId1"/>
  <headerFooter differentOddEven="1" differentFirst="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rightToLeft="1" view="pageBreakPreview" zoomScale="106" zoomScaleNormal="100" zoomScaleSheetLayoutView="106" workbookViewId="0">
      <selection activeCell="A2" sqref="A2:E2"/>
    </sheetView>
  </sheetViews>
  <sheetFormatPr defaultColWidth="0" defaultRowHeight="22.5" x14ac:dyDescent="0.25"/>
  <cols>
    <col min="1" max="1" width="10.7109375" style="40" bestFit="1" customWidth="1"/>
    <col min="2" max="2" width="29.85546875" style="40" bestFit="1" customWidth="1"/>
    <col min="3" max="3" width="26.5703125" style="40" bestFit="1" customWidth="1"/>
    <col min="4" max="4" width="29.85546875" style="40" bestFit="1" customWidth="1"/>
    <col min="5" max="5" width="26.5703125" style="40" bestFit="1" customWidth="1"/>
    <col min="6" max="6" width="0.7109375" style="40" customWidth="1"/>
    <col min="7" max="7" width="0" style="40" hidden="1" customWidth="1"/>
    <col min="8" max="16384" width="0" style="40" hidden="1"/>
  </cols>
  <sheetData>
    <row r="1" spans="1:6" ht="45" customHeight="1" x14ac:dyDescent="0.25">
      <c r="A1" s="88" t="s">
        <v>0</v>
      </c>
      <c r="B1" s="88"/>
      <c r="C1" s="88"/>
      <c r="D1" s="88"/>
      <c r="E1" s="88"/>
    </row>
    <row r="2" spans="1:6" x14ac:dyDescent="0.25">
      <c r="A2" s="88" t="s">
        <v>210</v>
      </c>
      <c r="B2" s="88"/>
      <c r="C2" s="88"/>
      <c r="D2" s="88"/>
      <c r="E2" s="88"/>
    </row>
    <row r="3" spans="1:6" x14ac:dyDescent="0.25">
      <c r="A3" s="88" t="s">
        <v>211</v>
      </c>
      <c r="B3" s="88"/>
      <c r="C3" s="88"/>
      <c r="D3" s="88"/>
      <c r="E3" s="88"/>
    </row>
    <row r="4" spans="1:6" x14ac:dyDescent="0.25">
      <c r="A4" s="91" t="s">
        <v>222</v>
      </c>
      <c r="B4" s="91"/>
      <c r="C4" s="91"/>
      <c r="D4" s="91"/>
      <c r="E4" s="91"/>
    </row>
    <row r="5" spans="1:6" ht="23.25" thickBot="1" x14ac:dyDescent="0.3">
      <c r="A5" s="31"/>
      <c r="B5" s="31"/>
      <c r="C5" s="31"/>
      <c r="D5" s="31"/>
      <c r="E5" s="31"/>
    </row>
    <row r="6" spans="1:6" ht="37.5" customHeight="1" thickBot="1" x14ac:dyDescent="0.3">
      <c r="A6" s="51" t="s">
        <v>223</v>
      </c>
      <c r="B6" s="96" t="s">
        <v>292</v>
      </c>
      <c r="C6" s="96"/>
      <c r="D6" s="97" t="s">
        <v>214</v>
      </c>
      <c r="E6" s="97"/>
      <c r="F6" s="58"/>
    </row>
    <row r="7" spans="1:6" ht="59.25" customHeight="1" x14ac:dyDescent="0.25">
      <c r="A7" s="57" t="s">
        <v>224</v>
      </c>
      <c r="B7" s="59" t="s">
        <v>225</v>
      </c>
      <c r="C7" s="59" t="s">
        <v>226</v>
      </c>
      <c r="D7" s="59" t="s">
        <v>225</v>
      </c>
      <c r="E7" s="59" t="s">
        <v>226</v>
      </c>
    </row>
    <row r="8" spans="1:6" ht="23.1" customHeight="1" x14ac:dyDescent="0.25">
      <c r="A8" s="33" t="s">
        <v>35</v>
      </c>
      <c r="B8" s="33">
        <v>1454832370</v>
      </c>
      <c r="C8" s="33">
        <v>10</v>
      </c>
      <c r="D8" s="33">
        <v>3073362958</v>
      </c>
      <c r="E8" s="33">
        <v>10</v>
      </c>
    </row>
    <row r="9" spans="1:6" ht="23.1" customHeight="1" x14ac:dyDescent="0.25">
      <c r="A9" s="33" t="s">
        <v>44</v>
      </c>
      <c r="B9" s="33">
        <v>6266252</v>
      </c>
      <c r="C9" s="33">
        <v>10</v>
      </c>
      <c r="D9" s="33">
        <v>111165692</v>
      </c>
      <c r="E9" s="33">
        <v>10</v>
      </c>
    </row>
    <row r="10" spans="1:6" ht="23.1" customHeight="1" x14ac:dyDescent="0.25">
      <c r="A10" s="33" t="s">
        <v>25</v>
      </c>
      <c r="B10" s="33">
        <v>240768005</v>
      </c>
      <c r="C10" s="33">
        <v>10</v>
      </c>
      <c r="D10" s="33">
        <v>510664729</v>
      </c>
      <c r="E10" s="33">
        <v>10</v>
      </c>
    </row>
    <row r="11" spans="1:6" ht="23.1" customHeight="1" x14ac:dyDescent="0.25">
      <c r="A11" s="33" t="s">
        <v>73</v>
      </c>
      <c r="B11" s="33">
        <v>0</v>
      </c>
      <c r="C11" s="33">
        <v>10</v>
      </c>
      <c r="D11" s="33">
        <v>49113796</v>
      </c>
      <c r="E11" s="33">
        <v>10</v>
      </c>
    </row>
    <row r="12" spans="1:6" ht="23.1" customHeight="1" x14ac:dyDescent="0.25">
      <c r="A12" s="33" t="s">
        <v>54</v>
      </c>
      <c r="B12" s="33">
        <v>150702825</v>
      </c>
      <c r="C12" s="33">
        <v>10</v>
      </c>
      <c r="D12" s="33">
        <v>214627429</v>
      </c>
      <c r="E12" s="33">
        <v>10</v>
      </c>
    </row>
    <row r="13" spans="1:6" ht="23.1" customHeight="1" x14ac:dyDescent="0.25">
      <c r="A13" s="33" t="s">
        <v>64</v>
      </c>
      <c r="B13" s="33">
        <v>0</v>
      </c>
      <c r="C13" s="33">
        <v>10</v>
      </c>
      <c r="D13" s="33">
        <v>98168394</v>
      </c>
      <c r="E13" s="33">
        <v>10</v>
      </c>
    </row>
    <row r="14" spans="1:6" ht="23.1" customHeight="1" x14ac:dyDescent="0.25">
      <c r="A14" s="33" t="s">
        <v>45</v>
      </c>
      <c r="B14" s="33">
        <v>2990419</v>
      </c>
      <c r="C14" s="33">
        <v>10</v>
      </c>
      <c r="D14" s="33">
        <v>80813396</v>
      </c>
      <c r="E14" s="33">
        <v>10</v>
      </c>
    </row>
    <row r="15" spans="1:6" ht="23.1" customHeight="1" x14ac:dyDescent="0.25">
      <c r="A15" s="33" t="s">
        <v>90</v>
      </c>
      <c r="B15" s="33">
        <v>0</v>
      </c>
      <c r="C15" s="33">
        <v>10</v>
      </c>
      <c r="D15" s="33">
        <v>82218867</v>
      </c>
      <c r="E15" s="33">
        <v>10</v>
      </c>
    </row>
    <row r="16" spans="1:6" ht="23.1" customHeight="1" x14ac:dyDescent="0.25">
      <c r="A16" s="33" t="s">
        <v>42</v>
      </c>
      <c r="B16" s="33">
        <v>0</v>
      </c>
      <c r="C16" s="33">
        <v>10</v>
      </c>
      <c r="D16" s="33">
        <v>65622426</v>
      </c>
      <c r="E16" s="33">
        <v>10</v>
      </c>
    </row>
    <row r="17" spans="1:5" ht="23.1" customHeight="1" x14ac:dyDescent="0.25">
      <c r="A17" s="33" t="s">
        <v>53</v>
      </c>
      <c r="B17" s="33">
        <v>3501117</v>
      </c>
      <c r="C17" s="33">
        <v>10</v>
      </c>
      <c r="D17" s="33">
        <v>3501117</v>
      </c>
      <c r="E17" s="33">
        <v>10</v>
      </c>
    </row>
    <row r="18" spans="1:5" ht="23.1" customHeight="1" x14ac:dyDescent="0.25">
      <c r="A18" s="33" t="s">
        <v>24</v>
      </c>
      <c r="B18" s="33">
        <v>7628388</v>
      </c>
      <c r="C18" s="33">
        <v>10</v>
      </c>
      <c r="D18" s="33">
        <v>7628388</v>
      </c>
      <c r="E18" s="33">
        <v>10</v>
      </c>
    </row>
    <row r="19" spans="1:5" ht="23.1" customHeight="1" x14ac:dyDescent="0.25">
      <c r="A19" s="33" t="s">
        <v>34</v>
      </c>
      <c r="B19" s="33">
        <v>0</v>
      </c>
      <c r="C19" s="33">
        <v>10</v>
      </c>
      <c r="D19" s="33">
        <v>58116683</v>
      </c>
      <c r="E19" s="33">
        <v>10</v>
      </c>
    </row>
    <row r="20" spans="1:5" ht="23.1" customHeight="1" x14ac:dyDescent="0.25">
      <c r="A20" s="33" t="s">
        <v>82</v>
      </c>
      <c r="B20" s="33">
        <v>13998745</v>
      </c>
      <c r="C20" s="33">
        <v>10</v>
      </c>
      <c r="D20" s="33">
        <v>65177826</v>
      </c>
      <c r="E20" s="33">
        <v>10</v>
      </c>
    </row>
    <row r="21" spans="1:5" ht="23.1" customHeight="1" x14ac:dyDescent="0.25">
      <c r="A21" s="33" t="s">
        <v>88</v>
      </c>
      <c r="B21" s="33">
        <v>47957357</v>
      </c>
      <c r="C21" s="33">
        <v>10</v>
      </c>
      <c r="D21" s="33">
        <v>131613365</v>
      </c>
      <c r="E21" s="33">
        <v>10</v>
      </c>
    </row>
    <row r="22" spans="1:5" ht="23.1" customHeight="1" x14ac:dyDescent="0.25">
      <c r="A22" s="33" t="s">
        <v>61</v>
      </c>
      <c r="B22" s="33">
        <v>87808244</v>
      </c>
      <c r="C22" s="33">
        <v>10</v>
      </c>
      <c r="D22" s="33">
        <v>88275390</v>
      </c>
      <c r="E22" s="33">
        <v>10</v>
      </c>
    </row>
    <row r="23" spans="1:5" ht="23.1" customHeight="1" x14ac:dyDescent="0.25">
      <c r="A23" s="33" t="s">
        <v>23</v>
      </c>
      <c r="B23" s="33">
        <v>79752163</v>
      </c>
      <c r="C23" s="33">
        <v>10</v>
      </c>
      <c r="D23" s="33">
        <v>155121741</v>
      </c>
      <c r="E23" s="33">
        <v>10</v>
      </c>
    </row>
    <row r="24" spans="1:5" ht="23.1" customHeight="1" x14ac:dyDescent="0.25">
      <c r="A24" s="33" t="s">
        <v>72</v>
      </c>
      <c r="B24" s="33">
        <v>11784522</v>
      </c>
      <c r="C24" s="33">
        <v>10</v>
      </c>
      <c r="D24" s="33">
        <v>13394533</v>
      </c>
      <c r="E24" s="33">
        <v>10</v>
      </c>
    </row>
    <row r="25" spans="1:5" ht="23.1" customHeight="1" x14ac:dyDescent="0.25">
      <c r="A25" s="33" t="s">
        <v>81</v>
      </c>
      <c r="B25" s="33">
        <v>4644355</v>
      </c>
      <c r="C25" s="33">
        <v>10</v>
      </c>
      <c r="D25" s="33">
        <v>51356602</v>
      </c>
      <c r="E25" s="33">
        <v>10</v>
      </c>
    </row>
    <row r="26" spans="1:5" ht="23.1" customHeight="1" x14ac:dyDescent="0.25">
      <c r="A26" s="33" t="s">
        <v>52</v>
      </c>
      <c r="B26" s="33">
        <v>6727694</v>
      </c>
      <c r="C26" s="33">
        <v>10</v>
      </c>
      <c r="D26" s="33">
        <v>20027633</v>
      </c>
      <c r="E26" s="33">
        <v>10</v>
      </c>
    </row>
    <row r="27" spans="1:5" ht="23.1" customHeight="1" x14ac:dyDescent="0.25">
      <c r="A27" s="33" t="s">
        <v>60</v>
      </c>
      <c r="B27" s="33">
        <v>42748632</v>
      </c>
      <c r="C27" s="33">
        <v>10</v>
      </c>
      <c r="D27" s="33">
        <v>91351011</v>
      </c>
      <c r="E27" s="33">
        <v>10</v>
      </c>
    </row>
    <row r="28" spans="1:5" ht="23.1" customHeight="1" x14ac:dyDescent="0.25">
      <c r="A28" s="33" t="s">
        <v>33</v>
      </c>
      <c r="B28" s="33">
        <v>68914349</v>
      </c>
      <c r="C28" s="33">
        <v>10</v>
      </c>
      <c r="D28" s="33">
        <v>91105429</v>
      </c>
      <c r="E28" s="33">
        <v>10</v>
      </c>
    </row>
    <row r="29" spans="1:5" ht="23.1" customHeight="1" x14ac:dyDescent="0.25">
      <c r="A29" s="33" t="s">
        <v>41</v>
      </c>
      <c r="B29" s="33">
        <v>22790945</v>
      </c>
      <c r="C29" s="33">
        <v>10</v>
      </c>
      <c r="D29" s="33">
        <v>43577095</v>
      </c>
      <c r="E29" s="33">
        <v>10</v>
      </c>
    </row>
    <row r="30" spans="1:5" ht="23.1" customHeight="1" x14ac:dyDescent="0.25">
      <c r="A30" s="33" t="s">
        <v>22</v>
      </c>
      <c r="B30" s="33">
        <v>11284435</v>
      </c>
      <c r="C30" s="33">
        <v>10</v>
      </c>
      <c r="D30" s="33">
        <v>46411570</v>
      </c>
      <c r="E30" s="33">
        <v>10</v>
      </c>
    </row>
    <row r="31" spans="1:5" ht="23.1" customHeight="1" x14ac:dyDescent="0.25">
      <c r="A31" s="33" t="s">
        <v>71</v>
      </c>
      <c r="B31" s="33">
        <v>2216987</v>
      </c>
      <c r="C31" s="33">
        <v>10</v>
      </c>
      <c r="D31" s="33">
        <v>4362459</v>
      </c>
      <c r="E31" s="33">
        <v>10</v>
      </c>
    </row>
    <row r="32" spans="1:5" ht="23.1" customHeight="1" x14ac:dyDescent="0.25">
      <c r="A32" s="33" t="s">
        <v>70</v>
      </c>
      <c r="B32" s="33">
        <v>0</v>
      </c>
      <c r="C32" s="33">
        <v>10</v>
      </c>
      <c r="D32" s="33">
        <v>6370948</v>
      </c>
      <c r="E32" s="33">
        <v>10</v>
      </c>
    </row>
    <row r="33" spans="1:5" ht="23.1" customHeight="1" x14ac:dyDescent="0.25">
      <c r="A33" s="33" t="s">
        <v>40</v>
      </c>
      <c r="B33" s="33">
        <v>29415891</v>
      </c>
      <c r="C33" s="33">
        <v>10</v>
      </c>
      <c r="D33" s="33">
        <v>52083446</v>
      </c>
      <c r="E33" s="33">
        <v>10</v>
      </c>
    </row>
    <row r="34" spans="1:5" ht="23.1" customHeight="1" x14ac:dyDescent="0.25">
      <c r="A34" s="33" t="s">
        <v>51</v>
      </c>
      <c r="B34" s="33">
        <v>7624547</v>
      </c>
      <c r="C34" s="33">
        <v>10</v>
      </c>
      <c r="D34" s="33">
        <v>15003140</v>
      </c>
      <c r="E34" s="33">
        <v>10</v>
      </c>
    </row>
    <row r="35" spans="1:5" ht="23.1" customHeight="1" x14ac:dyDescent="0.25">
      <c r="A35" s="33" t="s">
        <v>21</v>
      </c>
      <c r="B35" s="33">
        <v>10857440</v>
      </c>
      <c r="C35" s="33">
        <v>10</v>
      </c>
      <c r="D35" s="33">
        <v>21364640</v>
      </c>
      <c r="E35" s="33">
        <v>10</v>
      </c>
    </row>
    <row r="36" spans="1:5" ht="23.1" customHeight="1" x14ac:dyDescent="0.25">
      <c r="A36" s="33" t="s">
        <v>32</v>
      </c>
      <c r="B36" s="33">
        <v>2790533</v>
      </c>
      <c r="C36" s="33">
        <v>10</v>
      </c>
      <c r="D36" s="33">
        <v>2927447</v>
      </c>
      <c r="E36" s="33">
        <v>10</v>
      </c>
    </row>
    <row r="37" spans="1:5" ht="23.1" customHeight="1" x14ac:dyDescent="0.25">
      <c r="A37" s="33" t="s">
        <v>80</v>
      </c>
      <c r="B37" s="33">
        <v>88872600</v>
      </c>
      <c r="C37" s="33">
        <v>10</v>
      </c>
      <c r="D37" s="33">
        <v>88872600</v>
      </c>
      <c r="E37" s="33">
        <v>10</v>
      </c>
    </row>
    <row r="38" spans="1:5" ht="23.1" customHeight="1" x14ac:dyDescent="0.25">
      <c r="A38" s="33" t="s">
        <v>86</v>
      </c>
      <c r="B38" s="33">
        <v>2393501</v>
      </c>
      <c r="C38" s="33">
        <v>10</v>
      </c>
      <c r="D38" s="33">
        <v>2393501</v>
      </c>
      <c r="E38" s="33">
        <v>10</v>
      </c>
    </row>
    <row r="39" spans="1:5" ht="23.1" customHeight="1" x14ac:dyDescent="0.25">
      <c r="A39" s="33" t="s">
        <v>59</v>
      </c>
      <c r="B39" s="33">
        <v>7974739</v>
      </c>
      <c r="C39" s="33">
        <v>10</v>
      </c>
      <c r="D39" s="33">
        <v>15692229</v>
      </c>
      <c r="E39" s="33">
        <v>10</v>
      </c>
    </row>
    <row r="40" spans="1:5" ht="23.1" customHeight="1" x14ac:dyDescent="0.25">
      <c r="A40" s="33" t="s">
        <v>69</v>
      </c>
      <c r="B40" s="33">
        <v>1306185</v>
      </c>
      <c r="C40" s="33">
        <v>10</v>
      </c>
      <c r="D40" s="33">
        <v>114699330</v>
      </c>
      <c r="E40" s="33">
        <v>10</v>
      </c>
    </row>
    <row r="41" spans="1:5" ht="23.1" customHeight="1" x14ac:dyDescent="0.25">
      <c r="A41" s="33" t="s">
        <v>39</v>
      </c>
      <c r="B41" s="33">
        <v>8025249</v>
      </c>
      <c r="C41" s="33">
        <v>10</v>
      </c>
      <c r="D41" s="33">
        <v>135074796</v>
      </c>
      <c r="E41" s="33">
        <v>10</v>
      </c>
    </row>
    <row r="42" spans="1:5" ht="23.1" customHeight="1" x14ac:dyDescent="0.25">
      <c r="A42" s="33" t="s">
        <v>79</v>
      </c>
      <c r="B42" s="33">
        <v>593636</v>
      </c>
      <c r="C42" s="33">
        <v>10</v>
      </c>
      <c r="D42" s="33">
        <v>1532034</v>
      </c>
      <c r="E42" s="33">
        <v>10</v>
      </c>
    </row>
    <row r="43" spans="1:5" ht="23.1" customHeight="1" x14ac:dyDescent="0.25">
      <c r="A43" s="33" t="s">
        <v>50</v>
      </c>
      <c r="B43" s="33">
        <v>67985977</v>
      </c>
      <c r="C43" s="33">
        <v>10</v>
      </c>
      <c r="D43" s="33">
        <v>79362983</v>
      </c>
      <c r="E43" s="33">
        <v>10</v>
      </c>
    </row>
    <row r="44" spans="1:5" ht="23.1" customHeight="1" x14ac:dyDescent="0.25">
      <c r="A44" s="33" t="s">
        <v>58</v>
      </c>
      <c r="B44" s="33">
        <v>9559315</v>
      </c>
      <c r="C44" s="33">
        <v>10</v>
      </c>
      <c r="D44" s="33">
        <v>19542658</v>
      </c>
      <c r="E44" s="33">
        <v>10</v>
      </c>
    </row>
    <row r="45" spans="1:5" ht="23.1" customHeight="1" x14ac:dyDescent="0.25">
      <c r="A45" s="33" t="s">
        <v>31</v>
      </c>
      <c r="B45" s="33">
        <v>11739937</v>
      </c>
      <c r="C45" s="33">
        <v>10</v>
      </c>
      <c r="D45" s="33">
        <v>222899589</v>
      </c>
      <c r="E45" s="33">
        <v>10</v>
      </c>
    </row>
    <row r="46" spans="1:5" ht="23.1" customHeight="1" x14ac:dyDescent="0.25">
      <c r="A46" s="33" t="s">
        <v>38</v>
      </c>
      <c r="B46" s="33">
        <v>60952669</v>
      </c>
      <c r="C46" s="33">
        <v>10</v>
      </c>
      <c r="D46" s="33">
        <v>119608116</v>
      </c>
      <c r="E46" s="33">
        <v>10</v>
      </c>
    </row>
    <row r="47" spans="1:5" ht="23.1" customHeight="1" x14ac:dyDescent="0.25">
      <c r="A47" s="33" t="s">
        <v>20</v>
      </c>
      <c r="B47" s="33">
        <v>4317831</v>
      </c>
      <c r="C47" s="33">
        <v>10</v>
      </c>
      <c r="D47" s="33">
        <v>143683188</v>
      </c>
      <c r="E47" s="33">
        <v>10</v>
      </c>
    </row>
    <row r="48" spans="1:5" ht="23.1" customHeight="1" x14ac:dyDescent="0.25">
      <c r="A48" s="33" t="s">
        <v>68</v>
      </c>
      <c r="B48" s="33">
        <v>6044243</v>
      </c>
      <c r="C48" s="33">
        <v>10</v>
      </c>
      <c r="D48" s="33">
        <v>11284922</v>
      </c>
      <c r="E48" s="33">
        <v>10</v>
      </c>
    </row>
    <row r="49" spans="1:5" ht="23.1" customHeight="1" x14ac:dyDescent="0.25">
      <c r="A49" s="33" t="s">
        <v>78</v>
      </c>
      <c r="B49" s="33">
        <v>6981650</v>
      </c>
      <c r="C49" s="33">
        <v>10</v>
      </c>
      <c r="D49" s="33">
        <v>11663658</v>
      </c>
      <c r="E49" s="33">
        <v>10</v>
      </c>
    </row>
    <row r="50" spans="1:5" ht="23.1" customHeight="1" x14ac:dyDescent="0.25">
      <c r="A50" s="33" t="s">
        <v>49</v>
      </c>
      <c r="B50" s="33">
        <v>3001322</v>
      </c>
      <c r="C50" s="33">
        <v>10</v>
      </c>
      <c r="D50" s="33">
        <v>5479396</v>
      </c>
      <c r="E50" s="33">
        <v>10</v>
      </c>
    </row>
    <row r="51" spans="1:5" ht="23.1" customHeight="1" x14ac:dyDescent="0.25">
      <c r="A51" s="33" t="s">
        <v>48</v>
      </c>
      <c r="B51" s="33">
        <v>6219799</v>
      </c>
      <c r="C51" s="33">
        <v>10</v>
      </c>
      <c r="D51" s="33">
        <v>14209782</v>
      </c>
      <c r="E51" s="33">
        <v>10</v>
      </c>
    </row>
    <row r="52" spans="1:5" ht="23.1" customHeight="1" x14ac:dyDescent="0.25">
      <c r="A52" s="33" t="s">
        <v>19</v>
      </c>
      <c r="B52" s="33">
        <v>96479263</v>
      </c>
      <c r="C52" s="33">
        <v>10</v>
      </c>
      <c r="D52" s="33">
        <v>145321951</v>
      </c>
      <c r="E52" s="33">
        <v>10</v>
      </c>
    </row>
    <row r="53" spans="1:5" ht="23.1" customHeight="1" x14ac:dyDescent="0.25">
      <c r="A53" s="33" t="s">
        <v>30</v>
      </c>
      <c r="B53" s="33">
        <v>7279596</v>
      </c>
      <c r="C53" s="33">
        <v>10</v>
      </c>
      <c r="D53" s="33">
        <v>14324367</v>
      </c>
      <c r="E53" s="33">
        <v>10</v>
      </c>
    </row>
    <row r="54" spans="1:5" ht="23.1" customHeight="1" x14ac:dyDescent="0.25">
      <c r="A54" s="33" t="s">
        <v>77</v>
      </c>
      <c r="B54" s="33">
        <v>0</v>
      </c>
      <c r="C54" s="33">
        <v>10</v>
      </c>
      <c r="D54" s="33">
        <v>8798609</v>
      </c>
      <c r="E54" s="33">
        <v>10</v>
      </c>
    </row>
    <row r="55" spans="1:5" ht="23.1" customHeight="1" x14ac:dyDescent="0.25">
      <c r="A55" s="33" t="s">
        <v>85</v>
      </c>
      <c r="B55" s="33">
        <v>7633359</v>
      </c>
      <c r="C55" s="33">
        <v>10</v>
      </c>
      <c r="D55" s="33">
        <v>41862532</v>
      </c>
      <c r="E55" s="33">
        <v>10</v>
      </c>
    </row>
    <row r="56" spans="1:5" ht="23.1" customHeight="1" x14ac:dyDescent="0.25">
      <c r="A56" s="33" t="s">
        <v>57</v>
      </c>
      <c r="B56" s="33">
        <v>10393668</v>
      </c>
      <c r="C56" s="33">
        <v>10</v>
      </c>
      <c r="D56" s="33">
        <v>35438628</v>
      </c>
      <c r="E56" s="33">
        <v>10</v>
      </c>
    </row>
    <row r="57" spans="1:5" ht="23.1" customHeight="1" x14ac:dyDescent="0.25">
      <c r="A57" s="33" t="s">
        <v>67</v>
      </c>
      <c r="B57" s="33">
        <v>6126633</v>
      </c>
      <c r="C57" s="33">
        <v>10</v>
      </c>
      <c r="D57" s="33">
        <v>12055633</v>
      </c>
      <c r="E57" s="33">
        <v>10</v>
      </c>
    </row>
    <row r="58" spans="1:5" ht="23.1" customHeight="1" x14ac:dyDescent="0.25">
      <c r="A58" s="33" t="s">
        <v>47</v>
      </c>
      <c r="B58" s="33">
        <v>76486796</v>
      </c>
      <c r="C58" s="33">
        <v>10</v>
      </c>
      <c r="D58" s="33">
        <v>203218972</v>
      </c>
      <c r="E58" s="33">
        <v>10</v>
      </c>
    </row>
    <row r="59" spans="1:5" ht="23.1" customHeight="1" x14ac:dyDescent="0.25">
      <c r="A59" s="33" t="s">
        <v>18</v>
      </c>
      <c r="B59" s="33">
        <v>7970433</v>
      </c>
      <c r="C59" s="33">
        <v>10</v>
      </c>
      <c r="D59" s="33">
        <v>15683755</v>
      </c>
      <c r="E59" s="33">
        <v>10</v>
      </c>
    </row>
    <row r="60" spans="1:5" ht="23.1" customHeight="1" x14ac:dyDescent="0.25">
      <c r="A60" s="33" t="s">
        <v>56</v>
      </c>
      <c r="B60" s="33">
        <v>9261465</v>
      </c>
      <c r="C60" s="33">
        <v>10</v>
      </c>
      <c r="D60" s="33">
        <v>18224173</v>
      </c>
      <c r="E60" s="33">
        <v>10</v>
      </c>
    </row>
    <row r="61" spans="1:5" ht="23.1" customHeight="1" x14ac:dyDescent="0.25">
      <c r="A61" s="33" t="s">
        <v>37</v>
      </c>
      <c r="B61" s="33">
        <v>506484738</v>
      </c>
      <c r="C61" s="33">
        <v>10</v>
      </c>
      <c r="D61" s="33">
        <v>2210419554</v>
      </c>
      <c r="E61" s="33">
        <v>10</v>
      </c>
    </row>
    <row r="62" spans="1:5" ht="23.1" customHeight="1" x14ac:dyDescent="0.25">
      <c r="A62" s="33" t="s">
        <v>16</v>
      </c>
      <c r="B62" s="33">
        <v>146578009</v>
      </c>
      <c r="C62" s="33">
        <v>10</v>
      </c>
      <c r="D62" s="33">
        <v>290118612</v>
      </c>
      <c r="E62" s="33">
        <v>10</v>
      </c>
    </row>
    <row r="63" spans="1:5" ht="23.1" customHeight="1" x14ac:dyDescent="0.25">
      <c r="A63" s="33" t="s">
        <v>66</v>
      </c>
      <c r="B63" s="33">
        <v>610172731</v>
      </c>
      <c r="C63" s="33">
        <v>10</v>
      </c>
      <c r="D63" s="33">
        <v>709613571</v>
      </c>
      <c r="E63" s="33">
        <v>10</v>
      </c>
    </row>
    <row r="64" spans="1:5" ht="23.1" customHeight="1" x14ac:dyDescent="0.25">
      <c r="A64" s="33" t="s">
        <v>76</v>
      </c>
      <c r="B64" s="33">
        <v>14438101</v>
      </c>
      <c r="C64" s="33">
        <v>10</v>
      </c>
      <c r="D64" s="33">
        <v>22500820</v>
      </c>
      <c r="E64" s="33">
        <v>10</v>
      </c>
    </row>
    <row r="65" spans="1:5" ht="23.1" customHeight="1" x14ac:dyDescent="0.25">
      <c r="A65" s="33" t="s">
        <v>46</v>
      </c>
      <c r="B65" s="33">
        <v>10234410</v>
      </c>
      <c r="C65" s="33">
        <v>10</v>
      </c>
      <c r="D65" s="33">
        <v>17690847</v>
      </c>
      <c r="E65" s="33">
        <v>10</v>
      </c>
    </row>
    <row r="66" spans="1:5" ht="23.1" customHeight="1" x14ac:dyDescent="0.25">
      <c r="A66" s="33" t="s">
        <v>27</v>
      </c>
      <c r="B66" s="33">
        <v>16008358</v>
      </c>
      <c r="C66" s="33">
        <v>10</v>
      </c>
      <c r="D66" s="33">
        <v>108575917</v>
      </c>
      <c r="E66" s="33">
        <v>10</v>
      </c>
    </row>
    <row r="67" spans="1:5" ht="23.1" customHeight="1" x14ac:dyDescent="0.25">
      <c r="A67" s="33" t="s">
        <v>28</v>
      </c>
      <c r="B67" s="33">
        <v>26437167</v>
      </c>
      <c r="C67" s="33">
        <v>10</v>
      </c>
      <c r="D67" s="33">
        <v>52021522</v>
      </c>
      <c r="E67" s="33">
        <v>10</v>
      </c>
    </row>
    <row r="68" spans="1:5" ht="23.1" customHeight="1" x14ac:dyDescent="0.25">
      <c r="A68" s="33" t="s">
        <v>74</v>
      </c>
      <c r="B68" s="33">
        <v>0</v>
      </c>
      <c r="C68" s="33">
        <v>10</v>
      </c>
      <c r="D68" s="33">
        <v>19944937</v>
      </c>
      <c r="E68" s="33">
        <v>10</v>
      </c>
    </row>
    <row r="69" spans="1:5" ht="23.1" customHeight="1" x14ac:dyDescent="0.25">
      <c r="A69" s="33" t="s">
        <v>65</v>
      </c>
      <c r="B69" s="33">
        <v>38078941</v>
      </c>
      <c r="C69" s="33">
        <v>10</v>
      </c>
      <c r="D69" s="33">
        <v>38078941</v>
      </c>
      <c r="E69" s="33">
        <v>10</v>
      </c>
    </row>
    <row r="70" spans="1:5" ht="23.1" customHeight="1" x14ac:dyDescent="0.25">
      <c r="A70" s="33" t="s">
        <v>55</v>
      </c>
      <c r="B70" s="33">
        <v>65240151</v>
      </c>
      <c r="C70" s="33">
        <v>10</v>
      </c>
      <c r="D70" s="33">
        <v>65240151</v>
      </c>
      <c r="E70" s="33">
        <v>10</v>
      </c>
    </row>
    <row r="71" spans="1:5" ht="23.1" customHeight="1" thickBot="1" x14ac:dyDescent="0.3">
      <c r="A71" s="33" t="s">
        <v>92</v>
      </c>
      <c r="B71" s="48">
        <f>SUM(B8:B70)</f>
        <v>4259278687</v>
      </c>
      <c r="C71" s="33"/>
      <c r="D71" s="48">
        <f>SUM(D8:D70)</f>
        <v>10269660424</v>
      </c>
      <c r="E71" s="33"/>
    </row>
    <row r="72" spans="1:5" ht="23.1" customHeight="1" thickTop="1" x14ac:dyDescent="0.25">
      <c r="A72" s="60" t="s">
        <v>93</v>
      </c>
      <c r="B72" s="47"/>
      <c r="C72" s="47"/>
      <c r="D72" s="47"/>
      <c r="E72" s="47"/>
    </row>
  </sheetData>
  <mergeCells count="6">
    <mergeCell ref="B6:C6"/>
    <mergeCell ref="A4:E4"/>
    <mergeCell ref="D6:E6"/>
    <mergeCell ref="A1:E1"/>
    <mergeCell ref="A2:E2"/>
    <mergeCell ref="A3:E3"/>
  </mergeCells>
  <pageMargins left="0.7" right="0.7" top="0.75" bottom="0.75" header="0.3" footer="0.3"/>
  <pageSetup paperSize="9" scale="70" orientation="portrait" r:id="rId1"/>
  <headerFooter differentOddEven="1" differentFirst="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rightToLeft="1" view="pageBreakPreview" zoomScale="106" zoomScaleNormal="100" zoomScaleSheetLayoutView="106" workbookViewId="0">
      <selection activeCell="C8" sqref="C8:C9"/>
    </sheetView>
  </sheetViews>
  <sheetFormatPr defaultRowHeight="22.5" x14ac:dyDescent="0.6"/>
  <cols>
    <col min="1" max="1" width="52.42578125" style="28" customWidth="1"/>
    <col min="2" max="2" width="30.85546875" style="28" customWidth="1"/>
    <col min="3" max="3" width="32.42578125" style="28" customWidth="1"/>
    <col min="4" max="4" width="9.140625" style="1" customWidth="1"/>
    <col min="5" max="16384" width="9.140625" style="1"/>
  </cols>
  <sheetData>
    <row r="1" spans="1:3" ht="41.25" customHeight="1" x14ac:dyDescent="0.6">
      <c r="A1" s="69" t="s">
        <v>0</v>
      </c>
      <c r="B1" s="69"/>
      <c r="C1" s="69"/>
    </row>
    <row r="2" spans="1:3" ht="48" customHeight="1" x14ac:dyDescent="0.6">
      <c r="A2" s="69" t="s">
        <v>210</v>
      </c>
      <c r="B2" s="69"/>
      <c r="C2" s="69"/>
    </row>
    <row r="3" spans="1:3" x14ac:dyDescent="0.6">
      <c r="A3" s="69" t="s">
        <v>211</v>
      </c>
      <c r="B3" s="69"/>
      <c r="C3" s="69"/>
    </row>
    <row r="4" spans="1:3" x14ac:dyDescent="0.6">
      <c r="A4" s="100" t="s">
        <v>227</v>
      </c>
      <c r="B4" s="100"/>
      <c r="C4" s="100"/>
    </row>
    <row r="5" spans="1:3" x14ac:dyDescent="0.6">
      <c r="A5" s="61"/>
      <c r="B5" s="56" t="s">
        <v>285</v>
      </c>
      <c r="C5" s="56" t="s">
        <v>214</v>
      </c>
    </row>
    <row r="6" spans="1:3" ht="16.5" customHeight="1" x14ac:dyDescent="0.6">
      <c r="A6" s="101" t="s">
        <v>228</v>
      </c>
      <c r="B6" s="98" t="s">
        <v>12</v>
      </c>
      <c r="C6" s="98" t="s">
        <v>12</v>
      </c>
    </row>
    <row r="7" spans="1:3" x14ac:dyDescent="0.6">
      <c r="A7" s="102"/>
      <c r="B7" s="99"/>
      <c r="C7" s="99"/>
    </row>
    <row r="8" spans="1:3" ht="23.1" customHeight="1" x14ac:dyDescent="0.6">
      <c r="A8" s="16" t="s">
        <v>293</v>
      </c>
      <c r="B8" s="62">
        <v>0</v>
      </c>
      <c r="C8" s="17">
        <v>77980085</v>
      </c>
    </row>
    <row r="9" spans="1:3" ht="23.1" customHeight="1" thickBot="1" x14ac:dyDescent="0.65">
      <c r="A9" s="16" t="s">
        <v>92</v>
      </c>
      <c r="B9" s="63">
        <v>0</v>
      </c>
      <c r="C9" s="64">
        <f>SUM(C8)</f>
        <v>77980085</v>
      </c>
    </row>
    <row r="10" spans="1:3" ht="23.1" customHeight="1" thickTop="1" x14ac:dyDescent="0.6">
      <c r="A10" s="16" t="s">
        <v>93</v>
      </c>
      <c r="B10" s="18"/>
      <c r="C10" s="18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scale="75" orientation="landscape" r:id="rId1"/>
  <headerFooter differentOddEven="1" differentFirst="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tabSelected="1" workbookViewId="0">
      <selection activeCell="F9" sqref="F9"/>
    </sheetView>
  </sheetViews>
  <sheetFormatPr defaultRowHeight="15" x14ac:dyDescent="0.25"/>
  <cols>
    <col min="1" max="1" width="37" customWidth="1"/>
    <col min="2" max="2" width="34.42578125" customWidth="1"/>
    <col min="3" max="3" width="20.140625" customWidth="1"/>
    <col min="4" max="4" width="24.5703125" customWidth="1"/>
  </cols>
  <sheetData>
    <row r="1" spans="1:4" ht="67.5" customHeight="1" x14ac:dyDescent="0.65">
      <c r="A1" s="112" t="str">
        <f>'[1]ریز محاسبات'!A1</f>
        <v>نسبت های کفایت سرمایۀ صندوق سرمایه گذاری اختصاصی بازارگردانی صبا گستر نفت و گاز تامین در تاریخ 1400/02/31</v>
      </c>
      <c r="B1" s="113"/>
      <c r="C1" s="113"/>
      <c r="D1" s="114"/>
    </row>
    <row r="2" spans="1:4" ht="67.5" customHeight="1" x14ac:dyDescent="0.6">
      <c r="A2" s="104"/>
      <c r="B2" s="105" t="s">
        <v>294</v>
      </c>
      <c r="C2" s="106" t="s">
        <v>295</v>
      </c>
      <c r="D2" s="106" t="s">
        <v>296</v>
      </c>
    </row>
    <row r="3" spans="1:4" ht="22.5" x14ac:dyDescent="0.25">
      <c r="A3" s="107" t="s">
        <v>297</v>
      </c>
      <c r="B3" s="103">
        <f>'[1]ریز محاسبات'!E83</f>
        <v>55923445</v>
      </c>
      <c r="C3" s="103">
        <f>'[1]ریز محاسبات'!F83</f>
        <v>37097874.299999997</v>
      </c>
      <c r="D3" s="103">
        <f>'[1]ریز محاسبات'!G83</f>
        <v>50515191.199999996</v>
      </c>
    </row>
    <row r="4" spans="1:4" ht="22.5" x14ac:dyDescent="0.25">
      <c r="A4" s="107" t="s">
        <v>298</v>
      </c>
      <c r="B4" s="103">
        <f>'[1]ریز محاسبات'!E166</f>
        <v>0</v>
      </c>
      <c r="C4" s="103">
        <f>'[1]ریز محاسبات'!F166</f>
        <v>0</v>
      </c>
      <c r="D4" s="103">
        <f>'[1]ریز محاسبات'!G166</f>
        <v>0</v>
      </c>
    </row>
    <row r="5" spans="1:4" ht="22.5" x14ac:dyDescent="0.25">
      <c r="A5" s="107" t="s">
        <v>299</v>
      </c>
      <c r="B5" s="103">
        <f>B3+B4</f>
        <v>55923445</v>
      </c>
      <c r="C5" s="103">
        <f t="shared" ref="C5:D5" si="0">C3+C4</f>
        <v>37097874.299999997</v>
      </c>
      <c r="D5" s="103">
        <f t="shared" si="0"/>
        <v>50515191.199999996</v>
      </c>
    </row>
    <row r="6" spans="1:4" ht="22.5" x14ac:dyDescent="0.25">
      <c r="A6" s="107" t="s">
        <v>300</v>
      </c>
      <c r="B6" s="103">
        <f>'[1]ریز محاسبات'!E182</f>
        <v>1285615</v>
      </c>
      <c r="C6" s="103">
        <f>'[1]ریز محاسبات'!F182</f>
        <v>1077855.3999999999</v>
      </c>
      <c r="D6" s="103">
        <f>'[1]ریز محاسبات'!G182</f>
        <v>973975.6</v>
      </c>
    </row>
    <row r="7" spans="1:4" ht="22.5" x14ac:dyDescent="0.25">
      <c r="A7" s="107" t="s">
        <v>301</v>
      </c>
      <c r="B7" s="103">
        <f>'[1]ریز محاسبات'!E194</f>
        <v>0</v>
      </c>
      <c r="C7" s="103">
        <f>'[1]ریز محاسبات'!F194</f>
        <v>0</v>
      </c>
      <c r="D7" s="103">
        <f>'[1]ریز محاسبات'!G194</f>
        <v>0</v>
      </c>
    </row>
    <row r="8" spans="1:4" ht="22.5" x14ac:dyDescent="0.25">
      <c r="A8" s="107" t="s">
        <v>302</v>
      </c>
      <c r="B8" s="103">
        <f>B6+B7</f>
        <v>1285615</v>
      </c>
      <c r="C8" s="103">
        <f t="shared" ref="C8:D8" si="1">C6+C7</f>
        <v>1077855.3999999999</v>
      </c>
      <c r="D8" s="103">
        <f t="shared" si="1"/>
        <v>973975.6</v>
      </c>
    </row>
    <row r="9" spans="1:4" ht="22.5" x14ac:dyDescent="0.25">
      <c r="A9" s="107" t="s">
        <v>303</v>
      </c>
      <c r="B9" s="103">
        <f>'[1]ریز محاسبات'!E254</f>
        <v>1443499</v>
      </c>
      <c r="C9" s="103">
        <f>'[1]ریز محاسبات'!F254</f>
        <v>721749.5</v>
      </c>
      <c r="D9" s="103">
        <f>'[1]ریز محاسبات'!G254</f>
        <v>7217495</v>
      </c>
    </row>
    <row r="10" spans="1:4" ht="22.5" x14ac:dyDescent="0.25">
      <c r="A10" s="107" t="s">
        <v>304</v>
      </c>
      <c r="B10" s="103">
        <f>B8+B9</f>
        <v>2729114</v>
      </c>
      <c r="C10" s="103">
        <f t="shared" ref="C10:D10" si="2">C8+C9</f>
        <v>1799604.9</v>
      </c>
      <c r="D10" s="103">
        <f t="shared" si="2"/>
        <v>8191470.5999999996</v>
      </c>
    </row>
    <row r="11" spans="1:4" ht="22.5" x14ac:dyDescent="0.6">
      <c r="A11" s="107" t="s">
        <v>305</v>
      </c>
      <c r="B11" s="108">
        <f>B3/(B6+B9)</f>
        <v>20.491428720090109</v>
      </c>
      <c r="C11" s="108">
        <f>C5/C10</f>
        <v>20.614455039547845</v>
      </c>
      <c r="D11" s="110"/>
    </row>
    <row r="12" spans="1:4" ht="22.5" x14ac:dyDescent="0.6">
      <c r="A12" s="107" t="s">
        <v>306</v>
      </c>
      <c r="B12" s="109">
        <f>B10/B5</f>
        <v>4.8800892005133087E-2</v>
      </c>
      <c r="C12" s="111"/>
      <c r="D12" s="109">
        <f>D10/D5</f>
        <v>0.16215855875054078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rightToLeft="1" view="pageBreakPreview" zoomScale="106" zoomScaleNormal="100" zoomScaleSheetLayoutView="106" workbookViewId="0">
      <selection activeCell="B3" sqref="B3:M3"/>
    </sheetView>
  </sheetViews>
  <sheetFormatPr defaultRowHeight="20.25" x14ac:dyDescent="0.55000000000000004"/>
  <cols>
    <col min="1" max="1" width="38.85546875" style="11" customWidth="1"/>
    <col min="2" max="2" width="11.28515625" style="11" customWidth="1"/>
    <col min="3" max="4" width="17.28515625" style="11" customWidth="1"/>
    <col min="5" max="5" width="9.85546875" style="11" customWidth="1"/>
    <col min="6" max="6" width="16.42578125" style="11" customWidth="1"/>
    <col min="7" max="7" width="9.85546875" style="11" customWidth="1"/>
    <col min="8" max="8" width="16.42578125" style="11" customWidth="1"/>
    <col min="9" max="9" width="11.28515625" style="11" customWidth="1"/>
    <col min="10" max="10" width="14.42578125" style="11" customWidth="1"/>
    <col min="11" max="12" width="17.28515625" style="11" customWidth="1"/>
    <col min="13" max="13" width="23.140625" style="13" customWidth="1"/>
    <col min="14" max="16384" width="9.140625" style="5"/>
  </cols>
  <sheetData>
    <row r="1" spans="1:13" ht="34.5" customHeight="1" x14ac:dyDescent="0.55000000000000004"/>
    <row r="2" spans="1:13" x14ac:dyDescent="0.55000000000000004">
      <c r="B2" s="74" t="s">
        <v>95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x14ac:dyDescent="0.55000000000000004">
      <c r="B3" s="74" t="s">
        <v>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x14ac:dyDescent="0.55000000000000004">
      <c r="B4" s="74" t="s">
        <v>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55000000000000004">
      <c r="A5" s="79" t="s">
        <v>96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3" x14ac:dyDescent="0.55000000000000004">
      <c r="A6" s="79" t="s">
        <v>97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8" spans="1:13" ht="18.75" customHeight="1" thickBot="1" x14ac:dyDescent="0.6">
      <c r="A8" s="6"/>
      <c r="B8" s="72" t="s">
        <v>5</v>
      </c>
      <c r="C8" s="72"/>
      <c r="D8" s="72"/>
      <c r="E8" s="80" t="s">
        <v>6</v>
      </c>
      <c r="F8" s="80"/>
      <c r="G8" s="80"/>
      <c r="H8" s="80"/>
      <c r="I8" s="72" t="s">
        <v>7</v>
      </c>
      <c r="J8" s="72"/>
      <c r="K8" s="72"/>
      <c r="L8" s="72"/>
      <c r="M8" s="72"/>
    </row>
    <row r="9" spans="1:13" ht="17.25" customHeight="1" x14ac:dyDescent="0.55000000000000004">
      <c r="A9" s="77" t="s">
        <v>98</v>
      </c>
      <c r="B9" s="77" t="s">
        <v>99</v>
      </c>
      <c r="C9" s="77" t="s">
        <v>100</v>
      </c>
      <c r="D9" s="73" t="s">
        <v>101</v>
      </c>
      <c r="E9" s="78" t="s">
        <v>102</v>
      </c>
      <c r="F9" s="78"/>
      <c r="G9" s="74" t="s">
        <v>103</v>
      </c>
      <c r="H9" s="74"/>
      <c r="I9" s="73" t="s">
        <v>99</v>
      </c>
      <c r="J9" s="73" t="s">
        <v>104</v>
      </c>
      <c r="K9" s="73" t="s">
        <v>100</v>
      </c>
      <c r="L9" s="73" t="s">
        <v>101</v>
      </c>
      <c r="M9" s="75" t="s">
        <v>105</v>
      </c>
    </row>
    <row r="10" spans="1:13" ht="20.25" customHeight="1" thickBot="1" x14ac:dyDescent="0.6">
      <c r="A10" s="72"/>
      <c r="B10" s="72"/>
      <c r="C10" s="72"/>
      <c r="D10" s="72"/>
      <c r="E10" s="8" t="s">
        <v>99</v>
      </c>
      <c r="F10" s="8" t="s">
        <v>106</v>
      </c>
      <c r="G10" s="8" t="s">
        <v>99</v>
      </c>
      <c r="H10" s="8" t="s">
        <v>107</v>
      </c>
      <c r="I10" s="72"/>
      <c r="J10" s="72"/>
      <c r="K10" s="72"/>
      <c r="L10" s="72"/>
      <c r="M10" s="76"/>
    </row>
    <row r="11" spans="1:13" ht="23.1" customHeight="1" x14ac:dyDescent="0.55000000000000004">
      <c r="A11" s="9" t="s">
        <v>108</v>
      </c>
      <c r="B11" s="10">
        <v>17473847</v>
      </c>
      <c r="C11" s="10">
        <v>192637653169</v>
      </c>
      <c r="D11" s="10">
        <v>228768347216</v>
      </c>
      <c r="E11" s="10">
        <v>1320543</v>
      </c>
      <c r="F11" s="10">
        <v>16504081635</v>
      </c>
      <c r="G11" s="10">
        <v>0</v>
      </c>
      <c r="H11" s="10">
        <v>0</v>
      </c>
      <c r="I11" s="10">
        <v>18794390</v>
      </c>
      <c r="J11" s="9">
        <v>12555</v>
      </c>
      <c r="K11" s="10">
        <f>Table1[[#This Row],[192637653169.0000]]+Table1[[#This Row],[16504081635]]-Table1[[#This Row],[Column8]]</f>
        <v>209141734804</v>
      </c>
      <c r="L11" s="10">
        <v>235784234142</v>
      </c>
      <c r="M11" s="12">
        <v>0.43</v>
      </c>
    </row>
    <row r="12" spans="1:13" ht="23.1" customHeight="1" x14ac:dyDescent="0.55000000000000004">
      <c r="A12" s="9" t="s">
        <v>109</v>
      </c>
      <c r="B12" s="10">
        <v>4053390</v>
      </c>
      <c r="C12" s="10">
        <v>389244861579</v>
      </c>
      <c r="D12" s="10">
        <v>361733134625</v>
      </c>
      <c r="E12" s="10">
        <v>715000</v>
      </c>
      <c r="F12" s="10">
        <v>57281344020</v>
      </c>
      <c r="G12" s="10">
        <v>0</v>
      </c>
      <c r="H12" s="10">
        <v>0</v>
      </c>
      <c r="I12" s="10">
        <v>4768390</v>
      </c>
      <c r="J12" s="9">
        <v>75000</v>
      </c>
      <c r="K12" s="10">
        <f>Table1[[#This Row],[192637653169.0000]]+Table1[[#This Row],[16504081635]]-Table1[[#This Row],[Column8]]</f>
        <v>446526205599</v>
      </c>
      <c r="L12" s="10">
        <v>357357451771</v>
      </c>
      <c r="M12" s="12">
        <v>0.65</v>
      </c>
    </row>
    <row r="13" spans="1:13" ht="23.1" customHeight="1" x14ac:dyDescent="0.55000000000000004">
      <c r="A13" s="9" t="s">
        <v>110</v>
      </c>
      <c r="B13" s="10">
        <v>7458910</v>
      </c>
      <c r="C13" s="10">
        <v>468845808244</v>
      </c>
      <c r="D13" s="10">
        <v>374227242083</v>
      </c>
      <c r="E13" s="10">
        <v>763000</v>
      </c>
      <c r="F13" s="10">
        <v>33850690027</v>
      </c>
      <c r="G13" s="10">
        <v>0</v>
      </c>
      <c r="H13" s="10">
        <v>0</v>
      </c>
      <c r="I13" s="10">
        <v>8221910</v>
      </c>
      <c r="J13" s="9">
        <v>39270</v>
      </c>
      <c r="K13" s="10">
        <f>Table1[[#This Row],[192637653169.0000]]+Table1[[#This Row],[16504081635]]-Table1[[#This Row],[Column8]]</f>
        <v>502696498271</v>
      </c>
      <c r="L13" s="10">
        <v>322629021155</v>
      </c>
      <c r="M13" s="12">
        <v>0.59</v>
      </c>
    </row>
    <row r="14" spans="1:13" ht="23.1" customHeight="1" x14ac:dyDescent="0.55000000000000004">
      <c r="A14" s="9" t="s">
        <v>111</v>
      </c>
      <c r="B14" s="10">
        <v>3246950</v>
      </c>
      <c r="C14" s="10">
        <v>414047681980</v>
      </c>
      <c r="D14" s="10">
        <v>301899079693</v>
      </c>
      <c r="E14" s="10">
        <v>444000</v>
      </c>
      <c r="F14" s="10">
        <v>39507948645</v>
      </c>
      <c r="G14" s="10">
        <v>0</v>
      </c>
      <c r="H14" s="10">
        <v>0</v>
      </c>
      <c r="I14" s="10">
        <v>3690950</v>
      </c>
      <c r="J14" s="9">
        <v>89270</v>
      </c>
      <c r="K14" s="10">
        <f>Table1[[#This Row],[192637653169.0000]]+Table1[[#This Row],[16504081635]]-Table1[[#This Row],[Column8]]</f>
        <v>453555630625</v>
      </c>
      <c r="L14" s="10">
        <v>329240693262</v>
      </c>
      <c r="M14" s="12">
        <v>0.6</v>
      </c>
    </row>
    <row r="15" spans="1:13" ht="23.1" customHeight="1" x14ac:dyDescent="0.55000000000000004">
      <c r="A15" s="9" t="s">
        <v>112</v>
      </c>
      <c r="B15" s="10">
        <v>7932881</v>
      </c>
      <c r="C15" s="10">
        <v>322799526256</v>
      </c>
      <c r="D15" s="10">
        <v>261903190427</v>
      </c>
      <c r="E15" s="10">
        <v>654183</v>
      </c>
      <c r="F15" s="10">
        <v>20035847563</v>
      </c>
      <c r="G15" s="10">
        <v>92654</v>
      </c>
      <c r="H15" s="10">
        <v>3720298711</v>
      </c>
      <c r="I15" s="10">
        <v>8494410</v>
      </c>
      <c r="J15" s="9">
        <v>26990</v>
      </c>
      <c r="K15" s="10">
        <f>Table1[[#This Row],[192637653169.0000]]+Table1[[#This Row],[16504081635]]-Table1[[#This Row],[Column8]]</f>
        <v>339115075108</v>
      </c>
      <c r="L15" s="10">
        <v>229089885166</v>
      </c>
      <c r="M15" s="12">
        <v>0.42</v>
      </c>
    </row>
    <row r="16" spans="1:13" ht="23.1" customHeight="1" x14ac:dyDescent="0.55000000000000004">
      <c r="A16" s="9" t="s">
        <v>113</v>
      </c>
      <c r="B16" s="10">
        <v>6157860</v>
      </c>
      <c r="C16" s="10">
        <v>353758253680</v>
      </c>
      <c r="D16" s="10">
        <v>291722265055</v>
      </c>
      <c r="E16" s="10">
        <v>369170</v>
      </c>
      <c r="F16" s="10">
        <v>8759828733</v>
      </c>
      <c r="G16" s="10">
        <v>1172</v>
      </c>
      <c r="H16" s="10">
        <v>66594244</v>
      </c>
      <c r="I16" s="10">
        <v>6525858</v>
      </c>
      <c r="J16" s="9">
        <v>23550</v>
      </c>
      <c r="K16" s="10">
        <f>Table1[[#This Row],[192637653169.0000]]+Table1[[#This Row],[16504081635]]-Table1[[#This Row],[Column8]]</f>
        <v>362451488169</v>
      </c>
      <c r="L16" s="10">
        <v>153567156098</v>
      </c>
      <c r="M16" s="12">
        <v>0.28000000000000003</v>
      </c>
    </row>
    <row r="17" spans="1:13" ht="23.1" customHeight="1" x14ac:dyDescent="0.55000000000000004">
      <c r="A17" s="9" t="s">
        <v>114</v>
      </c>
      <c r="B17" s="10">
        <v>2406420</v>
      </c>
      <c r="C17" s="10">
        <v>91981033957</v>
      </c>
      <c r="D17" s="10">
        <v>89282468320</v>
      </c>
      <c r="E17" s="10">
        <v>1915000</v>
      </c>
      <c r="F17" s="10">
        <v>59658206947</v>
      </c>
      <c r="G17" s="10">
        <v>0</v>
      </c>
      <c r="H17" s="10">
        <v>0</v>
      </c>
      <c r="I17" s="10">
        <v>4321420</v>
      </c>
      <c r="J17" s="9">
        <v>29350</v>
      </c>
      <c r="K17" s="10">
        <f>Table1[[#This Row],[192637653169.0000]]+Table1[[#This Row],[16504081635]]-Table1[[#This Row],[Column8]]</f>
        <v>151639240904</v>
      </c>
      <c r="L17" s="10">
        <v>126737283408</v>
      </c>
      <c r="M17" s="12">
        <v>0.23</v>
      </c>
    </row>
    <row r="18" spans="1:13" ht="23.1" customHeight="1" x14ac:dyDescent="0.55000000000000004">
      <c r="A18" s="9" t="s">
        <v>115</v>
      </c>
      <c r="B18" s="10">
        <v>464000</v>
      </c>
      <c r="C18" s="10">
        <v>118808697671</v>
      </c>
      <c r="D18" s="10">
        <v>115670743376</v>
      </c>
      <c r="E18" s="10">
        <v>1000</v>
      </c>
      <c r="F18" s="10">
        <v>242089591</v>
      </c>
      <c r="G18" s="10">
        <v>0</v>
      </c>
      <c r="H18" s="10">
        <v>0</v>
      </c>
      <c r="I18" s="10">
        <v>465000</v>
      </c>
      <c r="J18" s="9">
        <v>246035</v>
      </c>
      <c r="K18" s="10">
        <f>Table1[[#This Row],[192637653169.0000]]+Table1[[#This Row],[16504081635]]-Table1[[#This Row],[Column8]]</f>
        <v>119050787262</v>
      </c>
      <c r="L18" s="10">
        <v>114319326233</v>
      </c>
      <c r="M18" s="12">
        <v>0.21</v>
      </c>
    </row>
    <row r="19" spans="1:13" ht="23.1" customHeight="1" x14ac:dyDescent="0.55000000000000004">
      <c r="A19" s="9" t="s">
        <v>116</v>
      </c>
      <c r="B19" s="10">
        <v>6596667</v>
      </c>
      <c r="C19" s="10">
        <v>135704676415</v>
      </c>
      <c r="D19" s="10">
        <v>127680328939</v>
      </c>
      <c r="E19" s="10">
        <v>1900000</v>
      </c>
      <c r="F19" s="10">
        <v>21676080125</v>
      </c>
      <c r="G19" s="10">
        <v>0</v>
      </c>
      <c r="H19" s="10">
        <v>0</v>
      </c>
      <c r="I19" s="10">
        <v>8496667</v>
      </c>
      <c r="J19" s="9">
        <v>11460</v>
      </c>
      <c r="K19" s="10">
        <f>Table1[[#This Row],[192637653169.0000]]+Table1[[#This Row],[16504081635]]-Table1[[#This Row],[Column8]]</f>
        <v>157380756540</v>
      </c>
      <c r="L19" s="10">
        <v>97297801252</v>
      </c>
      <c r="M19" s="12">
        <v>0.18</v>
      </c>
    </row>
    <row r="20" spans="1:13" ht="23.1" customHeight="1" x14ac:dyDescent="0.55000000000000004">
      <c r="A20" s="9" t="s">
        <v>117</v>
      </c>
      <c r="B20" s="10">
        <v>4613619</v>
      </c>
      <c r="C20" s="10">
        <v>280440997632</v>
      </c>
      <c r="D20" s="10">
        <v>222391834217</v>
      </c>
      <c r="E20" s="10">
        <v>0</v>
      </c>
      <c r="F20" s="10">
        <v>0</v>
      </c>
      <c r="G20" s="10">
        <v>0</v>
      </c>
      <c r="H20" s="10">
        <v>0</v>
      </c>
      <c r="I20" s="10">
        <v>4613619</v>
      </c>
      <c r="J20" s="9">
        <v>41280</v>
      </c>
      <c r="K20" s="10">
        <f>Table1[[#This Row],[192637653169.0000]]+Table1[[#This Row],[16504081635]]-Table1[[#This Row],[Column8]]</f>
        <v>280440997632</v>
      </c>
      <c r="L20" s="10">
        <v>190305450178</v>
      </c>
      <c r="M20" s="12">
        <v>0.35</v>
      </c>
    </row>
    <row r="21" spans="1:13" ht="23.1" customHeight="1" x14ac:dyDescent="0.55000000000000004">
      <c r="A21" s="9" t="s">
        <v>118</v>
      </c>
      <c r="B21" s="10">
        <v>13856191</v>
      </c>
      <c r="C21" s="10">
        <v>837309811670</v>
      </c>
      <c r="D21" s="10">
        <v>746959527249</v>
      </c>
      <c r="E21" s="10">
        <v>786000</v>
      </c>
      <c r="F21" s="10">
        <v>32780211464</v>
      </c>
      <c r="G21" s="10">
        <v>0</v>
      </c>
      <c r="H21" s="10">
        <v>0</v>
      </c>
      <c r="I21" s="10">
        <v>14642191</v>
      </c>
      <c r="J21" s="9">
        <v>33025</v>
      </c>
      <c r="K21" s="10">
        <f>Table1[[#This Row],[192637653169.0000]]+Table1[[#This Row],[16504081635]]-Table1[[#This Row],[Column8]]</f>
        <v>870090023134</v>
      </c>
      <c r="L21" s="10">
        <v>483190853426</v>
      </c>
      <c r="M21" s="12">
        <v>0.88</v>
      </c>
    </row>
    <row r="22" spans="1:13" ht="23.1" customHeight="1" x14ac:dyDescent="0.55000000000000004">
      <c r="A22" s="9" t="s">
        <v>119</v>
      </c>
      <c r="B22" s="10">
        <v>3902814</v>
      </c>
      <c r="C22" s="10">
        <v>391607700042</v>
      </c>
      <c r="D22" s="10">
        <v>333280998235</v>
      </c>
      <c r="E22" s="10">
        <v>3249211</v>
      </c>
      <c r="F22" s="10">
        <v>7392684229</v>
      </c>
      <c r="G22" s="10">
        <v>0</v>
      </c>
      <c r="H22" s="10">
        <v>0</v>
      </c>
      <c r="I22" s="10">
        <v>7152025</v>
      </c>
      <c r="J22" s="9">
        <v>41800</v>
      </c>
      <c r="K22" s="10">
        <f>Table1[[#This Row],[192637653169.0000]]+Table1[[#This Row],[16504081635]]-Table1[[#This Row],[Column8]]</f>
        <v>399000384271</v>
      </c>
      <c r="L22" s="10">
        <v>298727439473</v>
      </c>
      <c r="M22" s="12">
        <v>0.54</v>
      </c>
    </row>
    <row r="23" spans="1:13" ht="23.1" customHeight="1" x14ac:dyDescent="0.55000000000000004">
      <c r="A23" s="9" t="s">
        <v>120</v>
      </c>
      <c r="B23" s="10">
        <v>22305868</v>
      </c>
      <c r="C23" s="10">
        <v>218884259205</v>
      </c>
      <c r="D23" s="10">
        <v>194582232670</v>
      </c>
      <c r="E23" s="10">
        <v>3350000</v>
      </c>
      <c r="F23" s="10">
        <v>24220467523</v>
      </c>
      <c r="G23" s="10">
        <v>0</v>
      </c>
      <c r="H23" s="10">
        <v>0</v>
      </c>
      <c r="I23" s="10">
        <v>25655868</v>
      </c>
      <c r="J23" s="9">
        <v>6770</v>
      </c>
      <c r="K23" s="10">
        <f>Table1[[#This Row],[192637653169.0000]]+Table1[[#This Row],[16504081635]]-Table1[[#This Row],[Column8]]</f>
        <v>243104726728</v>
      </c>
      <c r="L23" s="10">
        <v>173558221791</v>
      </c>
      <c r="M23" s="12">
        <v>0.32</v>
      </c>
    </row>
    <row r="24" spans="1:13" ht="23.1" customHeight="1" x14ac:dyDescent="0.55000000000000004">
      <c r="A24" s="9" t="s">
        <v>121</v>
      </c>
      <c r="B24" s="10">
        <v>21174466</v>
      </c>
      <c r="C24" s="10">
        <v>382663461747</v>
      </c>
      <c r="D24" s="10">
        <v>386563482129</v>
      </c>
      <c r="E24" s="10">
        <v>2988971</v>
      </c>
      <c r="F24" s="10">
        <v>42317741283</v>
      </c>
      <c r="G24" s="10">
        <v>3477200</v>
      </c>
      <c r="H24" s="10">
        <v>61316842329</v>
      </c>
      <c r="I24" s="10">
        <v>20686237</v>
      </c>
      <c r="J24" s="9">
        <v>14350</v>
      </c>
      <c r="K24" s="10">
        <f>Table1[[#This Row],[192637653169.0000]]+Table1[[#This Row],[16504081635]]-Table1[[#This Row],[Column8]]</f>
        <v>363664360701</v>
      </c>
      <c r="L24" s="10">
        <v>296621896850</v>
      </c>
      <c r="M24" s="12">
        <v>0.54</v>
      </c>
    </row>
    <row r="25" spans="1:13" ht="23.1" customHeight="1" x14ac:dyDescent="0.55000000000000004">
      <c r="A25" s="9" t="s">
        <v>122</v>
      </c>
      <c r="B25" s="10">
        <v>7850157</v>
      </c>
      <c r="C25" s="10">
        <v>151334556887</v>
      </c>
      <c r="D25" s="10">
        <v>156648491890</v>
      </c>
      <c r="E25" s="10">
        <v>3900000</v>
      </c>
      <c r="F25" s="10">
        <v>52488658463</v>
      </c>
      <c r="G25" s="10">
        <v>0</v>
      </c>
      <c r="H25" s="10">
        <v>0</v>
      </c>
      <c r="I25" s="10">
        <v>11750157</v>
      </c>
      <c r="J25" s="9">
        <v>12060</v>
      </c>
      <c r="K25" s="10">
        <f>Table1[[#This Row],[192637653169.0000]]+Table1[[#This Row],[16504081635]]-Table1[[#This Row],[Column8]]</f>
        <v>203823215350</v>
      </c>
      <c r="L25" s="10">
        <v>141599196184</v>
      </c>
      <c r="M25" s="12">
        <v>0.26</v>
      </c>
    </row>
    <row r="26" spans="1:13" ht="23.1" customHeight="1" x14ac:dyDescent="0.55000000000000004">
      <c r="A26" s="9" t="s">
        <v>123</v>
      </c>
      <c r="B26" s="10">
        <v>2403330</v>
      </c>
      <c r="C26" s="10">
        <v>99736691921</v>
      </c>
      <c r="D26" s="10">
        <v>97525055887</v>
      </c>
      <c r="E26" s="10">
        <v>40000</v>
      </c>
      <c r="F26" s="10">
        <v>1577170022</v>
      </c>
      <c r="G26" s="10">
        <v>0</v>
      </c>
      <c r="H26" s="10">
        <v>0</v>
      </c>
      <c r="I26" s="10">
        <v>2443330</v>
      </c>
      <c r="J26" s="9">
        <v>35420</v>
      </c>
      <c r="K26" s="10">
        <f>Table1[[#This Row],[192637653169.0000]]+Table1[[#This Row],[16504081635]]-Table1[[#This Row],[Column8]]</f>
        <v>101313861943</v>
      </c>
      <c r="L26" s="10">
        <v>86476976115</v>
      </c>
      <c r="M26" s="12">
        <v>0.16</v>
      </c>
    </row>
    <row r="27" spans="1:13" ht="23.1" customHeight="1" x14ac:dyDescent="0.55000000000000004">
      <c r="A27" s="9" t="s">
        <v>124</v>
      </c>
      <c r="B27" s="10">
        <v>1639103</v>
      </c>
      <c r="C27" s="10">
        <v>127169509439</v>
      </c>
      <c r="D27" s="10">
        <v>118286052889</v>
      </c>
      <c r="E27" s="10">
        <v>1070000</v>
      </c>
      <c r="F27" s="10">
        <v>63768670038</v>
      </c>
      <c r="G27" s="10">
        <v>0</v>
      </c>
      <c r="H27" s="10">
        <v>0</v>
      </c>
      <c r="I27" s="10">
        <v>2709103</v>
      </c>
      <c r="J27" s="9">
        <v>53690</v>
      </c>
      <c r="K27" s="10">
        <f>Table1[[#This Row],[192637653169.0000]]+Table1[[#This Row],[16504081635]]-Table1[[#This Row],[Column8]]</f>
        <v>190938179477</v>
      </c>
      <c r="L27" s="10">
        <v>145341196751</v>
      </c>
      <c r="M27" s="12">
        <v>0.26</v>
      </c>
    </row>
    <row r="28" spans="1:13" ht="23.1" customHeight="1" x14ac:dyDescent="0.55000000000000004">
      <c r="A28" s="9" t="s">
        <v>125</v>
      </c>
      <c r="B28" s="10">
        <v>1875184</v>
      </c>
      <c r="C28" s="10">
        <v>112406864087</v>
      </c>
      <c r="D28" s="10">
        <v>111376226652</v>
      </c>
      <c r="E28" s="10">
        <v>500000</v>
      </c>
      <c r="F28" s="10">
        <v>21490942980</v>
      </c>
      <c r="G28" s="10">
        <v>0</v>
      </c>
      <c r="H28" s="10">
        <v>0</v>
      </c>
      <c r="I28" s="10">
        <v>2375184</v>
      </c>
      <c r="J28" s="9">
        <v>42600</v>
      </c>
      <c r="K28" s="10">
        <f>Table1[[#This Row],[192637653169.0000]]+Table1[[#This Row],[16504081635]]-Table1[[#This Row],[Column8]]</f>
        <v>133897807067</v>
      </c>
      <c r="L28" s="10">
        <v>101105939445</v>
      </c>
      <c r="M28" s="12">
        <v>0.18</v>
      </c>
    </row>
    <row r="29" spans="1:13" ht="23.1" customHeight="1" x14ac:dyDescent="0.55000000000000004">
      <c r="A29" s="9" t="s">
        <v>126</v>
      </c>
      <c r="B29" s="10">
        <v>2390619</v>
      </c>
      <c r="C29" s="10">
        <v>212394335686</v>
      </c>
      <c r="D29" s="10">
        <v>212128017910</v>
      </c>
      <c r="E29" s="10">
        <v>1628973</v>
      </c>
      <c r="F29" s="10">
        <v>137057914124</v>
      </c>
      <c r="G29" s="10">
        <v>1222</v>
      </c>
      <c r="H29" s="10">
        <v>106267881</v>
      </c>
      <c r="I29" s="10">
        <v>4018370</v>
      </c>
      <c r="J29" s="9">
        <v>82522</v>
      </c>
      <c r="K29" s="10">
        <f>Table1[[#This Row],[192637653169.0000]]+Table1[[#This Row],[16504081635]]-Table1[[#This Row],[Column8]]</f>
        <v>349345981929</v>
      </c>
      <c r="L29" s="10">
        <v>331351910157</v>
      </c>
      <c r="M29" s="12">
        <v>0.6</v>
      </c>
    </row>
    <row r="30" spans="1:13" ht="23.1" customHeight="1" x14ac:dyDescent="0.55000000000000004">
      <c r="A30" s="9" t="s">
        <v>127</v>
      </c>
      <c r="B30" s="10">
        <v>2608622</v>
      </c>
      <c r="C30" s="10">
        <v>73980769973</v>
      </c>
      <c r="D30" s="10">
        <v>73504625777</v>
      </c>
      <c r="E30" s="10">
        <v>360000</v>
      </c>
      <c r="F30" s="10">
        <v>9694206722</v>
      </c>
      <c r="G30" s="10">
        <v>0</v>
      </c>
      <c r="H30" s="10">
        <v>0</v>
      </c>
      <c r="I30" s="10">
        <v>2968622</v>
      </c>
      <c r="J30" s="9">
        <v>27381</v>
      </c>
      <c r="K30" s="10">
        <f>Table1[[#This Row],[192637653169.0000]]+Table1[[#This Row],[16504081635]]-Table1[[#This Row],[Column8]]</f>
        <v>83674976695</v>
      </c>
      <c r="L30" s="10">
        <v>81222063266</v>
      </c>
      <c r="M30" s="12">
        <v>0.15</v>
      </c>
    </row>
    <row r="31" spans="1:13" ht="23.1" customHeight="1" x14ac:dyDescent="0.55000000000000004">
      <c r="A31" s="9" t="s">
        <v>128</v>
      </c>
      <c r="B31" s="10">
        <v>776975737</v>
      </c>
      <c r="C31" s="10">
        <v>10735143218895</v>
      </c>
      <c r="D31" s="10">
        <v>8563529146904</v>
      </c>
      <c r="E31" s="10">
        <v>45285805</v>
      </c>
      <c r="F31" s="10">
        <v>473357628616</v>
      </c>
      <c r="G31" s="10">
        <v>10345042</v>
      </c>
      <c r="H31" s="10">
        <v>141976467367</v>
      </c>
      <c r="I31" s="10">
        <v>811916500</v>
      </c>
      <c r="J31" s="9">
        <v>10530</v>
      </c>
      <c r="K31" s="10">
        <f>Table1[[#This Row],[192637653169.0000]]+Table1[[#This Row],[16504081635]]-Table1[[#This Row],[Column8]]</f>
        <v>11066524380144</v>
      </c>
      <c r="L31" s="10">
        <v>8542983139638</v>
      </c>
      <c r="M31" s="12">
        <v>15.51</v>
      </c>
    </row>
    <row r="32" spans="1:13" ht="23.1" customHeight="1" x14ac:dyDescent="0.55000000000000004">
      <c r="A32" s="9" t="s">
        <v>129</v>
      </c>
      <c r="B32" s="10">
        <v>18271147</v>
      </c>
      <c r="C32" s="10">
        <v>565564804004</v>
      </c>
      <c r="D32" s="10">
        <v>471037331952</v>
      </c>
      <c r="E32" s="10">
        <v>180000</v>
      </c>
      <c r="F32" s="10">
        <v>4506943459</v>
      </c>
      <c r="G32" s="10">
        <v>3000</v>
      </c>
      <c r="H32" s="10">
        <v>92688831</v>
      </c>
      <c r="I32" s="10">
        <v>18448147</v>
      </c>
      <c r="J32" s="9">
        <v>21750</v>
      </c>
      <c r="K32" s="10">
        <f>Table1[[#This Row],[192637653169.0000]]+Table1[[#This Row],[16504081635]]-Table1[[#This Row],[Column8]]</f>
        <v>569979058632</v>
      </c>
      <c r="L32" s="10">
        <v>400942249384</v>
      </c>
      <c r="M32" s="12">
        <v>0.73</v>
      </c>
    </row>
    <row r="33" spans="1:13" ht="23.1" customHeight="1" x14ac:dyDescent="0.55000000000000004">
      <c r="A33" s="9" t="s">
        <v>130</v>
      </c>
      <c r="B33" s="10">
        <v>493758748</v>
      </c>
      <c r="C33" s="10">
        <v>5142745987292</v>
      </c>
      <c r="D33" s="10">
        <v>4997974767394</v>
      </c>
      <c r="E33" s="10">
        <v>23830721</v>
      </c>
      <c r="F33" s="10">
        <v>237879526696</v>
      </c>
      <c r="G33" s="10">
        <v>4147674</v>
      </c>
      <c r="H33" s="10">
        <v>43121612630</v>
      </c>
      <c r="I33" s="10">
        <v>513441795</v>
      </c>
      <c r="J33" s="9">
        <v>9890</v>
      </c>
      <c r="K33" s="10">
        <f>Table1[[#This Row],[192637653169.0000]]+Table1[[#This Row],[16504081635]]-Table1[[#This Row],[Column8]]</f>
        <v>5337503901358</v>
      </c>
      <c r="L33" s="10">
        <v>5074080118646</v>
      </c>
      <c r="M33" s="12">
        <v>9.2100000000000009</v>
      </c>
    </row>
    <row r="34" spans="1:13" ht="23.1" customHeight="1" x14ac:dyDescent="0.55000000000000004">
      <c r="A34" s="9" t="s">
        <v>131</v>
      </c>
      <c r="B34" s="10">
        <v>330356117</v>
      </c>
      <c r="C34" s="10">
        <v>2640667629601</v>
      </c>
      <c r="D34" s="10">
        <v>2483380263702</v>
      </c>
      <c r="E34" s="10">
        <v>22253340</v>
      </c>
      <c r="F34" s="10">
        <v>166202282439</v>
      </c>
      <c r="G34" s="10">
        <v>2157867</v>
      </c>
      <c r="H34" s="10">
        <v>17188742907</v>
      </c>
      <c r="I34" s="10">
        <v>350451590</v>
      </c>
      <c r="J34" s="9">
        <v>7395</v>
      </c>
      <c r="K34" s="10">
        <f>Table1[[#This Row],[192637653169.0000]]+Table1[[#This Row],[16504081635]]-Table1[[#This Row],[Column8]]</f>
        <v>2789681169133</v>
      </c>
      <c r="L34" s="10">
        <v>2589619900027</v>
      </c>
      <c r="M34" s="12">
        <v>4.7</v>
      </c>
    </row>
    <row r="35" spans="1:13" ht="23.1" customHeight="1" x14ac:dyDescent="0.55000000000000004">
      <c r="A35" s="9" t="s">
        <v>132</v>
      </c>
      <c r="B35" s="10">
        <v>10721538</v>
      </c>
      <c r="C35" s="10">
        <v>518149635606</v>
      </c>
      <c r="D35" s="10">
        <v>439570376569</v>
      </c>
      <c r="E35" s="10">
        <v>234000</v>
      </c>
      <c r="F35" s="10">
        <v>8070945305</v>
      </c>
      <c r="G35" s="10">
        <v>300</v>
      </c>
      <c r="H35" s="10">
        <v>14498376</v>
      </c>
      <c r="I35" s="10">
        <v>10955238</v>
      </c>
      <c r="J35" s="9">
        <v>35420</v>
      </c>
      <c r="K35" s="10">
        <f>Table1[[#This Row],[192637653169.0000]]+Table1[[#This Row],[16504081635]]-Table1[[#This Row],[Column8]]</f>
        <v>526206082535</v>
      </c>
      <c r="L35" s="10">
        <v>387739623721</v>
      </c>
      <c r="M35" s="12">
        <v>0.7</v>
      </c>
    </row>
    <row r="36" spans="1:13" ht="23.1" customHeight="1" x14ac:dyDescent="0.55000000000000004">
      <c r="A36" s="9" t="s">
        <v>133</v>
      </c>
      <c r="B36" s="10">
        <v>10391919</v>
      </c>
      <c r="C36" s="10">
        <v>325652024565</v>
      </c>
      <c r="D36" s="10">
        <v>353368239449</v>
      </c>
      <c r="E36" s="10">
        <v>823539</v>
      </c>
      <c r="F36" s="10">
        <v>26981819359</v>
      </c>
      <c r="G36" s="10">
        <v>977</v>
      </c>
      <c r="H36" s="10">
        <v>30718627</v>
      </c>
      <c r="I36" s="10">
        <v>11214481</v>
      </c>
      <c r="J36" s="9">
        <v>31650</v>
      </c>
      <c r="K36" s="10">
        <f>Table1[[#This Row],[192637653169.0000]]+Table1[[#This Row],[16504081635]]-Table1[[#This Row],[Column8]]</f>
        <v>352603125297</v>
      </c>
      <c r="L36" s="10">
        <v>354668570528</v>
      </c>
      <c r="M36" s="12">
        <v>0.64</v>
      </c>
    </row>
    <row r="37" spans="1:13" ht="23.1" customHeight="1" x14ac:dyDescent="0.55000000000000004">
      <c r="A37" s="9" t="s">
        <v>134</v>
      </c>
      <c r="B37" s="10">
        <v>2426211</v>
      </c>
      <c r="C37" s="10">
        <v>133392452945</v>
      </c>
      <c r="D37" s="10">
        <v>129061181487</v>
      </c>
      <c r="E37" s="10">
        <v>1487963</v>
      </c>
      <c r="F37" s="10">
        <v>25930562252</v>
      </c>
      <c r="G37" s="10">
        <v>179433</v>
      </c>
      <c r="H37" s="10">
        <v>7659768442</v>
      </c>
      <c r="I37" s="10">
        <v>3734741</v>
      </c>
      <c r="J37" s="9">
        <v>28092</v>
      </c>
      <c r="K37" s="10">
        <f>Table1[[#This Row],[192637653169.0000]]+Table1[[#This Row],[16504081635]]-Table1[[#This Row],[Column8]]</f>
        <v>151663246755</v>
      </c>
      <c r="L37" s="10">
        <v>104836607753</v>
      </c>
      <c r="M37" s="12">
        <v>0.19</v>
      </c>
    </row>
    <row r="38" spans="1:13" ht="23.1" customHeight="1" x14ac:dyDescent="0.55000000000000004">
      <c r="A38" s="9" t="s">
        <v>135</v>
      </c>
      <c r="B38" s="10">
        <v>6673736</v>
      </c>
      <c r="C38" s="10">
        <v>308105772507</v>
      </c>
      <c r="D38" s="10">
        <v>290860447309</v>
      </c>
      <c r="E38" s="10">
        <v>118000</v>
      </c>
      <c r="F38" s="10">
        <v>4976078984</v>
      </c>
      <c r="G38" s="10">
        <v>0</v>
      </c>
      <c r="H38" s="10">
        <v>0</v>
      </c>
      <c r="I38" s="10">
        <v>6791736</v>
      </c>
      <c r="J38" s="9">
        <v>43242</v>
      </c>
      <c r="K38" s="10">
        <f>Table1[[#This Row],[192637653169.0000]]+Table1[[#This Row],[16504081635]]-Table1[[#This Row],[Column8]]</f>
        <v>313081851491</v>
      </c>
      <c r="L38" s="10">
        <v>293465045048</v>
      </c>
      <c r="M38" s="12">
        <v>0.53</v>
      </c>
    </row>
    <row r="39" spans="1:13" ht="23.1" customHeight="1" x14ac:dyDescent="0.55000000000000004">
      <c r="A39" s="9" t="s">
        <v>136</v>
      </c>
      <c r="B39" s="10">
        <v>5678379</v>
      </c>
      <c r="C39" s="10">
        <v>279211191726</v>
      </c>
      <c r="D39" s="10">
        <v>259872105187</v>
      </c>
      <c r="E39" s="10">
        <v>630000</v>
      </c>
      <c r="F39" s="10">
        <v>27757291577</v>
      </c>
      <c r="G39" s="10">
        <v>0</v>
      </c>
      <c r="H39" s="10">
        <v>0</v>
      </c>
      <c r="I39" s="10">
        <v>6308379</v>
      </c>
      <c r="J39" s="9">
        <v>41680</v>
      </c>
      <c r="K39" s="10">
        <f>Table1[[#This Row],[192637653169.0000]]+Table1[[#This Row],[16504081635]]-Table1[[#This Row],[Column8]]</f>
        <v>306968483303</v>
      </c>
      <c r="L39" s="10">
        <v>262733407464</v>
      </c>
      <c r="M39" s="12">
        <v>0.48</v>
      </c>
    </row>
    <row r="40" spans="1:13" ht="23.1" customHeight="1" x14ac:dyDescent="0.55000000000000004">
      <c r="A40" s="9" t="s">
        <v>137</v>
      </c>
      <c r="B40" s="10">
        <v>2249373</v>
      </c>
      <c r="C40" s="10">
        <v>58829342075</v>
      </c>
      <c r="D40" s="10">
        <v>56461306535</v>
      </c>
      <c r="E40" s="10">
        <v>1604000</v>
      </c>
      <c r="F40" s="10">
        <v>36604434722</v>
      </c>
      <c r="G40" s="10">
        <v>0</v>
      </c>
      <c r="H40" s="10">
        <v>0</v>
      </c>
      <c r="I40" s="10">
        <v>3853373</v>
      </c>
      <c r="J40" s="9">
        <v>21880</v>
      </c>
      <c r="K40" s="10">
        <f>Table1[[#This Row],[192637653169.0000]]+Table1[[#This Row],[16504081635]]-Table1[[#This Row],[Column8]]</f>
        <v>95433776797</v>
      </c>
      <c r="L40" s="10">
        <v>84247724273</v>
      </c>
      <c r="M40" s="12">
        <v>0.15</v>
      </c>
    </row>
    <row r="41" spans="1:13" ht="23.1" customHeight="1" x14ac:dyDescent="0.55000000000000004">
      <c r="A41" s="9" t="s">
        <v>138</v>
      </c>
      <c r="B41" s="10">
        <v>98005355</v>
      </c>
      <c r="C41" s="10">
        <v>2316622280731</v>
      </c>
      <c r="D41" s="10">
        <v>3348158546237</v>
      </c>
      <c r="E41" s="10">
        <v>3392689</v>
      </c>
      <c r="F41" s="10">
        <v>107540249404</v>
      </c>
      <c r="G41" s="10">
        <v>2318203</v>
      </c>
      <c r="H41" s="10">
        <v>55374495901</v>
      </c>
      <c r="I41" s="10">
        <v>99079841</v>
      </c>
      <c r="J41" s="9">
        <v>33290</v>
      </c>
      <c r="K41" s="10">
        <f>Table1[[#This Row],[192637653169.0000]]+Table1[[#This Row],[16504081635]]-Table1[[#This Row],[Column8]]</f>
        <v>2368788034234</v>
      </c>
      <c r="L41" s="10">
        <v>3295861147285</v>
      </c>
      <c r="M41" s="12">
        <v>5.98</v>
      </c>
    </row>
    <row r="42" spans="1:13" ht="23.1" customHeight="1" x14ac:dyDescent="0.55000000000000004">
      <c r="A42" s="9" t="s">
        <v>139</v>
      </c>
      <c r="B42" s="10">
        <v>12580976</v>
      </c>
      <c r="C42" s="10">
        <v>466407505698</v>
      </c>
      <c r="D42" s="10">
        <v>477701178001</v>
      </c>
      <c r="E42" s="10">
        <v>645994</v>
      </c>
      <c r="F42" s="10">
        <v>24627234157</v>
      </c>
      <c r="G42" s="10">
        <v>848530</v>
      </c>
      <c r="H42" s="10">
        <v>31478840721</v>
      </c>
      <c r="I42" s="10">
        <v>12378440</v>
      </c>
      <c r="J42" s="9">
        <v>39270</v>
      </c>
      <c r="K42" s="10">
        <f>Table1[[#This Row],[192637653169.0000]]+Table1[[#This Row],[16504081635]]-Table1[[#This Row],[Column8]]</f>
        <v>459555899134</v>
      </c>
      <c r="L42" s="10">
        <v>485731901785</v>
      </c>
      <c r="M42" s="12">
        <v>0.88</v>
      </c>
    </row>
    <row r="43" spans="1:13" ht="23.1" customHeight="1" x14ac:dyDescent="0.55000000000000004">
      <c r="A43" s="9" t="s">
        <v>140</v>
      </c>
      <c r="B43" s="10">
        <v>22904122</v>
      </c>
      <c r="C43" s="10">
        <v>439364413943</v>
      </c>
      <c r="D43" s="10">
        <v>415165007695</v>
      </c>
      <c r="E43" s="10">
        <v>2600000</v>
      </c>
      <c r="F43" s="10">
        <v>45077940585</v>
      </c>
      <c r="G43" s="10">
        <v>0</v>
      </c>
      <c r="H43" s="10">
        <v>0</v>
      </c>
      <c r="I43" s="10">
        <v>25504122</v>
      </c>
      <c r="J43" s="9">
        <v>17320</v>
      </c>
      <c r="K43" s="10">
        <f>Table1[[#This Row],[192637653169.0000]]+Table1[[#This Row],[16504081635]]-Table1[[#This Row],[Column8]]</f>
        <v>484442354528</v>
      </c>
      <c r="L43" s="10">
        <v>441395677185</v>
      </c>
      <c r="M43" s="12">
        <v>0.8</v>
      </c>
    </row>
    <row r="44" spans="1:13" ht="23.1" customHeight="1" x14ac:dyDescent="0.55000000000000004">
      <c r="A44" s="9" t="s">
        <v>141</v>
      </c>
      <c r="B44" s="10">
        <v>14582239</v>
      </c>
      <c r="C44" s="10">
        <v>557076068165</v>
      </c>
      <c r="D44" s="10">
        <v>557609016884</v>
      </c>
      <c r="E44" s="10">
        <v>798000</v>
      </c>
      <c r="F44" s="10">
        <v>29424603315</v>
      </c>
      <c r="G44" s="10">
        <v>0</v>
      </c>
      <c r="H44" s="10">
        <v>0</v>
      </c>
      <c r="I44" s="10">
        <v>15380239</v>
      </c>
      <c r="J44" s="9">
        <v>36590</v>
      </c>
      <c r="K44" s="10">
        <f>Table1[[#This Row],[192637653169.0000]]+Table1[[#This Row],[16504081635]]-Table1[[#This Row],[Column8]]</f>
        <v>586500671480</v>
      </c>
      <c r="L44" s="10">
        <v>562335245175</v>
      </c>
      <c r="M44" s="12">
        <v>1.02</v>
      </c>
    </row>
    <row r="45" spans="1:13" ht="23.1" customHeight="1" x14ac:dyDescent="0.55000000000000004">
      <c r="A45" s="9" t="s">
        <v>142</v>
      </c>
      <c r="B45" s="10">
        <v>4210352</v>
      </c>
      <c r="C45" s="10">
        <v>270925097626</v>
      </c>
      <c r="D45" s="10">
        <v>276199537500</v>
      </c>
      <c r="E45" s="10">
        <v>450000</v>
      </c>
      <c r="F45" s="10">
        <v>27775605267</v>
      </c>
      <c r="G45" s="10">
        <v>0</v>
      </c>
      <c r="H45" s="10">
        <v>0</v>
      </c>
      <c r="I45" s="10">
        <v>4660352</v>
      </c>
      <c r="J45" s="9">
        <v>59980</v>
      </c>
      <c r="K45" s="10">
        <f>Table1[[#This Row],[192637653169.0000]]+Table1[[#This Row],[16504081635]]-Table1[[#This Row],[Column8]]</f>
        <v>298700702893</v>
      </c>
      <c r="L45" s="10">
        <v>279315471750</v>
      </c>
      <c r="M45" s="12">
        <v>0.51</v>
      </c>
    </row>
    <row r="46" spans="1:13" ht="23.1" customHeight="1" x14ac:dyDescent="0.55000000000000004">
      <c r="A46" s="9" t="s">
        <v>143</v>
      </c>
      <c r="B46" s="10">
        <v>6356389</v>
      </c>
      <c r="C46" s="10">
        <v>271195803800</v>
      </c>
      <c r="D46" s="10">
        <v>248536470191</v>
      </c>
      <c r="E46" s="10">
        <v>604205</v>
      </c>
      <c r="F46" s="10">
        <v>18198679755</v>
      </c>
      <c r="G46" s="10">
        <v>0</v>
      </c>
      <c r="H46" s="10">
        <v>0</v>
      </c>
      <c r="I46" s="10">
        <v>6960594</v>
      </c>
      <c r="J46" s="9">
        <v>26210</v>
      </c>
      <c r="K46" s="10">
        <f>Table1[[#This Row],[192637653169.0000]]+Table1[[#This Row],[16504081635]]-Table1[[#This Row],[Column8]]</f>
        <v>289394483555</v>
      </c>
      <c r="L46" s="10">
        <v>182298516493</v>
      </c>
      <c r="M46" s="12">
        <v>0.33</v>
      </c>
    </row>
    <row r="47" spans="1:13" ht="23.1" customHeight="1" x14ac:dyDescent="0.55000000000000004">
      <c r="A47" s="9" t="s">
        <v>144</v>
      </c>
      <c r="B47" s="10">
        <v>8683769</v>
      </c>
      <c r="C47" s="10">
        <v>192888794961</v>
      </c>
      <c r="D47" s="10">
        <v>192546387557</v>
      </c>
      <c r="E47" s="10">
        <v>3158144</v>
      </c>
      <c r="F47" s="10">
        <v>19628010919</v>
      </c>
      <c r="G47" s="10">
        <v>0</v>
      </c>
      <c r="H47" s="10">
        <v>0</v>
      </c>
      <c r="I47" s="10">
        <v>11841913</v>
      </c>
      <c r="J47" s="9">
        <v>16978</v>
      </c>
      <c r="K47" s="10">
        <f>Table1[[#This Row],[192637653169.0000]]+Table1[[#This Row],[16504081635]]-Table1[[#This Row],[Column8]]</f>
        <v>212516805880</v>
      </c>
      <c r="L47" s="10">
        <v>200893421583</v>
      </c>
      <c r="M47" s="12">
        <v>0.36</v>
      </c>
    </row>
    <row r="48" spans="1:13" ht="23.1" customHeight="1" x14ac:dyDescent="0.55000000000000004">
      <c r="A48" s="9" t="s">
        <v>145</v>
      </c>
      <c r="B48" s="10">
        <v>3436970</v>
      </c>
      <c r="C48" s="10">
        <v>169903047028</v>
      </c>
      <c r="D48" s="10">
        <v>178830450358</v>
      </c>
      <c r="E48" s="10">
        <v>628597</v>
      </c>
      <c r="F48" s="10">
        <v>30874461931</v>
      </c>
      <c r="G48" s="10">
        <v>0</v>
      </c>
      <c r="H48" s="10">
        <v>0</v>
      </c>
      <c r="I48" s="10">
        <v>4065567</v>
      </c>
      <c r="J48" s="9">
        <v>47679</v>
      </c>
      <c r="K48" s="10">
        <f>Table1[[#This Row],[192637653169.0000]]+Table1[[#This Row],[16504081635]]-Table1[[#This Row],[Column8]]</f>
        <v>200777508959</v>
      </c>
      <c r="L48" s="10">
        <v>193694848946</v>
      </c>
      <c r="M48" s="12">
        <v>0.35</v>
      </c>
    </row>
    <row r="49" spans="1:13" ht="23.1" customHeight="1" x14ac:dyDescent="0.55000000000000004">
      <c r="A49" s="9" t="s">
        <v>146</v>
      </c>
      <c r="B49" s="10">
        <v>1684555</v>
      </c>
      <c r="C49" s="10">
        <v>100942013669</v>
      </c>
      <c r="D49" s="10">
        <v>98868825026</v>
      </c>
      <c r="E49" s="10">
        <v>254914</v>
      </c>
      <c r="F49" s="10">
        <v>11453435610</v>
      </c>
      <c r="G49" s="10">
        <v>0</v>
      </c>
      <c r="H49" s="10">
        <v>0</v>
      </c>
      <c r="I49" s="10">
        <v>1939469</v>
      </c>
      <c r="J49" s="9">
        <v>39153</v>
      </c>
      <c r="K49" s="10">
        <f>Table1[[#This Row],[192637653169.0000]]+Table1[[#This Row],[16504081635]]-Table1[[#This Row],[Column8]]</f>
        <v>112395449279</v>
      </c>
      <c r="L49" s="10">
        <v>75878318378</v>
      </c>
      <c r="M49" s="12">
        <v>0.14000000000000001</v>
      </c>
    </row>
    <row r="50" spans="1:13" ht="23.1" customHeight="1" x14ac:dyDescent="0.55000000000000004">
      <c r="A50" s="9" t="s">
        <v>147</v>
      </c>
      <c r="B50" s="10">
        <v>4088057</v>
      </c>
      <c r="C50" s="10">
        <v>127256451526</v>
      </c>
      <c r="D50" s="10">
        <v>124468428840</v>
      </c>
      <c r="E50" s="10">
        <v>1149897</v>
      </c>
      <c r="F50" s="10">
        <v>22415429063</v>
      </c>
      <c r="G50" s="10">
        <v>40261</v>
      </c>
      <c r="H50" s="10">
        <v>1183738819</v>
      </c>
      <c r="I50" s="10">
        <v>5197693</v>
      </c>
      <c r="J50" s="9">
        <v>17730</v>
      </c>
      <c r="K50" s="10">
        <f>Table1[[#This Row],[192637653169.0000]]+Table1[[#This Row],[16504081635]]-Table1[[#This Row],[Column8]]</f>
        <v>148488141770</v>
      </c>
      <c r="L50" s="10">
        <v>92085059020</v>
      </c>
      <c r="M50" s="12">
        <v>0.17</v>
      </c>
    </row>
    <row r="51" spans="1:13" ht="23.1" customHeight="1" x14ac:dyDescent="0.55000000000000004">
      <c r="A51" s="9" t="s">
        <v>148</v>
      </c>
      <c r="B51" s="10">
        <v>28962430</v>
      </c>
      <c r="C51" s="10">
        <v>161124228225</v>
      </c>
      <c r="D51" s="10">
        <v>143775999375</v>
      </c>
      <c r="E51" s="10">
        <v>15316429</v>
      </c>
      <c r="F51" s="10">
        <v>70426676192</v>
      </c>
      <c r="G51" s="10">
        <v>5224621</v>
      </c>
      <c r="H51" s="10">
        <v>27707709918</v>
      </c>
      <c r="I51" s="10">
        <v>39054238</v>
      </c>
      <c r="J51" s="9">
        <v>4352</v>
      </c>
      <c r="K51" s="10">
        <f>Table1[[#This Row],[192637653169.0000]]+Table1[[#This Row],[16504081635]]-Table1[[#This Row],[Column8]]</f>
        <v>203843194499</v>
      </c>
      <c r="L51" s="10">
        <v>169834871104</v>
      </c>
      <c r="M51" s="12">
        <v>0.31</v>
      </c>
    </row>
    <row r="52" spans="1:13" ht="23.1" customHeight="1" x14ac:dyDescent="0.55000000000000004">
      <c r="A52" s="9" t="s">
        <v>149</v>
      </c>
      <c r="B52" s="10">
        <v>30224907</v>
      </c>
      <c r="C52" s="10">
        <v>1646020488290</v>
      </c>
      <c r="D52" s="10">
        <v>1198714842649</v>
      </c>
      <c r="E52" s="10">
        <v>2309975</v>
      </c>
      <c r="F52" s="10">
        <v>82465770568</v>
      </c>
      <c r="G52" s="10">
        <v>333930</v>
      </c>
      <c r="H52" s="10">
        <v>17899303800</v>
      </c>
      <c r="I52" s="10">
        <v>32200952</v>
      </c>
      <c r="J52" s="9">
        <v>33920</v>
      </c>
      <c r="K52" s="10">
        <f>Table1[[#This Row],[192637653169.0000]]+Table1[[#This Row],[16504081635]]-Table1[[#This Row],[Column8]]</f>
        <v>1710586955058</v>
      </c>
      <c r="L52" s="10">
        <v>1091426177059</v>
      </c>
      <c r="M52" s="12">
        <v>1.98</v>
      </c>
    </row>
    <row r="53" spans="1:13" ht="23.1" customHeight="1" x14ac:dyDescent="0.55000000000000004">
      <c r="A53" s="9" t="s">
        <v>150</v>
      </c>
      <c r="B53" s="10">
        <v>4645194</v>
      </c>
      <c r="C53" s="10">
        <v>224122710430</v>
      </c>
      <c r="D53" s="10">
        <v>215837359847</v>
      </c>
      <c r="E53" s="10">
        <v>466000</v>
      </c>
      <c r="F53" s="10">
        <v>9586072563</v>
      </c>
      <c r="G53" s="10">
        <v>762017</v>
      </c>
      <c r="H53" s="10">
        <v>36766024289</v>
      </c>
      <c r="I53" s="10">
        <v>4349177</v>
      </c>
      <c r="J53" s="9">
        <v>20860</v>
      </c>
      <c r="K53" s="10">
        <f>Table1[[#This Row],[192637653169.0000]]+Table1[[#This Row],[16504081635]]-Table1[[#This Row],[Column8]]</f>
        <v>196942758704</v>
      </c>
      <c r="L53" s="10">
        <v>90654882112</v>
      </c>
      <c r="M53" s="12">
        <v>0.16</v>
      </c>
    </row>
    <row r="54" spans="1:13" ht="23.1" customHeight="1" x14ac:dyDescent="0.55000000000000004">
      <c r="A54" s="9" t="s">
        <v>151</v>
      </c>
      <c r="B54" s="10">
        <v>3240475</v>
      </c>
      <c r="C54" s="10">
        <v>47234654286</v>
      </c>
      <c r="D54" s="10">
        <v>45348361410</v>
      </c>
      <c r="E54" s="10">
        <v>328908</v>
      </c>
      <c r="F54" s="10">
        <v>4406783511</v>
      </c>
      <c r="G54" s="10">
        <v>0</v>
      </c>
      <c r="H54" s="10">
        <v>0</v>
      </c>
      <c r="I54" s="10">
        <v>3569383</v>
      </c>
      <c r="J54" s="9">
        <v>13777</v>
      </c>
      <c r="K54" s="10">
        <f>Table1[[#This Row],[192637653169.0000]]+Table1[[#This Row],[16504081635]]-Table1[[#This Row],[Column8]]</f>
        <v>51641437797</v>
      </c>
      <c r="L54" s="10">
        <v>49138016299</v>
      </c>
      <c r="M54" s="12">
        <v>0.09</v>
      </c>
    </row>
    <row r="55" spans="1:13" ht="23.1" customHeight="1" x14ac:dyDescent="0.55000000000000004">
      <c r="A55" s="9" t="s">
        <v>152</v>
      </c>
      <c r="B55" s="10">
        <v>5740035</v>
      </c>
      <c r="C55" s="10">
        <v>761081506094</v>
      </c>
      <c r="D55" s="10">
        <v>561694415115</v>
      </c>
      <c r="E55" s="10">
        <v>373123</v>
      </c>
      <c r="F55" s="10">
        <v>35860784160</v>
      </c>
      <c r="G55" s="10">
        <v>316199</v>
      </c>
      <c r="H55" s="10">
        <v>41691530755</v>
      </c>
      <c r="I55" s="10">
        <v>5796959</v>
      </c>
      <c r="J55" s="9">
        <v>95990</v>
      </c>
      <c r="K55" s="10">
        <f>Table1[[#This Row],[192637653169.0000]]+Table1[[#This Row],[16504081635]]-Table1[[#This Row],[Column8]]</f>
        <v>755250759499</v>
      </c>
      <c r="L55" s="10">
        <v>556027192341</v>
      </c>
      <c r="M55" s="12">
        <v>1.01</v>
      </c>
    </row>
    <row r="56" spans="1:13" ht="23.1" customHeight="1" x14ac:dyDescent="0.55000000000000004">
      <c r="A56" s="9" t="s">
        <v>153</v>
      </c>
      <c r="B56" s="10">
        <v>481799</v>
      </c>
      <c r="C56" s="10">
        <v>113551695046</v>
      </c>
      <c r="D56" s="10">
        <v>113941671400</v>
      </c>
      <c r="E56" s="10">
        <v>10000</v>
      </c>
      <c r="F56" s="10">
        <v>2321004752</v>
      </c>
      <c r="G56" s="10">
        <v>0</v>
      </c>
      <c r="H56" s="10">
        <v>0</v>
      </c>
      <c r="I56" s="10">
        <v>491799</v>
      </c>
      <c r="J56" s="9">
        <v>235686</v>
      </c>
      <c r="K56" s="10">
        <f>Table1[[#This Row],[192637653169.0000]]+Table1[[#This Row],[16504081635]]-Table1[[#This Row],[Column8]]</f>
        <v>115872699798</v>
      </c>
      <c r="L56" s="10">
        <v>115822047411</v>
      </c>
      <c r="M56" s="12">
        <v>0.21</v>
      </c>
    </row>
    <row r="57" spans="1:13" ht="23.1" customHeight="1" x14ac:dyDescent="0.55000000000000004">
      <c r="A57" s="9" t="s">
        <v>154</v>
      </c>
      <c r="B57" s="10">
        <v>5953284</v>
      </c>
      <c r="C57" s="10">
        <v>165141668503</v>
      </c>
      <c r="D57" s="10">
        <v>155322110657</v>
      </c>
      <c r="E57" s="10">
        <v>648940</v>
      </c>
      <c r="F57" s="10">
        <v>16391902844</v>
      </c>
      <c r="G57" s="10">
        <v>0</v>
      </c>
      <c r="H57" s="10">
        <v>0</v>
      </c>
      <c r="I57" s="10">
        <v>6602224</v>
      </c>
      <c r="J57" s="9">
        <v>25819</v>
      </c>
      <c r="K57" s="10">
        <f>Table1[[#This Row],[192637653169.0000]]+Table1[[#This Row],[16504081635]]-Table1[[#This Row],[Column8]]</f>
        <v>181533571347</v>
      </c>
      <c r="L57" s="10">
        <v>170333269715</v>
      </c>
      <c r="M57" s="12">
        <v>0.31</v>
      </c>
    </row>
    <row r="58" spans="1:13" ht="23.1" customHeight="1" x14ac:dyDescent="0.55000000000000004">
      <c r="A58" s="9" t="s">
        <v>155</v>
      </c>
      <c r="B58" s="10">
        <v>2101625</v>
      </c>
      <c r="C58" s="10">
        <v>84617882566</v>
      </c>
      <c r="D58" s="10">
        <v>83938109771</v>
      </c>
      <c r="E58" s="10">
        <v>0</v>
      </c>
      <c r="F58" s="10">
        <v>0</v>
      </c>
      <c r="G58" s="10">
        <v>0</v>
      </c>
      <c r="H58" s="10">
        <v>0</v>
      </c>
      <c r="I58" s="10">
        <v>2101625</v>
      </c>
      <c r="J58" s="9">
        <v>39940</v>
      </c>
      <c r="K58" s="10">
        <f>Table1[[#This Row],[192637653169.0000]]+Table1[[#This Row],[16504081635]]-Table1[[#This Row],[Column8]]</f>
        <v>84617882566</v>
      </c>
      <c r="L58" s="10">
        <v>83875108938</v>
      </c>
      <c r="M58" s="12">
        <v>0.15</v>
      </c>
    </row>
    <row r="59" spans="1:13" ht="23.1" customHeight="1" x14ac:dyDescent="0.55000000000000004">
      <c r="A59" s="9" t="s">
        <v>156</v>
      </c>
      <c r="B59" s="10">
        <v>2554995</v>
      </c>
      <c r="C59" s="10">
        <v>79825500087</v>
      </c>
      <c r="D59" s="10">
        <v>85144324351</v>
      </c>
      <c r="E59" s="10">
        <v>374365</v>
      </c>
      <c r="F59" s="10">
        <v>11361226009</v>
      </c>
      <c r="G59" s="10">
        <v>294143</v>
      </c>
      <c r="H59" s="10">
        <v>9180822085</v>
      </c>
      <c r="I59" s="10">
        <v>2635217</v>
      </c>
      <c r="J59" s="9">
        <v>29989</v>
      </c>
      <c r="K59" s="10">
        <f>Table1[[#This Row],[192637653169.0000]]+Table1[[#This Row],[16504081635]]-Table1[[#This Row],[Column8]]</f>
        <v>82005904011</v>
      </c>
      <c r="L59" s="10">
        <v>78967461698</v>
      </c>
      <c r="M59" s="12">
        <v>0.14000000000000001</v>
      </c>
    </row>
    <row r="60" spans="1:13" ht="23.1" customHeight="1" x14ac:dyDescent="0.55000000000000004">
      <c r="A60" s="9" t="s">
        <v>157</v>
      </c>
      <c r="B60" s="10">
        <v>3363778</v>
      </c>
      <c r="C60" s="10">
        <v>142462980712</v>
      </c>
      <c r="D60" s="10">
        <v>136600042930</v>
      </c>
      <c r="E60" s="10">
        <v>0</v>
      </c>
      <c r="F60" s="10">
        <v>0</v>
      </c>
      <c r="G60" s="10">
        <v>0</v>
      </c>
      <c r="H60" s="10">
        <v>0</v>
      </c>
      <c r="I60" s="10">
        <v>3363778</v>
      </c>
      <c r="J60" s="9">
        <v>32080</v>
      </c>
      <c r="K60" s="10">
        <f>Table1[[#This Row],[192637653169.0000]]+Table1[[#This Row],[16504081635]]-Table1[[#This Row],[Column8]]</f>
        <v>142462980712</v>
      </c>
      <c r="L60" s="10">
        <v>107827986647</v>
      </c>
      <c r="M60" s="12">
        <v>0.2</v>
      </c>
    </row>
    <row r="61" spans="1:13" ht="23.1" customHeight="1" x14ac:dyDescent="0.55000000000000004">
      <c r="A61" s="9" t="s">
        <v>158</v>
      </c>
      <c r="B61" s="10">
        <v>723321</v>
      </c>
      <c r="C61" s="10">
        <v>111955960353</v>
      </c>
      <c r="D61" s="10">
        <v>111776577842</v>
      </c>
      <c r="E61" s="10">
        <v>153500</v>
      </c>
      <c r="F61" s="10">
        <v>22901594446</v>
      </c>
      <c r="G61" s="10">
        <v>0</v>
      </c>
      <c r="H61" s="10">
        <v>0</v>
      </c>
      <c r="I61" s="10">
        <v>876821</v>
      </c>
      <c r="J61" s="9">
        <v>149720</v>
      </c>
      <c r="K61" s="10">
        <f>Table1[[#This Row],[192637653169.0000]]+Table1[[#This Row],[16504081635]]-Table1[[#This Row],[Column8]]</f>
        <v>134857554799</v>
      </c>
      <c r="L61" s="10">
        <v>131177869116</v>
      </c>
      <c r="M61" s="12">
        <v>0.24</v>
      </c>
    </row>
    <row r="62" spans="1:13" ht="23.1" customHeight="1" x14ac:dyDescent="0.55000000000000004">
      <c r="A62" s="9" t="s">
        <v>159</v>
      </c>
      <c r="B62" s="10">
        <v>102820706</v>
      </c>
      <c r="C62" s="10">
        <v>1665154292144</v>
      </c>
      <c r="D62" s="10">
        <v>1541138433954</v>
      </c>
      <c r="E62" s="10">
        <v>0</v>
      </c>
      <c r="F62" s="10">
        <v>0</v>
      </c>
      <c r="G62" s="10">
        <v>0</v>
      </c>
      <c r="H62" s="10">
        <v>0</v>
      </c>
      <c r="I62" s="10">
        <v>102820706</v>
      </c>
      <c r="J62" s="9">
        <v>15000</v>
      </c>
      <c r="K62" s="10">
        <f>Table1[[#This Row],[192637653169.0000]]+Table1[[#This Row],[16504081635]]-Table1[[#This Row],[Column8]]</f>
        <v>1665154292144</v>
      </c>
      <c r="L62" s="10">
        <v>1541138433954</v>
      </c>
      <c r="M62" s="12">
        <v>2.8</v>
      </c>
    </row>
    <row r="63" spans="1:13" ht="23.1" customHeight="1" x14ac:dyDescent="0.55000000000000004">
      <c r="A63" s="9" t="s">
        <v>160</v>
      </c>
      <c r="B63" s="10">
        <v>2299917</v>
      </c>
      <c r="C63" s="10">
        <v>195752579679</v>
      </c>
      <c r="D63" s="10">
        <v>200747365831</v>
      </c>
      <c r="E63" s="10">
        <v>124919</v>
      </c>
      <c r="F63" s="10">
        <v>9505536743</v>
      </c>
      <c r="G63" s="10">
        <v>178065</v>
      </c>
      <c r="H63" s="10">
        <v>15149545526</v>
      </c>
      <c r="I63" s="10">
        <v>2246771</v>
      </c>
      <c r="J63" s="9">
        <v>75375</v>
      </c>
      <c r="K63" s="10">
        <f>Table1[[#This Row],[192637653169.0000]]+Table1[[#This Row],[16504081635]]-Table1[[#This Row],[Column8]]</f>
        <v>190108570896</v>
      </c>
      <c r="L63" s="10">
        <v>169221657852</v>
      </c>
      <c r="M63" s="12">
        <v>0.31</v>
      </c>
    </row>
    <row r="64" spans="1:13" ht="23.1" customHeight="1" x14ac:dyDescent="0.55000000000000004">
      <c r="A64" s="9" t="s">
        <v>161</v>
      </c>
      <c r="B64" s="10">
        <v>1271576242</v>
      </c>
      <c r="C64" s="10">
        <v>15289898796280</v>
      </c>
      <c r="D64" s="10">
        <v>14993196159864.998</v>
      </c>
      <c r="E64" s="10">
        <v>155418708</v>
      </c>
      <c r="F64" s="10">
        <v>1704048176264</v>
      </c>
      <c r="G64" s="10">
        <v>66631020</v>
      </c>
      <c r="H64" s="10">
        <v>796426165743</v>
      </c>
      <c r="I64" s="10">
        <v>1360363930</v>
      </c>
      <c r="J64" s="9">
        <v>10300</v>
      </c>
      <c r="K64" s="10">
        <f>Table1[[#This Row],[192637653169.0000]]+Table1[[#This Row],[16504081635]]-Table1[[#This Row],[Column8]]</f>
        <v>16197520806801</v>
      </c>
      <c r="L64" s="10">
        <v>14001099550159</v>
      </c>
      <c r="M64" s="12">
        <v>25.42</v>
      </c>
    </row>
    <row r="65" spans="1:13" ht="23.1" customHeight="1" x14ac:dyDescent="0.55000000000000004">
      <c r="A65" s="9" t="s">
        <v>162</v>
      </c>
      <c r="B65" s="10">
        <v>11099347</v>
      </c>
      <c r="C65" s="10">
        <v>791341117337</v>
      </c>
      <c r="D65" s="10">
        <v>798212900388</v>
      </c>
      <c r="E65" s="10">
        <v>175578</v>
      </c>
      <c r="F65" s="10">
        <v>11800992299</v>
      </c>
      <c r="G65" s="10">
        <v>58786</v>
      </c>
      <c r="H65" s="10">
        <v>4188190211</v>
      </c>
      <c r="I65" s="10">
        <v>11216139</v>
      </c>
      <c r="J65" s="9">
        <v>67400</v>
      </c>
      <c r="K65" s="10">
        <f>Table1[[#This Row],[192637653169.0000]]+Table1[[#This Row],[16504081635]]-Table1[[#This Row],[Column8]]</f>
        <v>798953919425</v>
      </c>
      <c r="L65" s="10">
        <v>755393233099</v>
      </c>
      <c r="M65" s="12">
        <v>1.37</v>
      </c>
    </row>
    <row r="66" spans="1:13" ht="23.1" customHeight="1" x14ac:dyDescent="0.55000000000000004">
      <c r="A66" s="9" t="s">
        <v>163</v>
      </c>
      <c r="B66" s="10">
        <v>14620742</v>
      </c>
      <c r="C66" s="10">
        <v>334587562456</v>
      </c>
      <c r="D66" s="10">
        <v>316459200547</v>
      </c>
      <c r="E66" s="10">
        <v>1648673</v>
      </c>
      <c r="F66" s="10">
        <v>33748399080</v>
      </c>
      <c r="G66" s="10">
        <v>0</v>
      </c>
      <c r="H66" s="10">
        <v>0</v>
      </c>
      <c r="I66" s="10">
        <v>16269415</v>
      </c>
      <c r="J66" s="9">
        <v>20510</v>
      </c>
      <c r="K66" s="10">
        <f>Table1[[#This Row],[192637653169.0000]]+Table1[[#This Row],[16504081635]]-Table1[[#This Row],[Column8]]</f>
        <v>368335961536</v>
      </c>
      <c r="L66" s="10">
        <v>333432100521</v>
      </c>
      <c r="M66" s="12">
        <v>0.61</v>
      </c>
    </row>
    <row r="67" spans="1:13" ht="23.1" customHeight="1" x14ac:dyDescent="0.55000000000000004">
      <c r="A67" s="9" t="s">
        <v>164</v>
      </c>
      <c r="B67" s="10">
        <v>14212538</v>
      </c>
      <c r="C67" s="10">
        <v>421950976264</v>
      </c>
      <c r="D67" s="10">
        <v>393530117617</v>
      </c>
      <c r="E67" s="10">
        <v>2750000</v>
      </c>
      <c r="F67" s="10">
        <v>65638093240</v>
      </c>
      <c r="G67" s="10">
        <v>0</v>
      </c>
      <c r="H67" s="10">
        <v>0</v>
      </c>
      <c r="I67" s="10">
        <v>16962538</v>
      </c>
      <c r="J67" s="9">
        <v>22030</v>
      </c>
      <c r="K67" s="10">
        <f>Table1[[#This Row],[192637653169.0000]]+Table1[[#This Row],[16504081635]]-Table1[[#This Row],[Column8]]</f>
        <v>487589069504</v>
      </c>
      <c r="L67" s="10">
        <v>373400711761</v>
      </c>
      <c r="M67" s="12">
        <v>0.68</v>
      </c>
    </row>
    <row r="68" spans="1:13" ht="23.1" customHeight="1" x14ac:dyDescent="0.55000000000000004">
      <c r="A68" s="9" t="s">
        <v>165</v>
      </c>
      <c r="B68" s="10">
        <v>7405959</v>
      </c>
      <c r="C68" s="10">
        <v>329262839331</v>
      </c>
      <c r="D68" s="10">
        <v>267299936622</v>
      </c>
      <c r="E68" s="10">
        <v>379609</v>
      </c>
      <c r="F68" s="10">
        <v>13098071803</v>
      </c>
      <c r="G68" s="10">
        <v>59328</v>
      </c>
      <c r="H68" s="10">
        <v>2620498718</v>
      </c>
      <c r="I68" s="10">
        <v>7726240</v>
      </c>
      <c r="J68" s="9">
        <v>31020</v>
      </c>
      <c r="K68" s="10">
        <f>Table1[[#This Row],[192637653169.0000]]+Table1[[#This Row],[16504081635]]-Table1[[#This Row],[Column8]]</f>
        <v>339740412416</v>
      </c>
      <c r="L68" s="10">
        <v>239485817149</v>
      </c>
      <c r="M68" s="12">
        <v>0.43</v>
      </c>
    </row>
    <row r="69" spans="1:13" ht="23.1" customHeight="1" x14ac:dyDescent="0.55000000000000004">
      <c r="A69" s="9" t="s">
        <v>166</v>
      </c>
      <c r="B69" s="10">
        <v>3550971</v>
      </c>
      <c r="C69" s="10">
        <v>487299724820</v>
      </c>
      <c r="D69" s="10">
        <v>478708055691</v>
      </c>
      <c r="E69" s="10">
        <v>435185</v>
      </c>
      <c r="F69" s="10">
        <v>56427488545</v>
      </c>
      <c r="G69" s="10">
        <v>0</v>
      </c>
      <c r="H69" s="10">
        <v>0</v>
      </c>
      <c r="I69" s="10">
        <v>3986156</v>
      </c>
      <c r="J69" s="9">
        <v>129140</v>
      </c>
      <c r="K69" s="10">
        <f>Table1[[#This Row],[192637653169.0000]]+Table1[[#This Row],[16504081635]]-Table1[[#This Row],[Column8]]</f>
        <v>543727213365</v>
      </c>
      <c r="L69" s="10">
        <v>514380958983</v>
      </c>
      <c r="M69" s="12">
        <v>0.93</v>
      </c>
    </row>
    <row r="70" spans="1:13" ht="23.1" customHeight="1" x14ac:dyDescent="0.55000000000000004">
      <c r="A70" s="9" t="s">
        <v>167</v>
      </c>
      <c r="B70" s="10">
        <v>55427789</v>
      </c>
      <c r="C70" s="10">
        <v>212277791201</v>
      </c>
      <c r="D70" s="10">
        <v>184434260726</v>
      </c>
      <c r="E70" s="10">
        <v>0</v>
      </c>
      <c r="F70" s="10">
        <v>0</v>
      </c>
      <c r="G70" s="10">
        <v>0</v>
      </c>
      <c r="H70" s="10">
        <v>0</v>
      </c>
      <c r="I70" s="10">
        <v>55427789</v>
      </c>
      <c r="J70" s="9">
        <v>3296</v>
      </c>
      <c r="K70" s="10">
        <f>Table1[[#This Row],[192637653169.0000]]+Table1[[#This Row],[16504081635]]-Table1[[#This Row],[Column8]]</f>
        <v>212277791201</v>
      </c>
      <c r="L70" s="10">
        <v>182551148154</v>
      </c>
      <c r="M70" s="12">
        <v>0.33</v>
      </c>
    </row>
    <row r="71" spans="1:13" ht="23.1" customHeight="1" x14ac:dyDescent="0.55000000000000004">
      <c r="A71" s="9" t="s">
        <v>168</v>
      </c>
      <c r="B71" s="10">
        <v>2429525</v>
      </c>
      <c r="C71" s="10">
        <v>40327705759</v>
      </c>
      <c r="D71" s="10">
        <v>35016835567</v>
      </c>
      <c r="E71" s="10">
        <v>0</v>
      </c>
      <c r="F71" s="10">
        <v>0</v>
      </c>
      <c r="G71" s="10">
        <v>0</v>
      </c>
      <c r="H71" s="10">
        <v>0</v>
      </c>
      <c r="I71" s="10">
        <v>2429525</v>
      </c>
      <c r="J71" s="9">
        <v>14419</v>
      </c>
      <c r="K71" s="10">
        <f>Table1[[#This Row],[192637653169.0000]]+Table1[[#This Row],[16504081635]]-Table1[[#This Row],[Column8]]</f>
        <v>40327705759</v>
      </c>
      <c r="L71" s="10">
        <v>35004697174</v>
      </c>
      <c r="M71" s="12">
        <v>0.06</v>
      </c>
    </row>
    <row r="72" spans="1:13" ht="23.1" customHeight="1" x14ac:dyDescent="0.55000000000000004">
      <c r="A72" s="9" t="s">
        <v>169</v>
      </c>
      <c r="B72" s="10">
        <v>24722458</v>
      </c>
      <c r="C72" s="10">
        <v>398957526403</v>
      </c>
      <c r="D72" s="10">
        <v>343628034846</v>
      </c>
      <c r="E72" s="10">
        <v>3618347</v>
      </c>
      <c r="F72" s="10">
        <v>47219075119</v>
      </c>
      <c r="G72" s="10">
        <v>9653</v>
      </c>
      <c r="H72" s="10">
        <v>152523936</v>
      </c>
      <c r="I72" s="10">
        <v>28331152</v>
      </c>
      <c r="J72" s="9">
        <v>10940</v>
      </c>
      <c r="K72" s="10">
        <f>Table1[[#This Row],[192637653169.0000]]+Table1[[#This Row],[16504081635]]-Table1[[#This Row],[Column8]]</f>
        <v>446024077586</v>
      </c>
      <c r="L72" s="10">
        <v>309707246352</v>
      </c>
      <c r="M72" s="12">
        <v>0.56000000000000005</v>
      </c>
    </row>
    <row r="73" spans="1:13" ht="23.1" customHeight="1" x14ac:dyDescent="0.55000000000000004">
      <c r="A73" s="9" t="s">
        <v>170</v>
      </c>
      <c r="B73" s="10">
        <v>6262699</v>
      </c>
      <c r="C73" s="10">
        <v>268390479317</v>
      </c>
      <c r="D73" s="10">
        <v>259266427223</v>
      </c>
      <c r="E73" s="10">
        <v>0</v>
      </c>
      <c r="F73" s="10">
        <v>0</v>
      </c>
      <c r="G73" s="10">
        <v>0</v>
      </c>
      <c r="H73" s="10">
        <v>0</v>
      </c>
      <c r="I73" s="10">
        <v>6262699</v>
      </c>
      <c r="J73" s="9">
        <v>37990</v>
      </c>
      <c r="K73" s="10">
        <f>Table1[[#This Row],[192637653169.0000]]+Table1[[#This Row],[16504081635]]-Table1[[#This Row],[Column8]]</f>
        <v>268390479317</v>
      </c>
      <c r="L73" s="10">
        <v>237739115863</v>
      </c>
      <c r="M73" s="12">
        <v>0.43</v>
      </c>
    </row>
    <row r="74" spans="1:13" ht="23.1" customHeight="1" x14ac:dyDescent="0.55000000000000004">
      <c r="A74" s="9" t="s">
        <v>171</v>
      </c>
      <c r="B74" s="10">
        <v>7223329</v>
      </c>
      <c r="C74" s="10">
        <v>163358289274</v>
      </c>
      <c r="D74" s="10">
        <v>158215036802</v>
      </c>
      <c r="E74" s="10">
        <v>580431</v>
      </c>
      <c r="F74" s="10">
        <v>7551204818</v>
      </c>
      <c r="G74" s="10">
        <v>35000</v>
      </c>
      <c r="H74" s="10">
        <v>766532068</v>
      </c>
      <c r="I74" s="10">
        <v>7768760</v>
      </c>
      <c r="J74" s="9">
        <v>13230</v>
      </c>
      <c r="K74" s="10">
        <f>Table1[[#This Row],[192637653169.0000]]+Table1[[#This Row],[16504081635]]-Table1[[#This Row],[Column8]]</f>
        <v>170142962024</v>
      </c>
      <c r="L74" s="10">
        <v>102702581475</v>
      </c>
      <c r="M74" s="12">
        <v>0.19</v>
      </c>
    </row>
    <row r="75" spans="1:13" ht="23.1" customHeight="1" x14ac:dyDescent="0.55000000000000004">
      <c r="A75" s="9" t="s">
        <v>172</v>
      </c>
      <c r="B75" s="10">
        <v>5320837</v>
      </c>
      <c r="C75" s="10">
        <v>179421280643</v>
      </c>
      <c r="D75" s="10">
        <v>163916733246</v>
      </c>
      <c r="E75" s="10">
        <v>500000</v>
      </c>
      <c r="F75" s="10">
        <v>14923070562</v>
      </c>
      <c r="G75" s="10">
        <v>0</v>
      </c>
      <c r="H75" s="10">
        <v>0</v>
      </c>
      <c r="I75" s="10">
        <v>5820837</v>
      </c>
      <c r="J75" s="9">
        <v>30470</v>
      </c>
      <c r="K75" s="10">
        <f>Table1[[#This Row],[192637653169.0000]]+Table1[[#This Row],[16504081635]]-Table1[[#This Row],[Column8]]</f>
        <v>194344351205</v>
      </c>
      <c r="L75" s="10">
        <v>177226109106</v>
      </c>
      <c r="M75" s="12">
        <v>0.32</v>
      </c>
    </row>
    <row r="76" spans="1:13" ht="23.1" customHeight="1" x14ac:dyDescent="0.55000000000000004">
      <c r="A76" s="9" t="s">
        <v>173</v>
      </c>
      <c r="B76" s="10">
        <v>7532722</v>
      </c>
      <c r="C76" s="10">
        <v>175910361463</v>
      </c>
      <c r="D76" s="10">
        <v>197960024555</v>
      </c>
      <c r="E76" s="10">
        <v>182447</v>
      </c>
      <c r="F76" s="10">
        <v>4333775915</v>
      </c>
      <c r="G76" s="10">
        <v>740801</v>
      </c>
      <c r="H76" s="10">
        <v>17306822647</v>
      </c>
      <c r="I76" s="10">
        <v>6974368</v>
      </c>
      <c r="J76" s="9">
        <v>22180</v>
      </c>
      <c r="K76" s="10">
        <f>Table1[[#This Row],[192637653169.0000]]+Table1[[#This Row],[16504081635]]-Table1[[#This Row],[Column8]]</f>
        <v>162937314731</v>
      </c>
      <c r="L76" s="10">
        <v>154573916716</v>
      </c>
      <c r="M76" s="12">
        <v>0.28000000000000003</v>
      </c>
    </row>
    <row r="77" spans="1:13" ht="23.1" customHeight="1" x14ac:dyDescent="0.55000000000000004">
      <c r="A77" s="9" t="s">
        <v>174</v>
      </c>
      <c r="B77" s="10">
        <v>2895057</v>
      </c>
      <c r="C77" s="10">
        <v>52203475427</v>
      </c>
      <c r="D77" s="10">
        <v>53286421462</v>
      </c>
      <c r="E77" s="10">
        <v>24000</v>
      </c>
      <c r="F77" s="10">
        <v>429198399</v>
      </c>
      <c r="G77" s="10">
        <v>0</v>
      </c>
      <c r="H77" s="10">
        <v>0</v>
      </c>
      <c r="I77" s="10">
        <v>2919057</v>
      </c>
      <c r="J77" s="9">
        <v>18370</v>
      </c>
      <c r="K77" s="10">
        <f>Table1[[#This Row],[192637653169.0000]]+Table1[[#This Row],[16504081635]]-Table1[[#This Row],[Column8]]</f>
        <v>52632673826</v>
      </c>
      <c r="L77" s="10">
        <v>53582323556</v>
      </c>
      <c r="M77" s="12">
        <v>0.1</v>
      </c>
    </row>
    <row r="78" spans="1:13" ht="23.1" customHeight="1" x14ac:dyDescent="0.55000000000000004">
      <c r="A78" s="9" t="s">
        <v>175</v>
      </c>
      <c r="B78" s="10">
        <v>6744987</v>
      </c>
      <c r="C78" s="10">
        <v>133381836257</v>
      </c>
      <c r="D78" s="10">
        <v>136279985578</v>
      </c>
      <c r="E78" s="10">
        <v>1070308</v>
      </c>
      <c r="F78" s="10">
        <v>18674567745</v>
      </c>
      <c r="G78" s="10">
        <v>650091</v>
      </c>
      <c r="H78" s="10">
        <v>12784725888</v>
      </c>
      <c r="I78" s="10">
        <v>7165204</v>
      </c>
      <c r="J78" s="9">
        <v>16150</v>
      </c>
      <c r="K78" s="10">
        <f>Table1[[#This Row],[192637653169.0000]]+Table1[[#This Row],[16504081635]]-Table1[[#This Row],[Column8]]</f>
        <v>139271678114</v>
      </c>
      <c r="L78" s="10">
        <v>115630098888</v>
      </c>
      <c r="M78" s="12">
        <v>0.21</v>
      </c>
    </row>
    <row r="79" spans="1:13" ht="23.1" customHeight="1" x14ac:dyDescent="0.55000000000000004">
      <c r="A79" s="9" t="s">
        <v>176</v>
      </c>
      <c r="B79" s="10">
        <v>703903</v>
      </c>
      <c r="C79" s="10">
        <v>105188411557</v>
      </c>
      <c r="D79" s="10">
        <v>100025968078</v>
      </c>
      <c r="E79" s="10">
        <v>0</v>
      </c>
      <c r="F79" s="10">
        <v>0</v>
      </c>
      <c r="G79" s="10">
        <v>0</v>
      </c>
      <c r="H79" s="10">
        <v>0</v>
      </c>
      <c r="I79" s="10">
        <v>703903</v>
      </c>
      <c r="J79" s="9">
        <v>135430</v>
      </c>
      <c r="K79" s="10">
        <f>Table1[[#This Row],[192637653169.0000]]+Table1[[#This Row],[16504081635]]-Table1[[#This Row],[Column8]]</f>
        <v>105188411557</v>
      </c>
      <c r="L79" s="10">
        <v>95257132812</v>
      </c>
      <c r="M79" s="12">
        <v>0.17</v>
      </c>
    </row>
    <row r="80" spans="1:13" ht="23.1" customHeight="1" x14ac:dyDescent="0.55000000000000004">
      <c r="A80" s="9" t="s">
        <v>177</v>
      </c>
      <c r="B80" s="10">
        <v>1058521</v>
      </c>
      <c r="C80" s="10">
        <v>174747496576</v>
      </c>
      <c r="D80" s="10">
        <v>164898006100</v>
      </c>
      <c r="E80" s="10">
        <v>195000</v>
      </c>
      <c r="F80" s="10">
        <v>28579951910</v>
      </c>
      <c r="G80" s="10">
        <v>0</v>
      </c>
      <c r="H80" s="10">
        <v>0</v>
      </c>
      <c r="I80" s="10">
        <v>1253521</v>
      </c>
      <c r="J80" s="9">
        <v>136270</v>
      </c>
      <c r="K80" s="10">
        <f>Table1[[#This Row],[192637653169.0000]]+Table1[[#This Row],[16504081635]]-Table1[[#This Row],[Column8]]</f>
        <v>203327448486</v>
      </c>
      <c r="L80" s="10">
        <v>170687485519</v>
      </c>
      <c r="M80" s="12">
        <v>0.31</v>
      </c>
    </row>
    <row r="81" spans="1:13" ht="23.1" customHeight="1" x14ac:dyDescent="0.55000000000000004">
      <c r="A81" s="9" t="s">
        <v>178</v>
      </c>
      <c r="B81" s="10">
        <v>5144466</v>
      </c>
      <c r="C81" s="10">
        <v>1604347833711</v>
      </c>
      <c r="D81" s="10">
        <v>1666002860754</v>
      </c>
      <c r="E81" s="10">
        <v>126091</v>
      </c>
      <c r="F81" s="10">
        <v>38762576009</v>
      </c>
      <c r="G81" s="10">
        <v>72530</v>
      </c>
      <c r="H81" s="10">
        <v>22620075203</v>
      </c>
      <c r="I81" s="10">
        <v>5198027</v>
      </c>
      <c r="J81" s="9">
        <v>301060</v>
      </c>
      <c r="K81" s="10">
        <f>Table1[[#This Row],[192637653169.0000]]+Table1[[#This Row],[16504081635]]-Table1[[#This Row],[Column8]]</f>
        <v>1620490334517</v>
      </c>
      <c r="L81" s="10">
        <v>1563728670935</v>
      </c>
      <c r="M81" s="12">
        <v>2.84</v>
      </c>
    </row>
    <row r="82" spans="1:13" ht="23.1" customHeight="1" x14ac:dyDescent="0.55000000000000004">
      <c r="A82" s="9" t="s">
        <v>179</v>
      </c>
      <c r="B82" s="10">
        <v>10546339</v>
      </c>
      <c r="C82" s="10">
        <v>666704122363</v>
      </c>
      <c r="D82" s="10">
        <v>728430016486</v>
      </c>
      <c r="E82" s="10">
        <v>1817052</v>
      </c>
      <c r="F82" s="10">
        <v>114977431801</v>
      </c>
      <c r="G82" s="10">
        <v>3734548</v>
      </c>
      <c r="H82" s="10">
        <v>235863599585</v>
      </c>
      <c r="I82" s="10">
        <v>8628843</v>
      </c>
      <c r="J82" s="9">
        <v>67010</v>
      </c>
      <c r="K82" s="10">
        <f>Table1[[#This Row],[192637653169.0000]]+Table1[[#This Row],[16504081635]]-Table1[[#This Row],[Column8]]</f>
        <v>545817954579</v>
      </c>
      <c r="L82" s="10">
        <v>577779323169</v>
      </c>
      <c r="M82" s="12">
        <v>1.05</v>
      </c>
    </row>
    <row r="83" spans="1:13" ht="23.1" customHeight="1" x14ac:dyDescent="0.55000000000000004">
      <c r="A83" s="9" t="s">
        <v>180</v>
      </c>
      <c r="B83" s="10">
        <v>4453379</v>
      </c>
      <c r="C83" s="10">
        <v>141068258620</v>
      </c>
      <c r="D83" s="10">
        <v>126170692133</v>
      </c>
      <c r="E83" s="10">
        <v>2978781</v>
      </c>
      <c r="F83" s="10">
        <f>6986138876+50034331658</f>
        <v>57020470534</v>
      </c>
      <c r="G83" s="10">
        <v>0</v>
      </c>
      <c r="H83" s="10">
        <v>0</v>
      </c>
      <c r="I83" s="10">
        <v>7432160</v>
      </c>
      <c r="J83" s="9">
        <v>28060</v>
      </c>
      <c r="K83" s="10">
        <f>Table1[[#This Row],[192637653169.0000]]+Table1[[#This Row],[16504081635]]-Table1[[#This Row],[Column8]]</f>
        <v>198088729154</v>
      </c>
      <c r="L83" s="10">
        <v>208387914332</v>
      </c>
      <c r="M83" s="12">
        <v>0.38</v>
      </c>
    </row>
    <row r="84" spans="1:13" ht="23.1" customHeight="1" x14ac:dyDescent="0.55000000000000004">
      <c r="A84" s="9" t="s">
        <v>181</v>
      </c>
      <c r="B84" s="10">
        <v>5002236</v>
      </c>
      <c r="C84" s="10">
        <v>97953753063</v>
      </c>
      <c r="D84" s="10">
        <v>106816541008</v>
      </c>
      <c r="E84" s="10">
        <v>0</v>
      </c>
      <c r="F84" s="10">
        <v>0</v>
      </c>
      <c r="G84" s="10">
        <v>0</v>
      </c>
      <c r="H84" s="10">
        <v>0</v>
      </c>
      <c r="I84" s="10">
        <v>5002236</v>
      </c>
      <c r="J84" s="9">
        <v>21320</v>
      </c>
      <c r="K84" s="10">
        <f>Table1[[#This Row],[192637653169.0000]]+Table1[[#This Row],[16504081635]]-Table1[[#This Row],[Column8]]</f>
        <v>97953753063</v>
      </c>
      <c r="L84" s="10">
        <v>106566619292</v>
      </c>
      <c r="M84" s="12">
        <v>0.19</v>
      </c>
    </row>
    <row r="85" spans="1:13" ht="23.1" customHeight="1" x14ac:dyDescent="0.55000000000000004">
      <c r="A85" s="9" t="s">
        <v>182</v>
      </c>
      <c r="B85" s="10">
        <v>6543295</v>
      </c>
      <c r="C85" s="10">
        <v>149565656824</v>
      </c>
      <c r="D85" s="10">
        <v>149596809554</v>
      </c>
      <c r="E85" s="10">
        <v>873737</v>
      </c>
      <c r="F85" s="10">
        <v>18344022083</v>
      </c>
      <c r="G85" s="10">
        <v>794979</v>
      </c>
      <c r="H85" s="10">
        <v>18022175144</v>
      </c>
      <c r="I85" s="10">
        <v>6622053</v>
      </c>
      <c r="J85" s="9">
        <v>21000</v>
      </c>
      <c r="K85" s="10">
        <f>Table1[[#This Row],[192637653169.0000]]+Table1[[#This Row],[16504081635]]-Table1[[#This Row],[Column8]]</f>
        <v>149887503763</v>
      </c>
      <c r="L85" s="10">
        <v>138957425038</v>
      </c>
      <c r="M85" s="12">
        <v>0.25</v>
      </c>
    </row>
    <row r="86" spans="1:13" ht="23.1" customHeight="1" x14ac:dyDescent="0.55000000000000004">
      <c r="A86" s="9" t="s">
        <v>183</v>
      </c>
      <c r="B86" s="10">
        <v>34942759</v>
      </c>
      <c r="C86" s="10">
        <v>151095317366</v>
      </c>
      <c r="D86" s="10">
        <v>135090787489</v>
      </c>
      <c r="E86" s="10">
        <v>16500000</v>
      </c>
      <c r="F86" s="10">
        <v>61209429299</v>
      </c>
      <c r="G86" s="10">
        <v>8000000</v>
      </c>
      <c r="H86" s="10">
        <v>33598742752</v>
      </c>
      <c r="I86" s="10">
        <v>43442759</v>
      </c>
      <c r="J86" s="9">
        <v>3414</v>
      </c>
      <c r="K86" s="10">
        <f>Table1[[#This Row],[192637653169.0000]]+Table1[[#This Row],[16504081635]]-Table1[[#This Row],[Column8]]</f>
        <v>178706003913</v>
      </c>
      <c r="L86" s="10">
        <v>148200860909</v>
      </c>
      <c r="M86" s="12">
        <v>0.27</v>
      </c>
    </row>
    <row r="87" spans="1:13" ht="23.1" customHeight="1" x14ac:dyDescent="0.55000000000000004">
      <c r="A87" s="9" t="s">
        <v>184</v>
      </c>
      <c r="B87" s="10">
        <v>9640825</v>
      </c>
      <c r="C87" s="10">
        <v>207264957193</v>
      </c>
      <c r="D87" s="10">
        <v>152112932995</v>
      </c>
      <c r="E87" s="10">
        <v>0</v>
      </c>
      <c r="F87" s="10">
        <v>0</v>
      </c>
      <c r="G87" s="10">
        <v>0</v>
      </c>
      <c r="H87" s="10">
        <v>0</v>
      </c>
      <c r="I87" s="10">
        <v>9640825</v>
      </c>
      <c r="J87" s="9">
        <v>14530</v>
      </c>
      <c r="K87" s="10">
        <f>Table1[[#This Row],[192637653169.0000]]+Table1[[#This Row],[16504081635]]-Table1[[#This Row],[Column8]]</f>
        <v>207264957193</v>
      </c>
      <c r="L87" s="10">
        <v>139974725552</v>
      </c>
      <c r="M87" s="12">
        <v>0.25</v>
      </c>
    </row>
    <row r="88" spans="1:13" ht="23.1" customHeight="1" x14ac:dyDescent="0.55000000000000004">
      <c r="A88" s="9" t="s">
        <v>185</v>
      </c>
      <c r="B88" s="10">
        <v>8100363</v>
      </c>
      <c r="C88" s="10">
        <v>114399434070</v>
      </c>
      <c r="D88" s="10">
        <v>63555711200</v>
      </c>
      <c r="E88" s="10">
        <v>1989074</v>
      </c>
      <c r="F88" s="10">
        <v>12960487657</v>
      </c>
      <c r="G88" s="10">
        <v>0</v>
      </c>
      <c r="H88" s="10">
        <v>0</v>
      </c>
      <c r="I88" s="10">
        <v>10089437</v>
      </c>
      <c r="J88" s="9">
        <v>5763</v>
      </c>
      <c r="K88" s="10">
        <f>Table1[[#This Row],[192637653169.0000]]+Table1[[#This Row],[16504081635]]-Table1[[#This Row],[Column8]]</f>
        <v>127359921727</v>
      </c>
      <c r="L88" s="10">
        <v>58101234910</v>
      </c>
      <c r="M88" s="12">
        <v>0.11</v>
      </c>
    </row>
    <row r="89" spans="1:13" ht="23.1" customHeight="1" thickBot="1" x14ac:dyDescent="0.6">
      <c r="A89" s="9" t="s">
        <v>92</v>
      </c>
      <c r="B89" s="10"/>
      <c r="C89" s="14">
        <f>SUM(C11:C88)</f>
        <v>59084751837593</v>
      </c>
      <c r="D89" s="14">
        <f>SUM(D11:D88)</f>
        <v>55535422431680</v>
      </c>
      <c r="E89" s="10"/>
      <c r="F89" s="14">
        <f>SUM(F11:F88)</f>
        <v>4574561782419</v>
      </c>
      <c r="G89" s="10"/>
      <c r="H89" s="14">
        <f>SUM(H11:H88)</f>
        <v>1656076564054</v>
      </c>
      <c r="I89" s="10"/>
      <c r="J89" s="9"/>
      <c r="K89" s="14">
        <f>SUM(K11:K88)</f>
        <v>62003237055958</v>
      </c>
      <c r="L89" s="14">
        <f>SUM(L11:L88)</f>
        <v>53349325965875</v>
      </c>
      <c r="M89" s="15">
        <f>SUM(M11:M88)</f>
        <v>96.860000000000028</v>
      </c>
    </row>
    <row r="90" spans="1:13" ht="23.1" customHeight="1" thickTop="1" x14ac:dyDescent="0.55000000000000004">
      <c r="A90" s="9" t="s">
        <v>93</v>
      </c>
      <c r="B90" s="10"/>
      <c r="C90" s="10"/>
      <c r="D90" s="10"/>
      <c r="E90" s="10"/>
      <c r="F90" s="10"/>
      <c r="G90" s="10"/>
      <c r="H90" s="10"/>
      <c r="I90" s="10"/>
      <c r="J90" s="9"/>
      <c r="K90" s="10"/>
      <c r="L90" s="10"/>
      <c r="M90" s="12"/>
    </row>
    <row r="92" spans="1:13" x14ac:dyDescent="0.55000000000000004">
      <c r="M92" s="11"/>
    </row>
  </sheetData>
  <mergeCells count="19">
    <mergeCell ref="A9:A10"/>
    <mergeCell ref="E9:F9"/>
    <mergeCell ref="G9:H9"/>
    <mergeCell ref="K9:K10"/>
    <mergeCell ref="I9:I10"/>
    <mergeCell ref="C9:C10"/>
    <mergeCell ref="B9:B10"/>
    <mergeCell ref="B8:D8"/>
    <mergeCell ref="I8:M8"/>
    <mergeCell ref="D9:D10"/>
    <mergeCell ref="B2:M2"/>
    <mergeCell ref="B3:M3"/>
    <mergeCell ref="B4:M4"/>
    <mergeCell ref="L9:L10"/>
    <mergeCell ref="J9:J10"/>
    <mergeCell ref="M9:M10"/>
    <mergeCell ref="A6:M6"/>
    <mergeCell ref="A5:M5"/>
    <mergeCell ref="E8:H8"/>
  </mergeCells>
  <pageMargins left="0.7" right="0.7" top="0.75" bottom="0.75" header="0.3" footer="0.3"/>
  <pageSetup paperSize="9" scale="59" orientation="landscape" r:id="rId1"/>
  <headerFooter differentOddEven="1" differentFirst="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rightToLeft="1" view="pageBreakPreview" zoomScale="106" zoomScaleNormal="100" zoomScaleSheetLayoutView="106" workbookViewId="0">
      <selection activeCell="Q13" sqref="Q13:Q15"/>
    </sheetView>
  </sheetViews>
  <sheetFormatPr defaultRowHeight="20.25" x14ac:dyDescent="0.55000000000000004"/>
  <cols>
    <col min="1" max="1" width="29.140625" style="4" bestFit="1" customWidth="1"/>
    <col min="2" max="3" width="3.7109375" style="4" bestFit="1" customWidth="1"/>
    <col min="4" max="5" width="9.28515625" style="4" bestFit="1" customWidth="1"/>
    <col min="6" max="6" width="11.140625" style="4" bestFit="1" customWidth="1"/>
    <col min="7" max="7" width="5.140625" style="4" bestFit="1" customWidth="1"/>
    <col min="8" max="8" width="6.85546875" style="4" bestFit="1" customWidth="1"/>
    <col min="9" max="10" width="15.140625" style="4" bestFit="1" customWidth="1"/>
    <col min="11" max="11" width="5.7109375" style="4" bestFit="1" customWidth="1"/>
    <col min="12" max="12" width="9.85546875" style="4" bestFit="1" customWidth="1"/>
    <col min="13" max="13" width="6.85546875" style="4" bestFit="1" customWidth="1"/>
    <col min="14" max="14" width="15.140625" style="4" bestFit="1" customWidth="1"/>
    <col min="15" max="15" width="6.85546875" style="4" bestFit="1" customWidth="1"/>
    <col min="16" max="16" width="14" style="4" customWidth="1"/>
    <col min="17" max="18" width="15.140625" style="4" bestFit="1" customWidth="1"/>
    <col min="19" max="19" width="14.140625" style="4" customWidth="1"/>
    <col min="20" max="20" width="9.140625" style="19" customWidth="1"/>
    <col min="21" max="16384" width="9.140625" style="19"/>
  </cols>
  <sheetData>
    <row r="1" spans="1:19" ht="51" customHeight="1" x14ac:dyDescent="0.55000000000000004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25.5" x14ac:dyDescent="0.55000000000000004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25.5" x14ac:dyDescent="0.55000000000000004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ht="25.5" x14ac:dyDescent="0.55000000000000004">
      <c r="A4" s="82" t="s">
        <v>186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</row>
    <row r="6" spans="1:19" ht="18" customHeight="1" x14ac:dyDescent="0.55000000000000004">
      <c r="A6" s="72" t="s">
        <v>187</v>
      </c>
      <c r="B6" s="72"/>
      <c r="C6" s="72"/>
      <c r="D6" s="72"/>
      <c r="E6" s="72"/>
      <c r="F6" s="72"/>
      <c r="G6" s="72"/>
      <c r="H6" s="72" t="s">
        <v>5</v>
      </c>
      <c r="I6" s="72"/>
      <c r="J6" s="72"/>
      <c r="K6" s="80" t="s">
        <v>6</v>
      </c>
      <c r="L6" s="80"/>
      <c r="M6" s="80"/>
      <c r="N6" s="80"/>
      <c r="O6" s="72" t="s">
        <v>7</v>
      </c>
      <c r="P6" s="72"/>
      <c r="Q6" s="72"/>
      <c r="R6" s="72"/>
      <c r="S6" s="72"/>
    </row>
    <row r="7" spans="1:19" ht="26.25" customHeight="1" x14ac:dyDescent="0.55000000000000004">
      <c r="A7" s="77" t="s">
        <v>188</v>
      </c>
      <c r="B7" s="78" t="s">
        <v>189</v>
      </c>
      <c r="C7" s="74" t="s">
        <v>190</v>
      </c>
      <c r="D7" s="73" t="s">
        <v>191</v>
      </c>
      <c r="E7" s="78" t="s">
        <v>192</v>
      </c>
      <c r="F7" s="74" t="s">
        <v>193</v>
      </c>
      <c r="G7" s="74" t="s">
        <v>194</v>
      </c>
      <c r="H7" s="73" t="s">
        <v>99</v>
      </c>
      <c r="I7" s="73" t="s">
        <v>100</v>
      </c>
      <c r="J7" s="73" t="s">
        <v>101</v>
      </c>
      <c r="K7" s="74" t="s">
        <v>102</v>
      </c>
      <c r="L7" s="74"/>
      <c r="M7" s="74" t="s">
        <v>103</v>
      </c>
      <c r="N7" s="74"/>
      <c r="O7" s="73" t="s">
        <v>99</v>
      </c>
      <c r="P7" s="73" t="s">
        <v>195</v>
      </c>
      <c r="Q7" s="73" t="s">
        <v>100</v>
      </c>
      <c r="R7" s="73" t="s">
        <v>101</v>
      </c>
      <c r="S7" s="73" t="s">
        <v>15</v>
      </c>
    </row>
    <row r="8" spans="1:19" s="4" customFormat="1" ht="40.5" customHeight="1" x14ac:dyDescent="0.25">
      <c r="A8" s="72"/>
      <c r="B8" s="80"/>
      <c r="C8" s="80"/>
      <c r="D8" s="72"/>
      <c r="E8" s="80"/>
      <c r="F8" s="80"/>
      <c r="G8" s="80"/>
      <c r="H8" s="72"/>
      <c r="I8" s="72"/>
      <c r="J8" s="72"/>
      <c r="K8" s="8" t="s">
        <v>99</v>
      </c>
      <c r="L8" s="8" t="s">
        <v>106</v>
      </c>
      <c r="M8" s="8" t="s">
        <v>99</v>
      </c>
      <c r="N8" s="8" t="s">
        <v>107</v>
      </c>
      <c r="O8" s="72"/>
      <c r="P8" s="72"/>
      <c r="Q8" s="72"/>
      <c r="R8" s="72"/>
      <c r="S8" s="72"/>
    </row>
    <row r="9" spans="1:19" ht="23.1" customHeight="1" x14ac:dyDescent="0.55000000000000004">
      <c r="A9" s="9" t="s">
        <v>196</v>
      </c>
      <c r="B9" s="9" t="s">
        <v>197</v>
      </c>
      <c r="C9" s="9" t="s">
        <v>197</v>
      </c>
      <c r="D9" s="10" t="s">
        <v>198</v>
      </c>
      <c r="E9" s="10" t="s">
        <v>199</v>
      </c>
      <c r="F9" s="16">
        <v>1000000</v>
      </c>
      <c r="G9" s="16">
        <v>17.899999999999999</v>
      </c>
      <c r="H9" s="10">
        <v>1000</v>
      </c>
      <c r="I9" s="10">
        <v>1045757625</v>
      </c>
      <c r="J9" s="10">
        <v>1044242375</v>
      </c>
      <c r="K9" s="10">
        <v>0</v>
      </c>
      <c r="L9" s="10">
        <v>0</v>
      </c>
      <c r="M9" s="10">
        <v>0</v>
      </c>
      <c r="N9" s="10">
        <v>0</v>
      </c>
      <c r="O9" s="10">
        <v>1000</v>
      </c>
      <c r="P9" s="9">
        <v>1045000</v>
      </c>
      <c r="Q9" s="10">
        <f>Table2[[#This Row],[1045757625.0000]]+Table2[[#This Row],[Column12]]-Table2[[#This Row],[Column14]]</f>
        <v>1045757625</v>
      </c>
      <c r="R9" s="10">
        <v>1044242375</v>
      </c>
      <c r="S9" s="12">
        <v>0</v>
      </c>
    </row>
    <row r="10" spans="1:19" ht="23.1" customHeight="1" x14ac:dyDescent="0.55000000000000004">
      <c r="A10" s="9" t="s">
        <v>200</v>
      </c>
      <c r="B10" s="9" t="s">
        <v>197</v>
      </c>
      <c r="C10" s="9" t="s">
        <v>197</v>
      </c>
      <c r="D10" s="10" t="s">
        <v>201</v>
      </c>
      <c r="E10" s="10" t="s">
        <v>202</v>
      </c>
      <c r="F10" s="16">
        <v>1000000</v>
      </c>
      <c r="G10" s="16">
        <v>17</v>
      </c>
      <c r="H10" s="10">
        <v>3000</v>
      </c>
      <c r="I10" s="10">
        <v>3032196750</v>
      </c>
      <c r="J10" s="10">
        <v>3027803250</v>
      </c>
      <c r="K10" s="10">
        <v>0</v>
      </c>
      <c r="L10" s="10">
        <v>0</v>
      </c>
      <c r="M10" s="10">
        <v>3000</v>
      </c>
      <c r="N10" s="10">
        <v>3032196750</v>
      </c>
      <c r="O10" s="10">
        <v>0</v>
      </c>
      <c r="P10" s="9"/>
      <c r="Q10" s="10">
        <f>Table2[[#This Row],[1045757625.0000]]+Table2[[#This Row],[Column12]]-Table2[[#This Row],[Column14]]</f>
        <v>0</v>
      </c>
      <c r="R10" s="10">
        <v>0</v>
      </c>
      <c r="S10" s="12">
        <v>0</v>
      </c>
    </row>
    <row r="11" spans="1:19" ht="23.1" customHeight="1" x14ac:dyDescent="0.55000000000000004">
      <c r="A11" s="9" t="s">
        <v>203</v>
      </c>
      <c r="B11" s="9" t="s">
        <v>197</v>
      </c>
      <c r="C11" s="9" t="s">
        <v>197</v>
      </c>
      <c r="D11" s="10" t="s">
        <v>204</v>
      </c>
      <c r="E11" s="10" t="s">
        <v>205</v>
      </c>
      <c r="F11" s="16">
        <v>1000000</v>
      </c>
      <c r="G11" s="16">
        <v>18</v>
      </c>
      <c r="H11" s="10">
        <v>400000</v>
      </c>
      <c r="I11" s="10">
        <v>400000000000</v>
      </c>
      <c r="J11" s="10">
        <v>399710000000</v>
      </c>
      <c r="K11" s="10">
        <v>0</v>
      </c>
      <c r="L11" s="10">
        <v>0</v>
      </c>
      <c r="M11" s="10">
        <v>99190</v>
      </c>
      <c r="N11" s="10">
        <v>99190000000</v>
      </c>
      <c r="O11" s="10">
        <v>300810</v>
      </c>
      <c r="P11" s="9">
        <v>1030000</v>
      </c>
      <c r="Q11" s="10">
        <f>Table2[[#This Row],[1045757625.0000]]+Table2[[#This Row],[Column12]]-Table2[[#This Row],[Column14]]</f>
        <v>300810000000</v>
      </c>
      <c r="R11" s="10">
        <v>309609670136</v>
      </c>
      <c r="S11" s="12">
        <v>0.56000000000000005</v>
      </c>
    </row>
    <row r="12" spans="1:19" ht="23.1" customHeight="1" thickBot="1" x14ac:dyDescent="0.6">
      <c r="A12" s="9" t="s">
        <v>92</v>
      </c>
      <c r="B12" s="9"/>
      <c r="C12" s="9"/>
      <c r="D12" s="10"/>
      <c r="E12" s="10"/>
      <c r="F12" s="9"/>
      <c r="G12" s="9"/>
      <c r="H12" s="10"/>
      <c r="I12" s="14">
        <f>SUM(I9:I11)</f>
        <v>404077954375</v>
      </c>
      <c r="J12" s="14">
        <f>SUM(J9:J11)</f>
        <v>403782045625</v>
      </c>
      <c r="K12" s="10"/>
      <c r="L12" s="14">
        <f>SUM(L9:L11)</f>
        <v>0</v>
      </c>
      <c r="M12" s="10"/>
      <c r="N12" s="14">
        <f>SUM(N9:N11)</f>
        <v>102222196750</v>
      </c>
      <c r="O12" s="10"/>
      <c r="P12" s="9"/>
      <c r="Q12" s="14">
        <f>SUM(Q9:Q11)</f>
        <v>301855757625</v>
      </c>
      <c r="R12" s="14">
        <f>SUM(R9:R11)</f>
        <v>310653912511</v>
      </c>
      <c r="S12" s="15">
        <f>SUM(S9:S11)</f>
        <v>0.56000000000000005</v>
      </c>
    </row>
    <row r="13" spans="1:19" ht="23.1" customHeight="1" thickTop="1" x14ac:dyDescent="0.55000000000000004">
      <c r="A13" s="20" t="s">
        <v>93</v>
      </c>
      <c r="B13" s="21"/>
      <c r="C13" s="21"/>
      <c r="D13" s="22"/>
      <c r="E13" s="22"/>
      <c r="F13" s="21"/>
      <c r="G13" s="21"/>
      <c r="H13" s="22"/>
      <c r="I13" s="22"/>
      <c r="J13" s="22"/>
      <c r="K13" s="22"/>
      <c r="L13" s="22"/>
      <c r="M13" s="22"/>
      <c r="N13" s="22"/>
      <c r="O13" s="22"/>
      <c r="P13" s="21"/>
      <c r="Q13" s="22"/>
      <c r="R13" s="22"/>
      <c r="S13" s="22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62" orientation="landscape" r:id="rId1"/>
  <headerFooter differentOddEven="1" differentFirst="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0"/>
  <sheetViews>
    <sheetView rightToLeft="1" view="pageBreakPreview" zoomScale="106" zoomScaleNormal="100" zoomScaleSheetLayoutView="106" workbookViewId="0">
      <selection activeCell="I6" sqref="I6"/>
    </sheetView>
  </sheetViews>
  <sheetFormatPr defaultRowHeight="20.25" x14ac:dyDescent="0.55000000000000004"/>
  <cols>
    <col min="1" max="1" width="10.7109375" style="11" customWidth="1"/>
    <col min="2" max="2" width="9.85546875" style="11" customWidth="1"/>
    <col min="3" max="3" width="14.7109375" style="11" bestFit="1" customWidth="1"/>
    <col min="4" max="4" width="16.42578125" style="11" customWidth="1"/>
    <col min="5" max="5" width="16.42578125" style="11" bestFit="1" customWidth="1"/>
    <col min="6" max="7" width="16.42578125" style="11" customWidth="1"/>
    <col min="8" max="8" width="14.85546875" style="13" customWidth="1"/>
    <col min="9" max="9" width="9.140625" style="5" customWidth="1"/>
    <col min="10" max="16384" width="9.140625" style="5"/>
  </cols>
  <sheetData>
    <row r="2" spans="1:8" ht="59.25" customHeight="1" x14ac:dyDescent="0.55000000000000004">
      <c r="A2" s="81" t="s">
        <v>0</v>
      </c>
      <c r="B2" s="81"/>
      <c r="C2" s="81"/>
      <c r="D2" s="81"/>
      <c r="E2" s="81"/>
      <c r="F2" s="81"/>
      <c r="G2" s="81"/>
      <c r="H2" s="81"/>
    </row>
    <row r="3" spans="1:8" ht="25.5" x14ac:dyDescent="0.55000000000000004">
      <c r="A3" s="81" t="s">
        <v>1</v>
      </c>
      <c r="B3" s="81"/>
      <c r="C3" s="81"/>
      <c r="D3" s="81"/>
      <c r="E3" s="81"/>
      <c r="F3" s="81"/>
      <c r="G3" s="81"/>
      <c r="H3" s="81"/>
    </row>
    <row r="4" spans="1:8" ht="25.5" x14ac:dyDescent="0.55000000000000004">
      <c r="A4" s="81" t="s">
        <v>2</v>
      </c>
      <c r="B4" s="81"/>
      <c r="C4" s="81"/>
      <c r="D4" s="81"/>
      <c r="E4" s="81"/>
      <c r="F4" s="81"/>
      <c r="G4" s="81"/>
      <c r="H4" s="81"/>
    </row>
    <row r="5" spans="1:8" ht="25.5" x14ac:dyDescent="0.55000000000000004">
      <c r="A5" s="82" t="s">
        <v>3</v>
      </c>
      <c r="B5" s="82"/>
      <c r="C5" s="82"/>
      <c r="D5" s="82"/>
      <c r="E5" s="82"/>
      <c r="F5" s="82"/>
      <c r="G5" s="82"/>
      <c r="H5" s="82"/>
    </row>
    <row r="6" spans="1:8" ht="21" thickBot="1" x14ac:dyDescent="0.6">
      <c r="B6" s="23"/>
      <c r="C6" s="23"/>
      <c r="D6" s="23"/>
      <c r="E6" s="23"/>
      <c r="F6" s="23"/>
      <c r="G6" s="23"/>
      <c r="H6" s="25"/>
    </row>
    <row r="7" spans="1:8" ht="28.5" customHeight="1" thickBot="1" x14ac:dyDescent="0.6">
      <c r="A7" s="7"/>
      <c r="B7" s="72" t="s">
        <v>4</v>
      </c>
      <c r="C7" s="72"/>
      <c r="D7" s="24" t="s">
        <v>5</v>
      </c>
      <c r="E7" s="80" t="s">
        <v>6</v>
      </c>
      <c r="F7" s="80"/>
      <c r="G7" s="72" t="s">
        <v>7</v>
      </c>
      <c r="H7" s="72"/>
    </row>
    <row r="8" spans="1:8" ht="24" customHeight="1" x14ac:dyDescent="0.55000000000000004">
      <c r="A8" s="77" t="s">
        <v>8</v>
      </c>
      <c r="B8" s="74" t="s">
        <v>9</v>
      </c>
      <c r="C8" s="74" t="s">
        <v>10</v>
      </c>
      <c r="D8" s="77" t="s">
        <v>12</v>
      </c>
      <c r="E8" s="78" t="s">
        <v>13</v>
      </c>
      <c r="F8" s="78" t="s">
        <v>14</v>
      </c>
      <c r="G8" s="73" t="s">
        <v>12</v>
      </c>
      <c r="H8" s="75" t="s">
        <v>15</v>
      </c>
    </row>
    <row r="9" spans="1:8" ht="29.25" customHeight="1" thickBot="1" x14ac:dyDescent="0.6">
      <c r="A9" s="72"/>
      <c r="B9" s="80"/>
      <c r="C9" s="80"/>
      <c r="D9" s="72"/>
      <c r="E9" s="80"/>
      <c r="F9" s="80"/>
      <c r="G9" s="72"/>
      <c r="H9" s="76"/>
    </row>
    <row r="10" spans="1:8" ht="23.1" customHeight="1" x14ac:dyDescent="0.55000000000000004">
      <c r="A10" s="9" t="s">
        <v>16</v>
      </c>
      <c r="B10" s="16">
        <v>302567793</v>
      </c>
      <c r="C10" s="9" t="s">
        <v>17</v>
      </c>
      <c r="D10" s="10">
        <v>22530537209</v>
      </c>
      <c r="E10" s="10">
        <v>49874518406</v>
      </c>
      <c r="F10" s="10">
        <v>55660632457</v>
      </c>
      <c r="G10" s="10">
        <f>Table3[[#This Row],[22530537209.0000]]+Table3[[#This Row],[49874518406.0000]]-F10</f>
        <v>16744423158</v>
      </c>
      <c r="H10" s="12">
        <v>0.03</v>
      </c>
    </row>
    <row r="11" spans="1:8" ht="23.1" customHeight="1" x14ac:dyDescent="0.55000000000000004">
      <c r="A11" s="9" t="s">
        <v>18</v>
      </c>
      <c r="B11" s="16">
        <v>301838355</v>
      </c>
      <c r="C11" s="9" t="s">
        <v>17</v>
      </c>
      <c r="D11" s="10">
        <v>946167585</v>
      </c>
      <c r="E11" s="10">
        <v>31016637100</v>
      </c>
      <c r="F11" s="10">
        <v>28586530857</v>
      </c>
      <c r="G11" s="10">
        <f>Table3[[#This Row],[22530537209.0000]]+Table3[[#This Row],[49874518406.0000]]-F11</f>
        <v>3376273828</v>
      </c>
      <c r="H11" s="12">
        <v>0.01</v>
      </c>
    </row>
    <row r="12" spans="1:8" ht="23.1" customHeight="1" x14ac:dyDescent="0.55000000000000004">
      <c r="A12" s="9" t="s">
        <v>19</v>
      </c>
      <c r="B12" s="16">
        <v>301834556</v>
      </c>
      <c r="C12" s="9" t="s">
        <v>17</v>
      </c>
      <c r="D12" s="10">
        <v>20150896733</v>
      </c>
      <c r="E12" s="10">
        <v>12837429919</v>
      </c>
      <c r="F12" s="10">
        <v>14205129225</v>
      </c>
      <c r="G12" s="10">
        <f>Table3[[#This Row],[22530537209.0000]]+Table3[[#This Row],[49874518406.0000]]-F12</f>
        <v>18783197427</v>
      </c>
      <c r="H12" s="12">
        <v>0.03</v>
      </c>
    </row>
    <row r="13" spans="1:8" ht="23.1" customHeight="1" x14ac:dyDescent="0.55000000000000004">
      <c r="A13" s="9" t="s">
        <v>20</v>
      </c>
      <c r="B13" s="16">
        <v>301829238</v>
      </c>
      <c r="C13" s="9" t="s">
        <v>17</v>
      </c>
      <c r="D13" s="10">
        <v>11838918031</v>
      </c>
      <c r="E13" s="10">
        <v>71406475739</v>
      </c>
      <c r="F13" s="10">
        <v>28672204759</v>
      </c>
      <c r="G13" s="10">
        <f>Table3[[#This Row],[22530537209.0000]]+Table3[[#This Row],[49874518406.0000]]-F13</f>
        <v>54573189011</v>
      </c>
      <c r="H13" s="12">
        <v>0.1</v>
      </c>
    </row>
    <row r="14" spans="1:8" ht="23.1" customHeight="1" x14ac:dyDescent="0.55000000000000004">
      <c r="A14" s="9" t="s">
        <v>21</v>
      </c>
      <c r="B14" s="16">
        <v>301202886</v>
      </c>
      <c r="C14" s="9" t="s">
        <v>17</v>
      </c>
      <c r="D14" s="10">
        <v>9118883235</v>
      </c>
      <c r="E14" s="10">
        <v>1636984489</v>
      </c>
      <c r="F14" s="10">
        <v>9136319622</v>
      </c>
      <c r="G14" s="10">
        <f>Table3[[#This Row],[22530537209.0000]]+Table3[[#This Row],[49874518406.0000]]-F14</f>
        <v>1619548102</v>
      </c>
      <c r="H14" s="12">
        <v>0</v>
      </c>
    </row>
    <row r="15" spans="1:8" ht="23.1" customHeight="1" x14ac:dyDescent="0.55000000000000004">
      <c r="A15" s="9" t="s">
        <v>22</v>
      </c>
      <c r="B15" s="16">
        <v>301202590</v>
      </c>
      <c r="C15" s="9" t="s">
        <v>17</v>
      </c>
      <c r="D15" s="10">
        <v>1328651336</v>
      </c>
      <c r="E15" s="10">
        <v>25195813233</v>
      </c>
      <c r="F15" s="10">
        <v>20161893105</v>
      </c>
      <c r="G15" s="10">
        <f>Table3[[#This Row],[22530537209.0000]]+Table3[[#This Row],[49874518406.0000]]-F15</f>
        <v>6362571464</v>
      </c>
      <c r="H15" s="12">
        <v>0.01</v>
      </c>
    </row>
    <row r="16" spans="1:8" ht="23.1" customHeight="1" x14ac:dyDescent="0.55000000000000004">
      <c r="A16" s="9" t="s">
        <v>23</v>
      </c>
      <c r="B16" s="16">
        <v>301202280</v>
      </c>
      <c r="C16" s="9" t="s">
        <v>17</v>
      </c>
      <c r="D16" s="10">
        <v>44287174057</v>
      </c>
      <c r="E16" s="10">
        <v>31806241214</v>
      </c>
      <c r="F16" s="10">
        <v>44786533542</v>
      </c>
      <c r="G16" s="10">
        <f>Table3[[#This Row],[22530537209.0000]]+Table3[[#This Row],[49874518406.0000]]-F16</f>
        <v>31306881729</v>
      </c>
      <c r="H16" s="12">
        <v>0.06</v>
      </c>
    </row>
    <row r="17" spans="1:8" ht="23.1" customHeight="1" x14ac:dyDescent="0.55000000000000004">
      <c r="A17" s="9" t="s">
        <v>24</v>
      </c>
      <c r="B17" s="16">
        <v>301201055</v>
      </c>
      <c r="C17" s="9" t="s">
        <v>17</v>
      </c>
      <c r="D17" s="10">
        <v>966875258</v>
      </c>
      <c r="E17" s="10">
        <v>17161308626</v>
      </c>
      <c r="F17" s="10">
        <v>684356067</v>
      </c>
      <c r="G17" s="10">
        <f>Table3[[#This Row],[22530537209.0000]]+Table3[[#This Row],[49874518406.0000]]-F17</f>
        <v>17443827817</v>
      </c>
      <c r="H17" s="12">
        <v>0.03</v>
      </c>
    </row>
    <row r="18" spans="1:8" ht="23.1" customHeight="1" x14ac:dyDescent="0.55000000000000004">
      <c r="A18" s="9" t="s">
        <v>25</v>
      </c>
      <c r="B18" s="16">
        <v>288030758</v>
      </c>
      <c r="C18" s="9" t="s">
        <v>17</v>
      </c>
      <c r="D18" s="10">
        <v>36499860716</v>
      </c>
      <c r="E18" s="10">
        <v>48867998603</v>
      </c>
      <c r="F18" s="10">
        <v>24363963114</v>
      </c>
      <c r="G18" s="10">
        <f>Table3[[#This Row],[22530537209.0000]]+Table3[[#This Row],[49874518406.0000]]-F18</f>
        <v>61003896205</v>
      </c>
      <c r="H18" s="12">
        <v>0.11</v>
      </c>
    </row>
    <row r="19" spans="1:8" ht="23.1" customHeight="1" x14ac:dyDescent="0.55000000000000004">
      <c r="A19" s="9" t="s">
        <v>26</v>
      </c>
      <c r="B19" s="16">
        <v>262546747</v>
      </c>
      <c r="C19" s="9" t="s">
        <v>17</v>
      </c>
      <c r="D19" s="10">
        <v>0</v>
      </c>
      <c r="E19" s="10">
        <v>807817621587</v>
      </c>
      <c r="F19" s="10">
        <v>559927917855</v>
      </c>
      <c r="G19" s="10">
        <f>Table3[[#This Row],[22530537209.0000]]+Table3[[#This Row],[49874518406.0000]]-F19</f>
        <v>247889703732</v>
      </c>
      <c r="H19" s="12">
        <v>0.45</v>
      </c>
    </row>
    <row r="20" spans="1:8" ht="23.1" customHeight="1" x14ac:dyDescent="0.55000000000000004">
      <c r="A20" s="9" t="s">
        <v>27</v>
      </c>
      <c r="B20" s="16">
        <v>302568906</v>
      </c>
      <c r="C20" s="9" t="s">
        <v>17</v>
      </c>
      <c r="D20" s="10">
        <v>2049706976</v>
      </c>
      <c r="E20" s="10">
        <v>200016008358</v>
      </c>
      <c r="F20" s="10">
        <v>136592671608</v>
      </c>
      <c r="G20" s="10">
        <f>Table3[[#This Row],[22530537209.0000]]+Table3[[#This Row],[49874518406.0000]]-F20</f>
        <v>65473043726</v>
      </c>
      <c r="H20" s="12">
        <v>0.12</v>
      </c>
    </row>
    <row r="21" spans="1:8" ht="23.1" customHeight="1" x14ac:dyDescent="0.55000000000000004">
      <c r="A21" s="9" t="s">
        <v>28</v>
      </c>
      <c r="B21" s="16">
        <v>302569200</v>
      </c>
      <c r="C21" s="9" t="s">
        <v>17</v>
      </c>
      <c r="D21" s="10">
        <v>3781149489</v>
      </c>
      <c r="E21" s="10">
        <v>50026437167</v>
      </c>
      <c r="F21" s="10">
        <v>15788421493</v>
      </c>
      <c r="G21" s="10">
        <f>Table3[[#This Row],[22530537209.0000]]+Table3[[#This Row],[49874518406.0000]]-F21</f>
        <v>38019165163</v>
      </c>
      <c r="H21" s="12">
        <v>7.0000000000000007E-2</v>
      </c>
    </row>
    <row r="22" spans="1:8" ht="23.1" customHeight="1" x14ac:dyDescent="0.55000000000000004">
      <c r="A22" s="9" t="s">
        <v>29</v>
      </c>
      <c r="B22" s="16">
        <v>302569200</v>
      </c>
      <c r="C22" s="9" t="s">
        <v>17</v>
      </c>
      <c r="D22" s="10">
        <v>0</v>
      </c>
      <c r="E22" s="10">
        <v>10000000000</v>
      </c>
      <c r="F22" s="10">
        <v>10000000000</v>
      </c>
      <c r="G22" s="10">
        <f>Table3[[#This Row],[22530537209.0000]]+Table3[[#This Row],[49874518406.0000]]-F22</f>
        <v>0</v>
      </c>
      <c r="H22" s="12">
        <v>0</v>
      </c>
    </row>
    <row r="23" spans="1:8" ht="23.1" customHeight="1" x14ac:dyDescent="0.55000000000000004">
      <c r="A23" s="9" t="s">
        <v>30</v>
      </c>
      <c r="B23" s="16">
        <v>301834775</v>
      </c>
      <c r="C23" s="9" t="s">
        <v>17</v>
      </c>
      <c r="D23" s="10">
        <v>23802158601</v>
      </c>
      <c r="E23" s="10">
        <v>30007279596</v>
      </c>
      <c r="F23" s="10">
        <v>22908173393</v>
      </c>
      <c r="G23" s="10">
        <f>Table3[[#This Row],[22530537209.0000]]+Table3[[#This Row],[49874518406.0000]]-F23</f>
        <v>30901264804</v>
      </c>
      <c r="H23" s="12">
        <v>0.06</v>
      </c>
    </row>
    <row r="24" spans="1:8" ht="23.1" customHeight="1" x14ac:dyDescent="0.55000000000000004">
      <c r="A24" s="9" t="s">
        <v>31</v>
      </c>
      <c r="B24" s="16">
        <v>301203970</v>
      </c>
      <c r="C24" s="9" t="s">
        <v>17</v>
      </c>
      <c r="D24" s="10">
        <v>1382282973</v>
      </c>
      <c r="E24" s="10">
        <v>11739937</v>
      </c>
      <c r="F24" s="10">
        <v>435777346</v>
      </c>
      <c r="G24" s="10">
        <f>Table3[[#This Row],[22530537209.0000]]+Table3[[#This Row],[49874518406.0000]]-F24</f>
        <v>958245564</v>
      </c>
      <c r="H24" s="12">
        <v>0</v>
      </c>
    </row>
    <row r="25" spans="1:8" ht="23.1" customHeight="1" x14ac:dyDescent="0.55000000000000004">
      <c r="A25" s="9" t="s">
        <v>32</v>
      </c>
      <c r="B25" s="16">
        <v>301202928</v>
      </c>
      <c r="C25" s="9" t="s">
        <v>17</v>
      </c>
      <c r="D25" s="10">
        <v>1030219860</v>
      </c>
      <c r="E25" s="10">
        <v>22375790533</v>
      </c>
      <c r="F25" s="10">
        <v>16398481791</v>
      </c>
      <c r="G25" s="10">
        <f>Table3[[#This Row],[22530537209.0000]]+Table3[[#This Row],[49874518406.0000]]-F25</f>
        <v>7007528602</v>
      </c>
      <c r="H25" s="12">
        <v>0.01</v>
      </c>
    </row>
    <row r="26" spans="1:8" ht="23.1" customHeight="1" x14ac:dyDescent="0.55000000000000004">
      <c r="A26" s="9" t="s">
        <v>33</v>
      </c>
      <c r="B26" s="16">
        <v>301202450</v>
      </c>
      <c r="C26" s="9" t="s">
        <v>17</v>
      </c>
      <c r="D26" s="10">
        <v>8114108951</v>
      </c>
      <c r="E26" s="10">
        <v>61866914349</v>
      </c>
      <c r="F26" s="10">
        <v>61102139217</v>
      </c>
      <c r="G26" s="10">
        <f>Table3[[#This Row],[22530537209.0000]]+Table3[[#This Row],[49874518406.0000]]-F26</f>
        <v>8878884083</v>
      </c>
      <c r="H26" s="12">
        <v>0.02</v>
      </c>
    </row>
    <row r="27" spans="1:8" ht="23.1" customHeight="1" x14ac:dyDescent="0.55000000000000004">
      <c r="A27" s="9" t="s">
        <v>34</v>
      </c>
      <c r="B27" s="16">
        <v>301202035</v>
      </c>
      <c r="C27" s="9" t="s">
        <v>17</v>
      </c>
      <c r="D27" s="10">
        <v>368909227</v>
      </c>
      <c r="E27" s="10">
        <v>0</v>
      </c>
      <c r="F27" s="10">
        <v>368909227</v>
      </c>
      <c r="G27" s="10">
        <f>Table3[[#This Row],[22530537209.0000]]+Table3[[#This Row],[49874518406.0000]]-F27</f>
        <v>0</v>
      </c>
      <c r="H27" s="12">
        <v>0</v>
      </c>
    </row>
    <row r="28" spans="1:8" ht="23.1" customHeight="1" x14ac:dyDescent="0.55000000000000004">
      <c r="A28" s="9" t="s">
        <v>35</v>
      </c>
      <c r="B28" s="16">
        <v>288032305</v>
      </c>
      <c r="C28" s="9" t="s">
        <v>17</v>
      </c>
      <c r="D28" s="10">
        <v>200356092664</v>
      </c>
      <c r="E28" s="10">
        <v>163387119633</v>
      </c>
      <c r="F28" s="10">
        <v>72508633035</v>
      </c>
      <c r="G28" s="10">
        <f>Table3[[#This Row],[22530537209.0000]]+Table3[[#This Row],[49874518406.0000]]-F28</f>
        <v>291234579262</v>
      </c>
      <c r="H28" s="12">
        <v>0.53</v>
      </c>
    </row>
    <row r="29" spans="1:8" ht="23.1" customHeight="1" x14ac:dyDescent="0.55000000000000004">
      <c r="A29" s="9" t="s">
        <v>36</v>
      </c>
      <c r="B29" s="16">
        <v>288030497</v>
      </c>
      <c r="C29" s="9" t="s">
        <v>17</v>
      </c>
      <c r="D29" s="10">
        <v>7183058846</v>
      </c>
      <c r="E29" s="10">
        <v>33511882024</v>
      </c>
      <c r="F29" s="10">
        <v>30345267916</v>
      </c>
      <c r="G29" s="10">
        <f>Table3[[#This Row],[22530537209.0000]]+Table3[[#This Row],[49874518406.0000]]-F29</f>
        <v>10349672954</v>
      </c>
      <c r="H29" s="12">
        <v>0.02</v>
      </c>
    </row>
    <row r="30" spans="1:8" ht="23.1" customHeight="1" x14ac:dyDescent="0.55000000000000004">
      <c r="A30" s="9" t="s">
        <v>37</v>
      </c>
      <c r="B30" s="16">
        <v>301839359</v>
      </c>
      <c r="C30" s="9" t="s">
        <v>17</v>
      </c>
      <c r="D30" s="10">
        <v>60402852706</v>
      </c>
      <c r="E30" s="10">
        <v>613721046</v>
      </c>
      <c r="F30" s="10">
        <v>774938207</v>
      </c>
      <c r="G30" s="10">
        <f>Table3[[#This Row],[22530537209.0000]]+Table3[[#This Row],[49874518406.0000]]-F30</f>
        <v>60241635545</v>
      </c>
      <c r="H30" s="12">
        <v>0.11</v>
      </c>
    </row>
    <row r="31" spans="1:8" ht="23.1" customHeight="1" x14ac:dyDescent="0.55000000000000004">
      <c r="A31" s="9" t="s">
        <v>38</v>
      </c>
      <c r="B31" s="16">
        <v>301809744</v>
      </c>
      <c r="C31" s="9" t="s">
        <v>17</v>
      </c>
      <c r="D31" s="10">
        <v>9350552978</v>
      </c>
      <c r="E31" s="10">
        <v>45949994409</v>
      </c>
      <c r="F31" s="10">
        <v>11640516664</v>
      </c>
      <c r="G31" s="10">
        <f>Table3[[#This Row],[22530537209.0000]]+Table3[[#This Row],[49874518406.0000]]-F31</f>
        <v>43660030723</v>
      </c>
      <c r="H31" s="12">
        <v>0.08</v>
      </c>
    </row>
    <row r="32" spans="1:8" ht="23.1" customHeight="1" x14ac:dyDescent="0.55000000000000004">
      <c r="A32" s="9" t="s">
        <v>39</v>
      </c>
      <c r="B32" s="16">
        <v>301203910</v>
      </c>
      <c r="C32" s="9" t="s">
        <v>17</v>
      </c>
      <c r="D32" s="10">
        <v>985591932</v>
      </c>
      <c r="E32" s="10">
        <v>8025249</v>
      </c>
      <c r="F32" s="10">
        <v>47262467</v>
      </c>
      <c r="G32" s="10">
        <f>Table3[[#This Row],[22530537209.0000]]+Table3[[#This Row],[49874518406.0000]]-F32</f>
        <v>946354714</v>
      </c>
      <c r="H32" s="12">
        <v>0</v>
      </c>
    </row>
    <row r="33" spans="1:8" ht="23.1" customHeight="1" x14ac:dyDescent="0.55000000000000004">
      <c r="A33" s="9" t="s">
        <v>40</v>
      </c>
      <c r="B33" s="16">
        <v>301202783</v>
      </c>
      <c r="C33" s="9" t="s">
        <v>17</v>
      </c>
      <c r="D33" s="10">
        <v>3463484003</v>
      </c>
      <c r="E33" s="10">
        <v>50377875953</v>
      </c>
      <c r="F33" s="10">
        <v>22170891068</v>
      </c>
      <c r="G33" s="10">
        <f>Table3[[#This Row],[22530537209.0000]]+Table3[[#This Row],[49874518406.0000]]-F33</f>
        <v>31670468888</v>
      </c>
      <c r="H33" s="12">
        <v>0.06</v>
      </c>
    </row>
    <row r="34" spans="1:8" ht="23.1" customHeight="1" x14ac:dyDescent="0.55000000000000004">
      <c r="A34" s="9" t="s">
        <v>41</v>
      </c>
      <c r="B34" s="16">
        <v>301202503</v>
      </c>
      <c r="C34" s="9" t="s">
        <v>17</v>
      </c>
      <c r="D34" s="10">
        <v>11353274517</v>
      </c>
      <c r="E34" s="10">
        <v>70022790945</v>
      </c>
      <c r="F34" s="10">
        <v>66027893956</v>
      </c>
      <c r="G34" s="10">
        <f>Table3[[#This Row],[22530537209.0000]]+Table3[[#This Row],[49874518406.0000]]-F34</f>
        <v>15348171506</v>
      </c>
      <c r="H34" s="12">
        <v>0.03</v>
      </c>
    </row>
    <row r="35" spans="1:8" ht="23.1" customHeight="1" x14ac:dyDescent="0.55000000000000004">
      <c r="A35" s="9" t="s">
        <v>42</v>
      </c>
      <c r="B35" s="16">
        <v>301200932</v>
      </c>
      <c r="C35" s="9" t="s">
        <v>17</v>
      </c>
      <c r="D35" s="10">
        <v>493368386</v>
      </c>
      <c r="E35" s="10">
        <v>31934450445</v>
      </c>
      <c r="F35" s="10">
        <v>6578947</v>
      </c>
      <c r="G35" s="10">
        <f>Table3[[#This Row],[22530537209.0000]]+Table3[[#This Row],[49874518406.0000]]-F35</f>
        <v>32421239884</v>
      </c>
      <c r="H35" s="12">
        <v>0.06</v>
      </c>
    </row>
    <row r="36" spans="1:8" ht="23.1" customHeight="1" x14ac:dyDescent="0.55000000000000004">
      <c r="A36" s="9" t="s">
        <v>43</v>
      </c>
      <c r="B36" s="16">
        <v>288032810</v>
      </c>
      <c r="C36" s="9" t="s">
        <v>17</v>
      </c>
      <c r="D36" s="10">
        <v>15570090264</v>
      </c>
      <c r="E36" s="10">
        <v>41796000000</v>
      </c>
      <c r="F36" s="10">
        <v>52351910802</v>
      </c>
      <c r="G36" s="10">
        <f>Table3[[#This Row],[22530537209.0000]]+Table3[[#This Row],[49874518406.0000]]-F36</f>
        <v>5014179462</v>
      </c>
      <c r="H36" s="12">
        <v>0.01</v>
      </c>
    </row>
    <row r="37" spans="1:8" ht="23.1" customHeight="1" x14ac:dyDescent="0.55000000000000004">
      <c r="A37" s="9" t="s">
        <v>44</v>
      </c>
      <c r="B37" s="16">
        <v>288032603</v>
      </c>
      <c r="C37" s="9" t="s">
        <v>17</v>
      </c>
      <c r="D37" s="10">
        <v>29464311451</v>
      </c>
      <c r="E37" s="10">
        <v>58860266252</v>
      </c>
      <c r="F37" s="10">
        <v>60525274598</v>
      </c>
      <c r="G37" s="10">
        <f>Table3[[#This Row],[22530537209.0000]]+Table3[[#This Row],[49874518406.0000]]-F37</f>
        <v>27799303105</v>
      </c>
      <c r="H37" s="12">
        <v>0.05</v>
      </c>
    </row>
    <row r="38" spans="1:8" ht="23.1" customHeight="1" x14ac:dyDescent="0.55000000000000004">
      <c r="A38" s="9" t="s">
        <v>45</v>
      </c>
      <c r="B38" s="16">
        <v>288030928</v>
      </c>
      <c r="C38" s="9" t="s">
        <v>17</v>
      </c>
      <c r="D38" s="10">
        <v>4894366947</v>
      </c>
      <c r="E38" s="10">
        <v>2990419</v>
      </c>
      <c r="F38" s="10">
        <v>4549181379</v>
      </c>
      <c r="G38" s="10">
        <f>Table3[[#This Row],[22530537209.0000]]+Table3[[#This Row],[49874518406.0000]]-F38</f>
        <v>348175987</v>
      </c>
      <c r="H38" s="12">
        <v>0</v>
      </c>
    </row>
    <row r="39" spans="1:8" ht="23.1" customHeight="1" x14ac:dyDescent="0.55000000000000004">
      <c r="A39" s="9" t="s">
        <v>46</v>
      </c>
      <c r="B39" s="16">
        <v>302568566</v>
      </c>
      <c r="C39" s="9" t="s">
        <v>17</v>
      </c>
      <c r="D39" s="10">
        <v>1205019309</v>
      </c>
      <c r="E39" s="10">
        <v>13169264882</v>
      </c>
      <c r="F39" s="10">
        <v>5406101599</v>
      </c>
      <c r="G39" s="10">
        <f>Table3[[#This Row],[22530537209.0000]]+Table3[[#This Row],[49874518406.0000]]-F39</f>
        <v>8968182592</v>
      </c>
      <c r="H39" s="12">
        <v>0.02</v>
      </c>
    </row>
    <row r="40" spans="1:8" ht="23.1" customHeight="1" x14ac:dyDescent="0.55000000000000004">
      <c r="A40" s="9" t="s">
        <v>47</v>
      </c>
      <c r="B40" s="16">
        <v>301838150</v>
      </c>
      <c r="C40" s="9" t="s">
        <v>17</v>
      </c>
      <c r="D40" s="10">
        <v>12152637911</v>
      </c>
      <c r="E40" s="10">
        <v>67340486796</v>
      </c>
      <c r="F40" s="10">
        <v>59664785894</v>
      </c>
      <c r="G40" s="10">
        <f>Table3[[#This Row],[22530537209.0000]]+Table3[[#This Row],[49874518406.0000]]-F40</f>
        <v>19828338813</v>
      </c>
      <c r="H40" s="12">
        <v>0.04</v>
      </c>
    </row>
    <row r="41" spans="1:8" ht="23.1" customHeight="1" x14ac:dyDescent="0.55000000000000004">
      <c r="A41" s="9" t="s">
        <v>48</v>
      </c>
      <c r="B41" s="16">
        <v>301834295</v>
      </c>
      <c r="C41" s="9" t="s">
        <v>17</v>
      </c>
      <c r="D41" s="10">
        <v>7742895034</v>
      </c>
      <c r="E41" s="10">
        <v>28847219799</v>
      </c>
      <c r="F41" s="10">
        <v>6976215977</v>
      </c>
      <c r="G41" s="10">
        <f>Table3[[#This Row],[22530537209.0000]]+Table3[[#This Row],[49874518406.0000]]-F41</f>
        <v>29613898856</v>
      </c>
      <c r="H41" s="12">
        <v>0.05</v>
      </c>
    </row>
    <row r="42" spans="1:8" ht="23.1" customHeight="1" x14ac:dyDescent="0.55000000000000004">
      <c r="A42" s="9" t="s">
        <v>49</v>
      </c>
      <c r="B42" s="16">
        <v>301833965</v>
      </c>
      <c r="C42" s="9" t="s">
        <v>17</v>
      </c>
      <c r="D42" s="10">
        <v>19373643749</v>
      </c>
      <c r="E42" s="10">
        <v>2156302041</v>
      </c>
      <c r="F42" s="10">
        <v>5625009359</v>
      </c>
      <c r="G42" s="10">
        <f>Table3[[#This Row],[22530537209.0000]]+Table3[[#This Row],[49874518406.0000]]-F42</f>
        <v>15904936431</v>
      </c>
      <c r="H42" s="12">
        <v>0.03</v>
      </c>
    </row>
    <row r="43" spans="1:8" ht="23.1" customHeight="1" x14ac:dyDescent="0.55000000000000004">
      <c r="A43" s="9" t="s">
        <v>50</v>
      </c>
      <c r="B43" s="16">
        <v>301203957</v>
      </c>
      <c r="C43" s="9" t="s">
        <v>17</v>
      </c>
      <c r="D43" s="10">
        <v>8006992256</v>
      </c>
      <c r="E43" s="10">
        <v>30067985977</v>
      </c>
      <c r="F43" s="10">
        <v>27766062218</v>
      </c>
      <c r="G43" s="10">
        <f>Table3[[#This Row],[22530537209.0000]]+Table3[[#This Row],[49874518406.0000]]-F43</f>
        <v>10308916015</v>
      </c>
      <c r="H43" s="12">
        <v>0.02</v>
      </c>
    </row>
    <row r="44" spans="1:8" ht="23.1" customHeight="1" x14ac:dyDescent="0.55000000000000004">
      <c r="A44" s="9" t="s">
        <v>51</v>
      </c>
      <c r="B44" s="16">
        <v>301202837</v>
      </c>
      <c r="C44" s="9" t="s">
        <v>17</v>
      </c>
      <c r="D44" s="10">
        <v>905107534</v>
      </c>
      <c r="E44" s="10">
        <v>34985196125</v>
      </c>
      <c r="F44" s="10">
        <v>15811205375</v>
      </c>
      <c r="G44" s="10">
        <f>Table3[[#This Row],[22530537209.0000]]+Table3[[#This Row],[49874518406.0000]]-F44</f>
        <v>20079098284</v>
      </c>
      <c r="H44" s="12">
        <v>0.04</v>
      </c>
    </row>
    <row r="45" spans="1:8" ht="23.1" customHeight="1" x14ac:dyDescent="0.55000000000000004">
      <c r="A45" s="9" t="s">
        <v>52</v>
      </c>
      <c r="B45" s="16">
        <v>301202394</v>
      </c>
      <c r="C45" s="9" t="s">
        <v>17</v>
      </c>
      <c r="D45" s="10">
        <v>20792131831</v>
      </c>
      <c r="E45" s="10">
        <v>23473582223</v>
      </c>
      <c r="F45" s="10">
        <v>43799566991</v>
      </c>
      <c r="G45" s="10">
        <f>Table3[[#This Row],[22530537209.0000]]+Table3[[#This Row],[49874518406.0000]]-F45</f>
        <v>466147063</v>
      </c>
      <c r="H45" s="12">
        <v>0</v>
      </c>
    </row>
    <row r="46" spans="1:8" ht="23.1" customHeight="1" x14ac:dyDescent="0.55000000000000004">
      <c r="A46" s="9" t="s">
        <v>53</v>
      </c>
      <c r="B46" s="16">
        <v>301200981</v>
      </c>
      <c r="C46" s="9" t="s">
        <v>17</v>
      </c>
      <c r="D46" s="10">
        <v>412228416</v>
      </c>
      <c r="E46" s="10">
        <v>49682501117</v>
      </c>
      <c r="F46" s="10">
        <v>17570108329</v>
      </c>
      <c r="G46" s="10">
        <f>Table3[[#This Row],[22530537209.0000]]+Table3[[#This Row],[49874518406.0000]]-F46</f>
        <v>32524621204</v>
      </c>
      <c r="H46" s="12">
        <v>0.06</v>
      </c>
    </row>
    <row r="47" spans="1:8" ht="23.1" customHeight="1" x14ac:dyDescent="0.55000000000000004">
      <c r="A47" s="9" t="s">
        <v>54</v>
      </c>
      <c r="B47" s="16">
        <v>288027917</v>
      </c>
      <c r="C47" s="9" t="s">
        <v>17</v>
      </c>
      <c r="D47" s="10">
        <v>29135070575</v>
      </c>
      <c r="E47" s="10">
        <v>22058005538</v>
      </c>
      <c r="F47" s="10">
        <v>21329607069</v>
      </c>
      <c r="G47" s="10">
        <f>Table3[[#This Row],[22530537209.0000]]+Table3[[#This Row],[49874518406.0000]]-F47</f>
        <v>29863469044</v>
      </c>
      <c r="H47" s="12">
        <v>0.05</v>
      </c>
    </row>
    <row r="48" spans="1:8" ht="23.1" customHeight="1" x14ac:dyDescent="0.55000000000000004">
      <c r="A48" s="9" t="s">
        <v>55</v>
      </c>
      <c r="B48" s="16">
        <v>304164240</v>
      </c>
      <c r="C48" s="9" t="s">
        <v>17</v>
      </c>
      <c r="D48" s="10">
        <v>15669399874</v>
      </c>
      <c r="E48" s="10">
        <v>35065240151</v>
      </c>
      <c r="F48" s="10">
        <v>33739387401</v>
      </c>
      <c r="G48" s="10">
        <f>Table3[[#This Row],[22530537209.0000]]+Table3[[#This Row],[49874518406.0000]]-F48</f>
        <v>16995252624</v>
      </c>
      <c r="H48" s="12">
        <v>0.03</v>
      </c>
    </row>
    <row r="49" spans="1:8" ht="23.1" customHeight="1" x14ac:dyDescent="0.55000000000000004">
      <c r="A49" s="9" t="s">
        <v>56</v>
      </c>
      <c r="B49" s="16">
        <v>301838495</v>
      </c>
      <c r="C49" s="9" t="s">
        <v>17</v>
      </c>
      <c r="D49" s="10">
        <v>1348682800</v>
      </c>
      <c r="E49" s="10">
        <v>20009261465</v>
      </c>
      <c r="F49" s="10">
        <v>248668538</v>
      </c>
      <c r="G49" s="10">
        <f>Table3[[#This Row],[22530537209.0000]]+Table3[[#This Row],[49874518406.0000]]-F49</f>
        <v>21109275727</v>
      </c>
      <c r="H49" s="12">
        <v>0.04</v>
      </c>
    </row>
    <row r="50" spans="1:8" ht="23.1" customHeight="1" x14ac:dyDescent="0.55000000000000004">
      <c r="A50" s="9" t="s">
        <v>57</v>
      </c>
      <c r="B50" s="16">
        <v>301835810</v>
      </c>
      <c r="C50" s="9" t="s">
        <v>17</v>
      </c>
      <c r="D50" s="10">
        <v>1223770649</v>
      </c>
      <c r="E50" s="10">
        <v>20277393668</v>
      </c>
      <c r="F50" s="10">
        <v>1234164317</v>
      </c>
      <c r="G50" s="10">
        <f>Table3[[#This Row],[22530537209.0000]]+Table3[[#This Row],[49874518406.0000]]-F50</f>
        <v>20267000000</v>
      </c>
      <c r="H50" s="12">
        <v>0.04</v>
      </c>
    </row>
    <row r="51" spans="1:8" ht="23.1" customHeight="1" x14ac:dyDescent="0.55000000000000004">
      <c r="A51" s="9" t="s">
        <v>58</v>
      </c>
      <c r="B51" s="16">
        <v>301203969</v>
      </c>
      <c r="C51" s="9" t="s">
        <v>17</v>
      </c>
      <c r="D51" s="10">
        <v>1954404082</v>
      </c>
      <c r="E51" s="10">
        <v>20744475291</v>
      </c>
      <c r="F51" s="10">
        <v>6758847186</v>
      </c>
      <c r="G51" s="10">
        <f>Table3[[#This Row],[22530537209.0000]]+Table3[[#This Row],[49874518406.0000]]-F51</f>
        <v>15940032187</v>
      </c>
      <c r="H51" s="12">
        <v>0.03</v>
      </c>
    </row>
    <row r="52" spans="1:8" ht="23.1" customHeight="1" x14ac:dyDescent="0.55000000000000004">
      <c r="A52" s="9" t="s">
        <v>59</v>
      </c>
      <c r="B52" s="16">
        <v>301203891</v>
      </c>
      <c r="C52" s="9" t="s">
        <v>17</v>
      </c>
      <c r="D52" s="10">
        <v>946678796</v>
      </c>
      <c r="E52" s="10">
        <v>20023498405</v>
      </c>
      <c r="F52" s="10">
        <v>6578947</v>
      </c>
      <c r="G52" s="10">
        <f>Table3[[#This Row],[22530537209.0000]]+Table3[[#This Row],[49874518406.0000]]-F52</f>
        <v>20963598254</v>
      </c>
      <c r="H52" s="12">
        <v>0.04</v>
      </c>
    </row>
    <row r="53" spans="1:8" ht="23.1" customHeight="1" x14ac:dyDescent="0.55000000000000004">
      <c r="A53" s="9" t="s">
        <v>60</v>
      </c>
      <c r="B53" s="16">
        <v>301202412</v>
      </c>
      <c r="C53" s="9" t="s">
        <v>17</v>
      </c>
      <c r="D53" s="10">
        <v>34486306738</v>
      </c>
      <c r="E53" s="10">
        <v>27698748632</v>
      </c>
      <c r="F53" s="10">
        <v>26080174249</v>
      </c>
      <c r="G53" s="10">
        <f>Table3[[#This Row],[22530537209.0000]]+Table3[[#This Row],[49874518406.0000]]-F53</f>
        <v>36104881121</v>
      </c>
      <c r="H53" s="12">
        <v>7.0000000000000007E-2</v>
      </c>
    </row>
    <row r="54" spans="1:8" ht="23.1" customHeight="1" x14ac:dyDescent="0.55000000000000004">
      <c r="A54" s="9" t="s">
        <v>61</v>
      </c>
      <c r="B54" s="16">
        <v>301202242</v>
      </c>
      <c r="C54" s="9" t="s">
        <v>17</v>
      </c>
      <c r="D54" s="10">
        <v>23109468102</v>
      </c>
      <c r="E54" s="10">
        <v>87808244</v>
      </c>
      <c r="F54" s="10">
        <v>17426813611</v>
      </c>
      <c r="G54" s="10">
        <f>Table3[[#This Row],[22530537209.0000]]+Table3[[#This Row],[49874518406.0000]]-F54</f>
        <v>5770462735</v>
      </c>
      <c r="H54" s="12">
        <v>0.01</v>
      </c>
    </row>
    <row r="55" spans="1:8" ht="23.1" customHeight="1" x14ac:dyDescent="0.55000000000000004">
      <c r="A55" s="9" t="s">
        <v>62</v>
      </c>
      <c r="B55" s="16">
        <v>301200816</v>
      </c>
      <c r="C55" s="9" t="s">
        <v>17</v>
      </c>
      <c r="D55" s="10">
        <v>0</v>
      </c>
      <c r="E55" s="10">
        <v>100000000000</v>
      </c>
      <c r="F55" s="10">
        <v>100000000000</v>
      </c>
      <c r="G55" s="10">
        <f>Table3[[#This Row],[22530537209.0000]]+Table3[[#This Row],[49874518406.0000]]-F55</f>
        <v>0</v>
      </c>
      <c r="H55" s="12">
        <v>0</v>
      </c>
    </row>
    <row r="56" spans="1:8" ht="23.1" customHeight="1" x14ac:dyDescent="0.55000000000000004">
      <c r="A56" s="9" t="s">
        <v>63</v>
      </c>
      <c r="B56" s="16">
        <v>288032123</v>
      </c>
      <c r="C56" s="9" t="s">
        <v>17</v>
      </c>
      <c r="D56" s="10">
        <v>0</v>
      </c>
      <c r="E56" s="10">
        <v>538876090019</v>
      </c>
      <c r="F56" s="10">
        <v>437117731576</v>
      </c>
      <c r="G56" s="10">
        <f>Table3[[#This Row],[22530537209.0000]]+Table3[[#This Row],[49874518406.0000]]-F56</f>
        <v>101758358443</v>
      </c>
      <c r="H56" s="12">
        <v>0.18</v>
      </c>
    </row>
    <row r="57" spans="1:8" ht="23.1" customHeight="1" x14ac:dyDescent="0.55000000000000004">
      <c r="A57" s="9" t="s">
        <v>64</v>
      </c>
      <c r="B57" s="16">
        <v>288031921</v>
      </c>
      <c r="C57" s="9" t="s">
        <v>17</v>
      </c>
      <c r="D57" s="10">
        <v>13088302309</v>
      </c>
      <c r="E57" s="10">
        <v>6162268931</v>
      </c>
      <c r="F57" s="10">
        <v>17127830641</v>
      </c>
      <c r="G57" s="10">
        <f>Table3[[#This Row],[22530537209.0000]]+Table3[[#This Row],[49874518406.0000]]-F57</f>
        <v>2122740599</v>
      </c>
      <c r="H57" s="12">
        <v>0</v>
      </c>
    </row>
    <row r="58" spans="1:8" ht="23.1" customHeight="1" x14ac:dyDescent="0.55000000000000004">
      <c r="A58" s="9" t="s">
        <v>65</v>
      </c>
      <c r="B58" s="16">
        <v>304164045</v>
      </c>
      <c r="C58" s="9" t="s">
        <v>17</v>
      </c>
      <c r="D58" s="10">
        <v>4483488288</v>
      </c>
      <c r="E58" s="10">
        <v>12681078941</v>
      </c>
      <c r="F58" s="10">
        <v>14387935356</v>
      </c>
      <c r="G58" s="10">
        <f>Table3[[#This Row],[22530537209.0000]]+Table3[[#This Row],[49874518406.0000]]-F58</f>
        <v>2776631873</v>
      </c>
      <c r="H58" s="12">
        <v>0.01</v>
      </c>
    </row>
    <row r="59" spans="1:8" ht="23.1" customHeight="1" x14ac:dyDescent="0.55000000000000004">
      <c r="A59" s="9" t="s">
        <v>66</v>
      </c>
      <c r="B59" s="16">
        <v>302567987</v>
      </c>
      <c r="C59" s="9" t="s">
        <v>17</v>
      </c>
      <c r="D59" s="10">
        <v>92560722565</v>
      </c>
      <c r="E59" s="10">
        <v>26245166436</v>
      </c>
      <c r="F59" s="10">
        <v>89586275986</v>
      </c>
      <c r="G59" s="10">
        <f>Table3[[#This Row],[22530537209.0000]]+Table3[[#This Row],[49874518406.0000]]-F59</f>
        <v>29219613015</v>
      </c>
      <c r="H59" s="12">
        <v>0.05</v>
      </c>
    </row>
    <row r="60" spans="1:8" ht="23.1" customHeight="1" x14ac:dyDescent="0.55000000000000004">
      <c r="A60" s="9" t="s">
        <v>67</v>
      </c>
      <c r="B60" s="16">
        <v>301837818</v>
      </c>
      <c r="C60" s="9" t="s">
        <v>17</v>
      </c>
      <c r="D60" s="10">
        <v>727290719</v>
      </c>
      <c r="E60" s="10">
        <v>6126633</v>
      </c>
      <c r="F60" s="10">
        <v>6578947</v>
      </c>
      <c r="G60" s="10">
        <f>Table3[[#This Row],[22530537209.0000]]+Table3[[#This Row],[49874518406.0000]]-F60</f>
        <v>726838405</v>
      </c>
      <c r="H60" s="12">
        <v>0</v>
      </c>
    </row>
    <row r="61" spans="1:8" ht="23.1" customHeight="1" x14ac:dyDescent="0.55000000000000004">
      <c r="A61" s="9" t="s">
        <v>68</v>
      </c>
      <c r="B61" s="16">
        <v>301832810</v>
      </c>
      <c r="C61" s="9" t="s">
        <v>17</v>
      </c>
      <c r="D61" s="10">
        <v>11951997697</v>
      </c>
      <c r="E61" s="10">
        <v>6044243</v>
      </c>
      <c r="F61" s="10">
        <v>11246915660</v>
      </c>
      <c r="G61" s="10">
        <f>Table3[[#This Row],[22530537209.0000]]+Table3[[#This Row],[49874518406.0000]]-F61</f>
        <v>711126280</v>
      </c>
      <c r="H61" s="12">
        <v>0</v>
      </c>
    </row>
    <row r="62" spans="1:8" ht="23.1" customHeight="1" x14ac:dyDescent="0.55000000000000004">
      <c r="A62" s="9" t="s">
        <v>69</v>
      </c>
      <c r="B62" s="16">
        <v>301203908</v>
      </c>
      <c r="C62" s="9" t="s">
        <v>17</v>
      </c>
      <c r="D62" s="10">
        <v>191652616</v>
      </c>
      <c r="E62" s="10">
        <v>1306185</v>
      </c>
      <c r="F62" s="10">
        <v>44438705</v>
      </c>
      <c r="G62" s="10">
        <f>Table3[[#This Row],[22530537209.0000]]+Table3[[#This Row],[49874518406.0000]]-F62</f>
        <v>148520096</v>
      </c>
      <c r="H62" s="12">
        <v>0</v>
      </c>
    </row>
    <row r="63" spans="1:8" ht="23.1" customHeight="1" x14ac:dyDescent="0.55000000000000004">
      <c r="A63" s="9" t="s">
        <v>70</v>
      </c>
      <c r="B63" s="16">
        <v>301202746</v>
      </c>
      <c r="C63" s="9" t="s">
        <v>17</v>
      </c>
      <c r="D63" s="10">
        <v>14654800308</v>
      </c>
      <c r="E63" s="10">
        <v>13324002395</v>
      </c>
      <c r="F63" s="10">
        <v>16029520750</v>
      </c>
      <c r="G63" s="10">
        <f>Table3[[#This Row],[22530537209.0000]]+Table3[[#This Row],[49874518406.0000]]-F63</f>
        <v>11949281953</v>
      </c>
      <c r="H63" s="12">
        <v>0.02</v>
      </c>
    </row>
    <row r="64" spans="1:8" ht="23.1" customHeight="1" x14ac:dyDescent="0.55000000000000004">
      <c r="A64" s="9" t="s">
        <v>71</v>
      </c>
      <c r="B64" s="16">
        <v>301202667</v>
      </c>
      <c r="C64" s="9" t="s">
        <v>17</v>
      </c>
      <c r="D64" s="10">
        <v>263177938</v>
      </c>
      <c r="E64" s="10">
        <v>89133216987</v>
      </c>
      <c r="F64" s="10">
        <v>19634589866</v>
      </c>
      <c r="G64" s="10">
        <f>Table3[[#This Row],[22530537209.0000]]+Table3[[#This Row],[49874518406.0000]]-F64</f>
        <v>69761805059</v>
      </c>
      <c r="H64" s="12">
        <v>0.13</v>
      </c>
    </row>
    <row r="65" spans="1:8" ht="23.1" customHeight="1" x14ac:dyDescent="0.55000000000000004">
      <c r="A65" s="9" t="s">
        <v>72</v>
      </c>
      <c r="B65" s="16">
        <v>301202321</v>
      </c>
      <c r="C65" s="9" t="s">
        <v>17</v>
      </c>
      <c r="D65" s="10">
        <v>1387532492</v>
      </c>
      <c r="E65" s="10">
        <v>10011784522</v>
      </c>
      <c r="F65" s="10">
        <v>7402890468</v>
      </c>
      <c r="G65" s="10">
        <f>Table3[[#This Row],[22530537209.0000]]+Table3[[#This Row],[49874518406.0000]]-F65</f>
        <v>3996426546</v>
      </c>
      <c r="H65" s="12">
        <v>0.01</v>
      </c>
    </row>
    <row r="66" spans="1:8" ht="23.1" customHeight="1" x14ac:dyDescent="0.55000000000000004">
      <c r="A66" s="9" t="s">
        <v>73</v>
      </c>
      <c r="B66" s="16">
        <v>288031623</v>
      </c>
      <c r="C66" s="9" t="s">
        <v>17</v>
      </c>
      <c r="D66" s="10">
        <v>0</v>
      </c>
      <c r="E66" s="10">
        <v>72473759738</v>
      </c>
      <c r="F66" s="10">
        <v>3595068249</v>
      </c>
      <c r="G66" s="10">
        <f>Table3[[#This Row],[22530537209.0000]]+Table3[[#This Row],[49874518406.0000]]-F66</f>
        <v>68878691489</v>
      </c>
      <c r="H66" s="12">
        <v>0.13</v>
      </c>
    </row>
    <row r="67" spans="1:8" ht="23.1" customHeight="1" x14ac:dyDescent="0.55000000000000004">
      <c r="A67" s="9" t="s">
        <v>74</v>
      </c>
      <c r="B67" s="16">
        <v>304163892</v>
      </c>
      <c r="C67" s="9" t="s">
        <v>17</v>
      </c>
      <c r="D67" s="10">
        <v>2133083735</v>
      </c>
      <c r="E67" s="10">
        <v>0</v>
      </c>
      <c r="F67" s="10">
        <v>1970035526</v>
      </c>
      <c r="G67" s="10">
        <f>Table3[[#This Row],[22530537209.0000]]+Table3[[#This Row],[49874518406.0000]]-F67</f>
        <v>163048209</v>
      </c>
      <c r="H67" s="12">
        <v>0</v>
      </c>
    </row>
    <row r="68" spans="1:8" ht="23.1" customHeight="1" x14ac:dyDescent="0.55000000000000004">
      <c r="A68" s="9" t="s">
        <v>75</v>
      </c>
      <c r="B68" s="16">
        <v>302569467</v>
      </c>
      <c r="C68" s="9" t="s">
        <v>17</v>
      </c>
      <c r="D68" s="10">
        <v>142519</v>
      </c>
      <c r="E68" s="10">
        <v>1736399179739</v>
      </c>
      <c r="F68" s="10">
        <v>1736399322258</v>
      </c>
      <c r="G68" s="10">
        <f>Table3[[#This Row],[22530537209.0000]]+Table3[[#This Row],[49874518406.0000]]-F68</f>
        <v>0</v>
      </c>
      <c r="H68" s="12">
        <v>0</v>
      </c>
    </row>
    <row r="69" spans="1:8" ht="23.1" customHeight="1" x14ac:dyDescent="0.55000000000000004">
      <c r="A69" s="9" t="s">
        <v>76</v>
      </c>
      <c r="B69" s="16">
        <v>302568189</v>
      </c>
      <c r="C69" s="9" t="s">
        <v>17</v>
      </c>
      <c r="D69" s="10">
        <v>1699970037</v>
      </c>
      <c r="E69" s="10">
        <v>14438101</v>
      </c>
      <c r="F69" s="10">
        <v>547631483</v>
      </c>
      <c r="G69" s="10">
        <f>Table3[[#This Row],[22530537209.0000]]+Table3[[#This Row],[49874518406.0000]]-F69</f>
        <v>1166776655</v>
      </c>
      <c r="H69" s="12">
        <v>0</v>
      </c>
    </row>
    <row r="70" spans="1:8" ht="23.1" customHeight="1" x14ac:dyDescent="0.55000000000000004">
      <c r="A70" s="9" t="s">
        <v>77</v>
      </c>
      <c r="B70" s="16">
        <v>301835007</v>
      </c>
      <c r="C70" s="9" t="s">
        <v>17</v>
      </c>
      <c r="D70" s="10">
        <v>354256042</v>
      </c>
      <c r="E70" s="10">
        <v>48493000000</v>
      </c>
      <c r="F70" s="10">
        <v>15417553590</v>
      </c>
      <c r="G70" s="10">
        <f>Table3[[#This Row],[22530537209.0000]]+Table3[[#This Row],[49874518406.0000]]-F70</f>
        <v>33429702452</v>
      </c>
      <c r="H70" s="12">
        <v>0.06</v>
      </c>
    </row>
    <row r="71" spans="1:8" ht="23.1" customHeight="1" x14ac:dyDescent="0.55000000000000004">
      <c r="A71" s="9" t="s">
        <v>78</v>
      </c>
      <c r="B71" s="16">
        <v>301833333</v>
      </c>
      <c r="C71" s="9" t="s">
        <v>17</v>
      </c>
      <c r="D71" s="10">
        <v>826715090</v>
      </c>
      <c r="E71" s="10">
        <v>70178981650</v>
      </c>
      <c r="F71" s="10">
        <v>54827411092</v>
      </c>
      <c r="G71" s="10">
        <f>Table3[[#This Row],[22530537209.0000]]+Table3[[#This Row],[49874518406.0000]]-F71</f>
        <v>16178285648</v>
      </c>
      <c r="H71" s="12">
        <v>0.03</v>
      </c>
    </row>
    <row r="72" spans="1:8" ht="23.1" customHeight="1" x14ac:dyDescent="0.55000000000000004">
      <c r="A72" s="9" t="s">
        <v>79</v>
      </c>
      <c r="B72" s="16">
        <v>301203933</v>
      </c>
      <c r="C72" s="9" t="s">
        <v>17</v>
      </c>
      <c r="D72" s="10">
        <v>1686983257</v>
      </c>
      <c r="E72" s="10">
        <v>38654593636</v>
      </c>
      <c r="F72" s="10">
        <v>15565233343</v>
      </c>
      <c r="G72" s="10">
        <f>Table3[[#This Row],[22530537209.0000]]+Table3[[#This Row],[49874518406.0000]]-F72</f>
        <v>24776343550</v>
      </c>
      <c r="H72" s="12">
        <v>0.04</v>
      </c>
    </row>
    <row r="73" spans="1:8" ht="23.1" customHeight="1" x14ac:dyDescent="0.55000000000000004">
      <c r="A73" s="9" t="s">
        <v>80</v>
      </c>
      <c r="B73" s="16">
        <v>301202989</v>
      </c>
      <c r="C73" s="9" t="s">
        <v>17</v>
      </c>
      <c r="D73" s="10">
        <v>10464032051</v>
      </c>
      <c r="E73" s="10">
        <v>31029612597</v>
      </c>
      <c r="F73" s="10">
        <v>26308762251</v>
      </c>
      <c r="G73" s="10">
        <f>Table3[[#This Row],[22530537209.0000]]+Table3[[#This Row],[49874518406.0000]]-F73</f>
        <v>15184882397</v>
      </c>
      <c r="H73" s="12">
        <v>0.03</v>
      </c>
    </row>
    <row r="74" spans="1:8" ht="23.1" customHeight="1" x14ac:dyDescent="0.55000000000000004">
      <c r="A74" s="9" t="s">
        <v>81</v>
      </c>
      <c r="B74" s="16">
        <v>301202345</v>
      </c>
      <c r="C74" s="9" t="s">
        <v>17</v>
      </c>
      <c r="D74" s="10">
        <v>546835470</v>
      </c>
      <c r="E74" s="10">
        <v>13652644355</v>
      </c>
      <c r="F74" s="10">
        <v>11131282240</v>
      </c>
      <c r="G74" s="10">
        <f>Table3[[#This Row],[22530537209.0000]]+Table3[[#This Row],[49874518406.0000]]-F74</f>
        <v>3068197585</v>
      </c>
      <c r="H74" s="12">
        <v>0.01</v>
      </c>
    </row>
    <row r="75" spans="1:8" ht="23.1" customHeight="1" x14ac:dyDescent="0.55000000000000004">
      <c r="A75" s="9" t="s">
        <v>82</v>
      </c>
      <c r="B75" s="16">
        <v>301202096</v>
      </c>
      <c r="C75" s="9" t="s">
        <v>17</v>
      </c>
      <c r="D75" s="10">
        <v>93216681909</v>
      </c>
      <c r="E75" s="10">
        <v>13998745</v>
      </c>
      <c r="F75" s="10">
        <v>86075741335</v>
      </c>
      <c r="G75" s="10">
        <f>Table3[[#This Row],[22530537209.0000]]+Table3[[#This Row],[49874518406.0000]]-F75</f>
        <v>7154939319</v>
      </c>
      <c r="H75" s="12">
        <v>0.01</v>
      </c>
    </row>
    <row r="76" spans="1:8" ht="23.1" customHeight="1" x14ac:dyDescent="0.55000000000000004">
      <c r="A76" s="9" t="s">
        <v>83</v>
      </c>
      <c r="B76" s="16">
        <v>288032901</v>
      </c>
      <c r="C76" s="9" t="s">
        <v>17</v>
      </c>
      <c r="D76" s="10">
        <v>13529544352</v>
      </c>
      <c r="E76" s="10">
        <v>0</v>
      </c>
      <c r="F76" s="10">
        <v>12827018260</v>
      </c>
      <c r="G76" s="10">
        <f>Table3[[#This Row],[22530537209.0000]]+Table3[[#This Row],[49874518406.0000]]-F76</f>
        <v>702526092</v>
      </c>
      <c r="H76" s="12">
        <v>0</v>
      </c>
    </row>
    <row r="77" spans="1:8" ht="23.1" customHeight="1" x14ac:dyDescent="0.55000000000000004">
      <c r="A77" s="9" t="s">
        <v>84</v>
      </c>
      <c r="B77" s="16">
        <v>310236368</v>
      </c>
      <c r="C77" s="9" t="s">
        <v>17</v>
      </c>
      <c r="D77" s="10">
        <v>56306688583</v>
      </c>
      <c r="E77" s="10">
        <v>125286010773</v>
      </c>
      <c r="F77" s="10">
        <v>154154499038</v>
      </c>
      <c r="G77" s="10">
        <f>Table3[[#This Row],[22530537209.0000]]+Table3[[#This Row],[49874518406.0000]]-F77</f>
        <v>27438200318</v>
      </c>
      <c r="H77" s="12">
        <v>0.05</v>
      </c>
    </row>
    <row r="78" spans="1:8" ht="23.1" customHeight="1" x14ac:dyDescent="0.55000000000000004">
      <c r="A78" s="9" t="s">
        <v>85</v>
      </c>
      <c r="B78" s="16">
        <v>301835226</v>
      </c>
      <c r="C78" s="9" t="s">
        <v>17</v>
      </c>
      <c r="D78" s="10">
        <v>898766494</v>
      </c>
      <c r="E78" s="10">
        <v>7633359</v>
      </c>
      <c r="F78" s="10">
        <v>6578947</v>
      </c>
      <c r="G78" s="10">
        <f>Table3[[#This Row],[22530537209.0000]]+Table3[[#This Row],[49874518406.0000]]-F78</f>
        <v>899820906</v>
      </c>
      <c r="H78" s="12">
        <v>0</v>
      </c>
    </row>
    <row r="79" spans="1:8" ht="23.1" customHeight="1" x14ac:dyDescent="0.55000000000000004">
      <c r="A79" s="9" t="s">
        <v>86</v>
      </c>
      <c r="B79" s="16">
        <v>301203880</v>
      </c>
      <c r="C79" s="9" t="s">
        <v>17</v>
      </c>
      <c r="D79" s="10">
        <v>281815442</v>
      </c>
      <c r="E79" s="10">
        <v>37852321365</v>
      </c>
      <c r="F79" s="10">
        <v>2677550374</v>
      </c>
      <c r="G79" s="10">
        <f>Table3[[#This Row],[22530537209.0000]]+Table3[[#This Row],[49874518406.0000]]-F79</f>
        <v>35456586433</v>
      </c>
      <c r="H79" s="12">
        <v>0.06</v>
      </c>
    </row>
    <row r="80" spans="1:8" ht="23.1" customHeight="1" x14ac:dyDescent="0.55000000000000004">
      <c r="A80" s="9" t="s">
        <v>87</v>
      </c>
      <c r="B80" s="16">
        <v>301202539</v>
      </c>
      <c r="C80" s="9" t="s">
        <v>17</v>
      </c>
      <c r="D80" s="10">
        <v>1491539926</v>
      </c>
      <c r="E80" s="10">
        <v>47935000000</v>
      </c>
      <c r="F80" s="10">
        <v>7974489918</v>
      </c>
      <c r="G80" s="10">
        <f>Table3[[#This Row],[22530537209.0000]]+Table3[[#This Row],[49874518406.0000]]-F80</f>
        <v>41452050008</v>
      </c>
      <c r="H80" s="12">
        <v>0.08</v>
      </c>
    </row>
    <row r="81" spans="1:8" ht="23.1" customHeight="1" x14ac:dyDescent="0.55000000000000004">
      <c r="A81" s="9" t="s">
        <v>88</v>
      </c>
      <c r="B81" s="16">
        <v>301202175</v>
      </c>
      <c r="C81" s="9" t="s">
        <v>17</v>
      </c>
      <c r="D81" s="10">
        <v>5649875410</v>
      </c>
      <c r="E81" s="10">
        <v>85388550943</v>
      </c>
      <c r="F81" s="10">
        <v>29434465605</v>
      </c>
      <c r="G81" s="10">
        <f>Table3[[#This Row],[22530537209.0000]]+Table3[[#This Row],[49874518406.0000]]-F81</f>
        <v>61603960748</v>
      </c>
      <c r="H81" s="12">
        <v>0.11</v>
      </c>
    </row>
    <row r="82" spans="1:8" ht="23.1" customHeight="1" x14ac:dyDescent="0.55000000000000004">
      <c r="A82" s="9" t="s">
        <v>89</v>
      </c>
      <c r="B82" s="16">
        <v>288033061</v>
      </c>
      <c r="C82" s="9" t="s">
        <v>17</v>
      </c>
      <c r="D82" s="10">
        <v>24651171747</v>
      </c>
      <c r="E82" s="10">
        <v>59747000000</v>
      </c>
      <c r="F82" s="10">
        <v>65732624880</v>
      </c>
      <c r="G82" s="10">
        <f>Table3[[#This Row],[22530537209.0000]]+Table3[[#This Row],[49874518406.0000]]-F82</f>
        <v>18665546867</v>
      </c>
      <c r="H82" s="12">
        <v>0.03</v>
      </c>
    </row>
    <row r="83" spans="1:8" ht="23.1" customHeight="1" x14ac:dyDescent="0.55000000000000004">
      <c r="A83" s="9" t="s">
        <v>90</v>
      </c>
      <c r="B83" s="16">
        <v>288032457</v>
      </c>
      <c r="C83" s="9" t="s">
        <v>17</v>
      </c>
      <c r="D83" s="10">
        <v>15998428193</v>
      </c>
      <c r="E83" s="10">
        <v>38793303095</v>
      </c>
      <c r="F83" s="10">
        <v>51073205477</v>
      </c>
      <c r="G83" s="10">
        <f>Table3[[#This Row],[22530537209.0000]]+Table3[[#This Row],[49874518406.0000]]-F83</f>
        <v>3718525811</v>
      </c>
      <c r="H83" s="12">
        <v>0.01</v>
      </c>
    </row>
    <row r="84" spans="1:8" ht="23.1" customHeight="1" x14ac:dyDescent="0.55000000000000004">
      <c r="A84" s="9" t="s">
        <v>91</v>
      </c>
      <c r="B84" s="16">
        <v>288031740</v>
      </c>
      <c r="C84" s="9" t="s">
        <v>17</v>
      </c>
      <c r="D84" s="10">
        <v>30000000000</v>
      </c>
      <c r="E84" s="10">
        <v>98210189000</v>
      </c>
      <c r="F84" s="10">
        <v>128210189000</v>
      </c>
      <c r="G84" s="10">
        <f>Table3[[#This Row],[22530537209.0000]]+Table3[[#This Row],[49874518406.0000]]-F84</f>
        <v>0</v>
      </c>
      <c r="H84" s="12">
        <v>0</v>
      </c>
    </row>
    <row r="85" spans="1:8" ht="23.1" customHeight="1" thickBot="1" x14ac:dyDescent="0.6">
      <c r="A85" s="9" t="s">
        <v>92</v>
      </c>
      <c r="B85" s="9"/>
      <c r="C85" s="9"/>
      <c r="D85" s="14">
        <f>SUM(D10:D84)</f>
        <v>1109223477776</v>
      </c>
      <c r="E85" s="14">
        <f>SUM(E10:E84)</f>
        <v>5684654587973</v>
      </c>
      <c r="F85" s="14">
        <f>SUM(F10:F84)</f>
        <v>4776685071598</v>
      </c>
      <c r="G85" s="14">
        <f>SUM(G10:G84)</f>
        <v>2017192994151</v>
      </c>
      <c r="H85" s="15">
        <v>3.68</v>
      </c>
    </row>
    <row r="86" spans="1:8" ht="23.1" customHeight="1" thickTop="1" x14ac:dyDescent="0.55000000000000004">
      <c r="A86" s="21" t="s">
        <v>93</v>
      </c>
      <c r="B86" s="21"/>
      <c r="C86" s="21"/>
      <c r="D86" s="22"/>
      <c r="E86" s="27"/>
      <c r="F86" s="27"/>
      <c r="G86" s="22"/>
      <c r="H86" s="26"/>
    </row>
    <row r="90" spans="1:8" x14ac:dyDescent="0.55000000000000004">
      <c r="C90" s="11" t="s">
        <v>94</v>
      </c>
    </row>
  </sheetData>
  <mergeCells count="15">
    <mergeCell ref="H8:H9"/>
    <mergeCell ref="A5:H5"/>
    <mergeCell ref="G7:H7"/>
    <mergeCell ref="G8:G9"/>
    <mergeCell ref="A8:A9"/>
    <mergeCell ref="D8:D9"/>
    <mergeCell ref="B8:B9"/>
    <mergeCell ref="C8:C9"/>
    <mergeCell ref="E8:E9"/>
    <mergeCell ref="F8:F9"/>
    <mergeCell ref="B7:C7"/>
    <mergeCell ref="E7:F7"/>
    <mergeCell ref="A2:H2"/>
    <mergeCell ref="A3:H3"/>
    <mergeCell ref="A4:H4"/>
  </mergeCells>
  <pageMargins left="0.7" right="0.7" top="0.75" bottom="0.75" header="0.3" footer="0.3"/>
  <pageSetup paperSize="9" scale="90" orientation="landscape" r:id="rId1"/>
  <headerFooter differentOddEven="1" differentFirst="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"/>
  <sheetViews>
    <sheetView rightToLeft="1" view="pageBreakPreview" zoomScale="60" zoomScaleNormal="106" workbookViewId="0">
      <selection activeCell="C11" sqref="C11:C12"/>
    </sheetView>
  </sheetViews>
  <sheetFormatPr defaultColWidth="0" defaultRowHeight="43.5" customHeight="1" x14ac:dyDescent="0.6"/>
  <cols>
    <col min="1" max="1" width="76.7109375" style="38" customWidth="1"/>
    <col min="2" max="2" width="9.42578125" style="29" customWidth="1"/>
    <col min="3" max="3" width="25.5703125" style="29" customWidth="1"/>
    <col min="4" max="4" width="18.85546875" style="29" customWidth="1"/>
    <col min="5" max="5" width="19.85546875" style="29" customWidth="1"/>
    <col min="6" max="19" width="0.7109375" style="30" customWidth="1"/>
    <col min="20" max="20" width="0" style="30" hidden="1" customWidth="1"/>
    <col min="21" max="16384" width="0" style="30" hidden="1"/>
  </cols>
  <sheetData>
    <row r="1" spans="1:19" ht="43.5" customHeight="1" x14ac:dyDescent="0.6">
      <c r="A1" s="84" t="s">
        <v>0</v>
      </c>
      <c r="B1" s="84"/>
      <c r="C1" s="84"/>
      <c r="D1" s="84"/>
    </row>
    <row r="2" spans="1:19" ht="43.5" customHeight="1" x14ac:dyDescent="0.6">
      <c r="A2" s="84" t="s">
        <v>210</v>
      </c>
      <c r="B2" s="84"/>
      <c r="C2" s="84"/>
      <c r="D2" s="84"/>
    </row>
    <row r="3" spans="1:19" ht="43.5" customHeight="1" x14ac:dyDescent="0.6">
      <c r="A3" s="84" t="s">
        <v>211</v>
      </c>
      <c r="B3" s="84"/>
      <c r="C3" s="84"/>
      <c r="D3" s="84"/>
    </row>
    <row r="4" spans="1:19" ht="43.5" customHeight="1" x14ac:dyDescent="0.6">
      <c r="A4" s="83" t="s">
        <v>241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43.5" customHeight="1" x14ac:dyDescent="0.6">
      <c r="A5" s="31" t="s">
        <v>237</v>
      </c>
      <c r="B5" s="31" t="s">
        <v>242</v>
      </c>
      <c r="C5" s="31" t="s">
        <v>12</v>
      </c>
      <c r="D5" s="31" t="s">
        <v>243</v>
      </c>
      <c r="E5" s="31" t="s">
        <v>244</v>
      </c>
    </row>
    <row r="6" spans="1:19" ht="43.5" customHeight="1" x14ac:dyDescent="0.6">
      <c r="A6" s="38" t="s">
        <v>245</v>
      </c>
      <c r="B6" s="38" t="s">
        <v>246</v>
      </c>
      <c r="C6" s="40">
        <f>'درآمد سرمایه گذاری در سهام و ص '!J92</f>
        <v>-6938982365344</v>
      </c>
      <c r="D6" s="41">
        <f>(Table11[[#This Row],[-4985465826356.0000]]/C10)*100</f>
        <v>100.42979246715437</v>
      </c>
      <c r="E6" s="41">
        <f>(Table11[[#This Row],[-4985465826356.0000]]/C10)*100</f>
        <v>100.42979246715437</v>
      </c>
    </row>
    <row r="7" spans="1:19" ht="43.5" customHeight="1" x14ac:dyDescent="0.6">
      <c r="A7" s="38" t="s">
        <v>247</v>
      </c>
      <c r="B7" s="38" t="s">
        <v>248</v>
      </c>
      <c r="C7" s="40">
        <f>'درآمد سرمایه گذاری در اوراق بها'!I16</f>
        <v>19347953568</v>
      </c>
      <c r="D7" s="41">
        <f>(Table11[[#This Row],[-4985465826356.0000]]/C10)*100</f>
        <v>-0.28002823169043312</v>
      </c>
      <c r="E7" s="41">
        <f>(Table11[[#This Row],[-4985465826356.0000]]/C10)*100</f>
        <v>-0.28002823169043312</v>
      </c>
    </row>
    <row r="8" spans="1:19" ht="43.5" customHeight="1" x14ac:dyDescent="0.6">
      <c r="A8" s="38" t="s">
        <v>249</v>
      </c>
      <c r="B8" s="38" t="s">
        <v>250</v>
      </c>
      <c r="C8" s="40">
        <f>'درآمد سپرده بانکی'!D71</f>
        <v>10269660424</v>
      </c>
      <c r="D8" s="41">
        <f>(Table11[[#This Row],[-4985465826356.0000]]/C10)*100</f>
        <v>-0.14863560833380762</v>
      </c>
      <c r="E8" s="41">
        <f>(Table11[[#This Row],[-4985465826356.0000]]/C10)*100</f>
        <v>-0.14863560833380762</v>
      </c>
    </row>
    <row r="9" spans="1:19" ht="43.5" customHeight="1" x14ac:dyDescent="0.6">
      <c r="A9" s="38" t="s">
        <v>228</v>
      </c>
      <c r="B9" s="38" t="s">
        <v>251</v>
      </c>
      <c r="C9" s="40">
        <f>Table12[[#This Row],[77980085.0000]]</f>
        <v>77980085</v>
      </c>
      <c r="D9" s="41">
        <f>(Table11[[#This Row],[-4985465826356.0000]]/C10)*100</f>
        <v>-1.1286271301444374E-3</v>
      </c>
      <c r="E9" s="41">
        <f>(Table11[[#This Row],[-4985465826356.0000]]/C10)*100</f>
        <v>-1.1286271301444374E-3</v>
      </c>
    </row>
    <row r="10" spans="1:19" ht="43.5" customHeight="1" thickBot="1" x14ac:dyDescent="0.65">
      <c r="A10" s="38" t="s">
        <v>92</v>
      </c>
      <c r="B10" s="38"/>
      <c r="C10" s="65">
        <f>SUM(C6:C9)</f>
        <v>-6909286771267</v>
      </c>
      <c r="D10" s="65">
        <f>SUM(D6:D9)</f>
        <v>99.999999999999986</v>
      </c>
      <c r="E10" s="65">
        <f>SUM(E6:E9)</f>
        <v>99.999999999999986</v>
      </c>
    </row>
    <row r="11" spans="1:19" ht="43.5" customHeight="1" thickTop="1" x14ac:dyDescent="0.6">
      <c r="A11" s="34" t="s">
        <v>93</v>
      </c>
      <c r="B11" s="35"/>
      <c r="C11" s="66"/>
      <c r="D11" s="36"/>
      <c r="E11" s="36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scale="81" orientation="landscape" r:id="rId1"/>
  <headerFooter differentOddEven="1" differentFirst="1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rightToLeft="1" view="pageBreakPreview" zoomScale="60" zoomScaleNormal="106" workbookViewId="0">
      <selection activeCell="F9" sqref="F9"/>
    </sheetView>
  </sheetViews>
  <sheetFormatPr defaultColWidth="0" defaultRowHeight="20.25" x14ac:dyDescent="0.55000000000000004"/>
  <cols>
    <col min="1" max="1" width="27" style="43" customWidth="1"/>
    <col min="2" max="2" width="17" style="43" customWidth="1"/>
    <col min="3" max="3" width="28.28515625" style="43" customWidth="1"/>
    <col min="4" max="4" width="19.28515625" style="43" customWidth="1"/>
    <col min="5" max="5" width="18.7109375" style="43" customWidth="1"/>
    <col min="6" max="6" width="18" style="43" customWidth="1"/>
    <col min="7" max="7" width="15.42578125" style="43" hidden="1" customWidth="1"/>
    <col min="8" max="8" width="20" style="43" customWidth="1"/>
    <col min="9" max="9" width="18.7109375" style="43" customWidth="1"/>
    <col min="10" max="10" width="17.5703125" style="43" customWidth="1"/>
    <col min="11" max="11" width="15.42578125" style="43" hidden="1" customWidth="1"/>
    <col min="12" max="12" width="20" style="43" customWidth="1"/>
    <col min="13" max="15" width="0.7109375" style="42" customWidth="1"/>
    <col min="16" max="16" width="0" style="42" hidden="1" customWidth="1"/>
    <col min="17" max="16384" width="0" style="42" hidden="1"/>
  </cols>
  <sheetData>
    <row r="1" spans="1:15" ht="45" customHeight="1" x14ac:dyDescent="0.55000000000000004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5" ht="44.25" customHeight="1" x14ac:dyDescent="0.55000000000000004">
      <c r="A2" s="84" t="s">
        <v>210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5" ht="25.5" x14ac:dyDescent="0.55000000000000004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5" ht="25.5" x14ac:dyDescent="0.55000000000000004">
      <c r="A4" s="83" t="s">
        <v>252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16.5" customHeight="1" x14ac:dyDescent="0.55000000000000004">
      <c r="B5" s="85" t="s">
        <v>253</v>
      </c>
      <c r="C5" s="85"/>
      <c r="D5" s="85"/>
      <c r="E5" s="86" t="s">
        <v>285</v>
      </c>
      <c r="F5" s="86"/>
      <c r="G5" s="86"/>
      <c r="H5" s="86"/>
      <c r="I5" s="86" t="s">
        <v>214</v>
      </c>
      <c r="J5" s="86"/>
      <c r="K5" s="86"/>
      <c r="L5" s="86"/>
      <c r="M5" s="44"/>
      <c r="N5" s="44"/>
      <c r="O5" s="44"/>
    </row>
    <row r="6" spans="1:15" ht="47.25" customHeight="1" x14ac:dyDescent="0.55000000000000004">
      <c r="A6" s="45" t="s">
        <v>254</v>
      </c>
      <c r="B6" s="46" t="s">
        <v>255</v>
      </c>
      <c r="C6" s="45" t="s">
        <v>256</v>
      </c>
      <c r="D6" s="45" t="s">
        <v>257</v>
      </c>
      <c r="E6" s="45" t="s">
        <v>258</v>
      </c>
      <c r="F6" s="46" t="s">
        <v>259</v>
      </c>
      <c r="G6" s="46" t="s">
        <v>259</v>
      </c>
      <c r="H6" s="45" t="s">
        <v>260</v>
      </c>
      <c r="I6" s="45" t="s">
        <v>258</v>
      </c>
      <c r="J6" s="46" t="s">
        <v>259</v>
      </c>
      <c r="K6" s="45" t="s">
        <v>259</v>
      </c>
      <c r="L6" s="45" t="s">
        <v>260</v>
      </c>
    </row>
    <row r="7" spans="1:15" ht="23.1" customHeight="1" x14ac:dyDescent="0.55000000000000004">
      <c r="A7" s="32" t="s">
        <v>175</v>
      </c>
      <c r="B7" s="33" t="s">
        <v>261</v>
      </c>
      <c r="C7" s="33">
        <v>6960674</v>
      </c>
      <c r="D7" s="33">
        <v>2070</v>
      </c>
      <c r="E7" s="33">
        <f>Table4[[#This Row],[6960674.0000]]*Table4[[#This Row],[2070.0000]]</f>
        <v>14408595180</v>
      </c>
      <c r="F7" s="33">
        <f>-1*Table4[[#This Row],[-1923996389]]</f>
        <v>1923996389</v>
      </c>
      <c r="G7" s="33">
        <v>-1923996389</v>
      </c>
      <c r="H7" s="33">
        <f>Table4[[#This Row],[14408595180]]-Table4[[#This Row],[Column1]]</f>
        <v>12484598791</v>
      </c>
      <c r="I7" s="33">
        <v>14408595180</v>
      </c>
      <c r="J7" s="33">
        <f>-1*Table4[[#This Row],[Column9]]</f>
        <v>1923996389</v>
      </c>
      <c r="K7" s="33">
        <v>-1923996389</v>
      </c>
      <c r="L7" s="33">
        <f>Table4[[#This Row],[Column8]]-Table4[[#This Row],[Column2]]</f>
        <v>12484598791</v>
      </c>
    </row>
    <row r="8" spans="1:15" ht="23.1" customHeight="1" x14ac:dyDescent="0.55000000000000004">
      <c r="A8" s="32" t="s">
        <v>157</v>
      </c>
      <c r="B8" s="33" t="s">
        <v>262</v>
      </c>
      <c r="C8" s="33">
        <v>3363778</v>
      </c>
      <c r="D8" s="33">
        <v>2600</v>
      </c>
      <c r="E8" s="33">
        <f>Table4[[#This Row],[6960674.0000]]*Table4[[#This Row],[2070.0000]]</f>
        <v>8745822800</v>
      </c>
      <c r="F8" s="33">
        <f>-1*Table4[[#This Row],[-1923996389]]</f>
        <v>1172334492</v>
      </c>
      <c r="G8" s="33">
        <v>-1172334492</v>
      </c>
      <c r="H8" s="33">
        <f>Table4[[#This Row],[14408595180]]-Table4[[#This Row],[Column1]]</f>
        <v>7573488308</v>
      </c>
      <c r="I8" s="33">
        <v>8745822800</v>
      </c>
      <c r="J8" s="33">
        <f>-1*Table4[[#This Row],[Column9]]</f>
        <v>1172334492</v>
      </c>
      <c r="K8" s="33">
        <v>-1172334492</v>
      </c>
      <c r="L8" s="33">
        <f>Table4[[#This Row],[Column8]]-Table4[[#This Row],[Column2]]</f>
        <v>7573488308</v>
      </c>
    </row>
    <row r="9" spans="1:15" ht="23.1" customHeight="1" x14ac:dyDescent="0.55000000000000004">
      <c r="A9" s="32" t="s">
        <v>156</v>
      </c>
      <c r="B9" s="33" t="s">
        <v>262</v>
      </c>
      <c r="C9" s="33">
        <v>2317496</v>
      </c>
      <c r="D9" s="33">
        <v>3545</v>
      </c>
      <c r="E9" s="33">
        <f>Table4[[#This Row],[6960674.0000]]*Table4[[#This Row],[2070.0000]]</f>
        <v>8215523320</v>
      </c>
      <c r="F9" s="33">
        <f>-1*Table4[[#This Row],[-1923996389]]</f>
        <v>1101250457</v>
      </c>
      <c r="G9" s="33">
        <v>-1101250457</v>
      </c>
      <c r="H9" s="33">
        <f>Table4[[#This Row],[14408595180]]-Table4[[#This Row],[Column1]]</f>
        <v>7114272863</v>
      </c>
      <c r="I9" s="33">
        <v>8215523320</v>
      </c>
      <c r="J9" s="33">
        <f>-1*Table4[[#This Row],[Column9]]</f>
        <v>1101250457</v>
      </c>
      <c r="K9" s="33">
        <v>-1101250457</v>
      </c>
      <c r="L9" s="33">
        <f>Table4[[#This Row],[Column8]]-Table4[[#This Row],[Column2]]</f>
        <v>7114272863</v>
      </c>
    </row>
    <row r="10" spans="1:15" ht="23.1" customHeight="1" x14ac:dyDescent="0.55000000000000004">
      <c r="A10" s="32" t="s">
        <v>123</v>
      </c>
      <c r="B10" s="33" t="s">
        <v>263</v>
      </c>
      <c r="C10" s="33">
        <v>2443330</v>
      </c>
      <c r="D10" s="33">
        <v>3470</v>
      </c>
      <c r="E10" s="33">
        <f>Table4[[#This Row],[6960674.0000]]*Table4[[#This Row],[2070.0000]]</f>
        <v>8478355100</v>
      </c>
      <c r="F10" s="33">
        <f>-1*Table4[[#This Row],[-1923996389]]</f>
        <v>1140833792</v>
      </c>
      <c r="G10" s="33">
        <v>-1140833792</v>
      </c>
      <c r="H10" s="33">
        <f>Table4[[#This Row],[14408595180]]-Table4[[#This Row],[Column1]]</f>
        <v>7337521308</v>
      </c>
      <c r="I10" s="33">
        <v>8478355100</v>
      </c>
      <c r="J10" s="33">
        <f>-1*Table4[[#This Row],[Column9]]</f>
        <v>1140833792</v>
      </c>
      <c r="K10" s="33">
        <v>-1140833792</v>
      </c>
      <c r="L10" s="33">
        <f>Table4[[#This Row],[Column8]]-Table4[[#This Row],[Column2]]</f>
        <v>7337521308</v>
      </c>
    </row>
    <row r="11" spans="1:15" ht="23.1" customHeight="1" x14ac:dyDescent="0.55000000000000004">
      <c r="A11" s="32" t="s">
        <v>170</v>
      </c>
      <c r="B11" s="33" t="s">
        <v>264</v>
      </c>
      <c r="C11" s="33">
        <v>6262699</v>
      </c>
      <c r="D11" s="33">
        <v>2850</v>
      </c>
      <c r="E11" s="33">
        <f>Table4[[#This Row],[6960674.0000]]*Table4[[#This Row],[2070.0000]]</f>
        <v>17848692150</v>
      </c>
      <c r="F11" s="33">
        <f>-1*Table4[[#This Row],[-1923996389]]</f>
        <v>2419982535</v>
      </c>
      <c r="G11" s="33">
        <v>-2419982535</v>
      </c>
      <c r="H11" s="33">
        <f>Table4[[#This Row],[14408595180]]-Table4[[#This Row],[Column1]]</f>
        <v>15428709615</v>
      </c>
      <c r="I11" s="33">
        <v>17848692150</v>
      </c>
      <c r="J11" s="33">
        <f>-1*Table4[[#This Row],[Column9]]</f>
        <v>2419982535</v>
      </c>
      <c r="K11" s="33">
        <v>-2419982535</v>
      </c>
      <c r="L11" s="33">
        <f>Table4[[#This Row],[Column8]]-Table4[[#This Row],[Column2]]</f>
        <v>15428709615</v>
      </c>
    </row>
    <row r="12" spans="1:15" ht="23.1" customHeight="1" x14ac:dyDescent="0.55000000000000004">
      <c r="A12" s="32" t="s">
        <v>124</v>
      </c>
      <c r="B12" s="33" t="s">
        <v>264</v>
      </c>
      <c r="C12" s="33">
        <v>1639103</v>
      </c>
      <c r="D12" s="33">
        <v>5000</v>
      </c>
      <c r="E12" s="33">
        <f>Table4[[#This Row],[6960674.0000]]*Table4[[#This Row],[2070.0000]]</f>
        <v>8195515000</v>
      </c>
      <c r="F12" s="33">
        <f>-1*Table4[[#This Row],[-1923996389]]</f>
        <v>1111174029</v>
      </c>
      <c r="G12" s="33">
        <v>-1111174029</v>
      </c>
      <c r="H12" s="33">
        <f>Table4[[#This Row],[14408595180]]-Table4[[#This Row],[Column1]]</f>
        <v>7084340971</v>
      </c>
      <c r="I12" s="33">
        <v>8195515000</v>
      </c>
      <c r="J12" s="33">
        <f>-1*Table4[[#This Row],[Column9]]</f>
        <v>1111174029</v>
      </c>
      <c r="K12" s="33">
        <v>-1111174029</v>
      </c>
      <c r="L12" s="33">
        <f>Table4[[#This Row],[Column8]]-Table4[[#This Row],[Column2]]</f>
        <v>7084340971</v>
      </c>
    </row>
    <row r="13" spans="1:15" ht="23.1" customHeight="1" x14ac:dyDescent="0.55000000000000004">
      <c r="A13" s="32" t="s">
        <v>177</v>
      </c>
      <c r="B13" s="33" t="s">
        <v>264</v>
      </c>
      <c r="C13" s="33">
        <v>1203521</v>
      </c>
      <c r="D13" s="33">
        <v>7000</v>
      </c>
      <c r="E13" s="33">
        <f>Table4[[#This Row],[6960674.0000]]*Table4[[#This Row],[2070.0000]]</f>
        <v>8424647000</v>
      </c>
      <c r="F13" s="33">
        <f>-1*Table4[[#This Row],[-1923996389]]</f>
        <v>1142240475</v>
      </c>
      <c r="G13" s="33">
        <v>-1142240475</v>
      </c>
      <c r="H13" s="33">
        <f>Table4[[#This Row],[14408595180]]-Table4[[#This Row],[Column1]]</f>
        <v>7282406525</v>
      </c>
      <c r="I13" s="33">
        <v>8424647000</v>
      </c>
      <c r="J13" s="33">
        <f>-1*Table4[[#This Row],[Column9]]</f>
        <v>1142240475</v>
      </c>
      <c r="K13" s="33">
        <v>-1142240475</v>
      </c>
      <c r="L13" s="33">
        <f>Table4[[#This Row],[Column8]]-Table4[[#This Row],[Column2]]</f>
        <v>7282406525</v>
      </c>
    </row>
    <row r="14" spans="1:15" ht="23.1" customHeight="1" x14ac:dyDescent="0.55000000000000004">
      <c r="A14" s="32" t="s">
        <v>164</v>
      </c>
      <c r="B14" s="33" t="s">
        <v>265</v>
      </c>
      <c r="C14" s="33">
        <v>14742538</v>
      </c>
      <c r="D14" s="33">
        <v>1300</v>
      </c>
      <c r="E14" s="33">
        <f>Table4[[#This Row],[6960674.0000]]*Table4[[#This Row],[2070.0000]]</f>
        <v>19165299400</v>
      </c>
      <c r="F14" s="33">
        <f>-1*Table4[[#This Row],[-1923996389]]</f>
        <v>2627866112</v>
      </c>
      <c r="G14" s="33">
        <v>-2627866112</v>
      </c>
      <c r="H14" s="33">
        <f>Table4[[#This Row],[14408595180]]-Table4[[#This Row],[Column1]]</f>
        <v>16537433288</v>
      </c>
      <c r="I14" s="33">
        <v>19165299400</v>
      </c>
      <c r="J14" s="33">
        <f>-1*Table4[[#This Row],[Column9]]</f>
        <v>2627866112</v>
      </c>
      <c r="K14" s="33">
        <v>-2627866112</v>
      </c>
      <c r="L14" s="33">
        <f>Table4[[#This Row],[Column8]]-Table4[[#This Row],[Column2]]</f>
        <v>16537433288</v>
      </c>
    </row>
    <row r="15" spans="1:15" ht="23.1" customHeight="1" x14ac:dyDescent="0.55000000000000004">
      <c r="A15" s="32" t="s">
        <v>114</v>
      </c>
      <c r="B15" s="33" t="s">
        <v>265</v>
      </c>
      <c r="C15" s="33">
        <v>2496420</v>
      </c>
      <c r="D15" s="33">
        <v>1450</v>
      </c>
      <c r="E15" s="33">
        <f>Table4[[#This Row],[6960674.0000]]*Table4[[#This Row],[2070.0000]]</f>
        <v>3619809000</v>
      </c>
      <c r="F15" s="33">
        <f>-1*Table4[[#This Row],[-1923996389]]</f>
        <v>496333149</v>
      </c>
      <c r="G15" s="33">
        <v>-496333149</v>
      </c>
      <c r="H15" s="33">
        <f>Table4[[#This Row],[14408595180]]-Table4[[#This Row],[Column1]]</f>
        <v>3123475851</v>
      </c>
      <c r="I15" s="33">
        <v>3619809000</v>
      </c>
      <c r="J15" s="33">
        <f>-1*Table4[[#This Row],[Column9]]</f>
        <v>496333149</v>
      </c>
      <c r="K15" s="33">
        <v>-496333149</v>
      </c>
      <c r="L15" s="33">
        <f>Table4[[#This Row],[Column8]]-Table4[[#This Row],[Column2]]</f>
        <v>3123475851</v>
      </c>
    </row>
    <row r="16" spans="1:15" ht="23.1" customHeight="1" x14ac:dyDescent="0.55000000000000004">
      <c r="A16" s="32" t="s">
        <v>147</v>
      </c>
      <c r="B16" s="33" t="s">
        <v>266</v>
      </c>
      <c r="C16" s="33">
        <v>4088057</v>
      </c>
      <c r="D16" s="33">
        <v>1310</v>
      </c>
      <c r="E16" s="33">
        <f>Table4[[#This Row],[6960674.0000]]*Table4[[#This Row],[2070.0000]]</f>
        <v>5355354670</v>
      </c>
      <c r="F16" s="33">
        <f>-1*Table4[[#This Row],[-1923996389]]</f>
        <v>737033454</v>
      </c>
      <c r="G16" s="33">
        <v>-737033454</v>
      </c>
      <c r="H16" s="33">
        <f>Table4[[#This Row],[14408595180]]-Table4[[#This Row],[Column1]]</f>
        <v>4618321216</v>
      </c>
      <c r="I16" s="33">
        <v>5355354670</v>
      </c>
      <c r="J16" s="33">
        <f>-1*Table4[[#This Row],[Column9]]</f>
        <v>737033454</v>
      </c>
      <c r="K16" s="33">
        <v>-737033454</v>
      </c>
      <c r="L16" s="33">
        <f>Table4[[#This Row],[Column8]]-Table4[[#This Row],[Column2]]</f>
        <v>4618321216</v>
      </c>
    </row>
    <row r="17" spans="1:12" ht="23.1" customHeight="1" x14ac:dyDescent="0.55000000000000004">
      <c r="A17" s="32" t="s">
        <v>122</v>
      </c>
      <c r="B17" s="33" t="s">
        <v>266</v>
      </c>
      <c r="C17" s="33">
        <v>8150157</v>
      </c>
      <c r="D17" s="33">
        <v>1230</v>
      </c>
      <c r="E17" s="33">
        <f>Table4[[#This Row],[6960674.0000]]*Table4[[#This Row],[2070.0000]]</f>
        <v>10024693110</v>
      </c>
      <c r="F17" s="33">
        <f>-1*Table4[[#This Row],[-1923996389]]</f>
        <v>1379653570</v>
      </c>
      <c r="G17" s="33">
        <v>-1379653570</v>
      </c>
      <c r="H17" s="33">
        <f>Table4[[#This Row],[14408595180]]-Table4[[#This Row],[Column1]]</f>
        <v>8645039540</v>
      </c>
      <c r="I17" s="33">
        <v>10024693110</v>
      </c>
      <c r="J17" s="33">
        <f>-1*Table4[[#This Row],[Column9]]</f>
        <v>1379653570</v>
      </c>
      <c r="K17" s="33">
        <v>-1379653570</v>
      </c>
      <c r="L17" s="33">
        <f>Table4[[#This Row],[Column8]]-Table4[[#This Row],[Column2]]</f>
        <v>8645039540</v>
      </c>
    </row>
    <row r="18" spans="1:12" ht="23.1" customHeight="1" x14ac:dyDescent="0.55000000000000004">
      <c r="A18" s="32" t="s">
        <v>117</v>
      </c>
      <c r="B18" s="33" t="s">
        <v>263</v>
      </c>
      <c r="C18" s="33">
        <v>4613619</v>
      </c>
      <c r="D18" s="33">
        <v>1100</v>
      </c>
      <c r="E18" s="33">
        <f>Table4[[#This Row],[6960674.0000]]*Table4[[#This Row],[2070.0000]]</f>
        <v>5074980900</v>
      </c>
      <c r="F18" s="33">
        <f>-1*Table4[[#This Row],[-1923996389]]</f>
        <v>682881247</v>
      </c>
      <c r="G18" s="33">
        <v>-682881247</v>
      </c>
      <c r="H18" s="33">
        <f>Table4[[#This Row],[14408595180]]-Table4[[#This Row],[Column1]]</f>
        <v>4392099653</v>
      </c>
      <c r="I18" s="33">
        <v>5074980900</v>
      </c>
      <c r="J18" s="33">
        <f>-1*Table4[[#This Row],[Column9]]</f>
        <v>682881247</v>
      </c>
      <c r="K18" s="33">
        <v>-682881247</v>
      </c>
      <c r="L18" s="33">
        <f>Table4[[#This Row],[Column8]]-Table4[[#This Row],[Column2]]</f>
        <v>4392099653</v>
      </c>
    </row>
    <row r="19" spans="1:12" ht="23.1" customHeight="1" x14ac:dyDescent="0.55000000000000004">
      <c r="A19" s="32" t="s">
        <v>125</v>
      </c>
      <c r="B19" s="33" t="s">
        <v>267</v>
      </c>
      <c r="C19" s="33">
        <v>1875184</v>
      </c>
      <c r="D19" s="33">
        <v>3150</v>
      </c>
      <c r="E19" s="33">
        <f>Table4[[#This Row],[6960674.0000]]*Table4[[#This Row],[2070.0000]]</f>
        <v>5906829600</v>
      </c>
      <c r="F19" s="33">
        <f>-1*Table4[[#This Row],[-1923996389]]</f>
        <v>815937501</v>
      </c>
      <c r="G19" s="33">
        <v>-815937501</v>
      </c>
      <c r="H19" s="33">
        <f>Table4[[#This Row],[14408595180]]-Table4[[#This Row],[Column1]]</f>
        <v>5090892099</v>
      </c>
      <c r="I19" s="33">
        <v>5906829600</v>
      </c>
      <c r="J19" s="33">
        <f>-1*Table4[[#This Row],[Column9]]</f>
        <v>815937501</v>
      </c>
      <c r="K19" s="33">
        <v>-815937501</v>
      </c>
      <c r="L19" s="33">
        <f>Table4[[#This Row],[Column8]]-Table4[[#This Row],[Column2]]</f>
        <v>5090892099</v>
      </c>
    </row>
    <row r="20" spans="1:12" ht="23.1" customHeight="1" x14ac:dyDescent="0.55000000000000004">
      <c r="A20" s="32" t="s">
        <v>110</v>
      </c>
      <c r="B20" s="33" t="s">
        <v>268</v>
      </c>
      <c r="C20" s="33">
        <v>7821910</v>
      </c>
      <c r="D20" s="33">
        <v>2800</v>
      </c>
      <c r="E20" s="33">
        <f>Table4[[#This Row],[6960674.0000]]*Table4[[#This Row],[2070.0000]]</f>
        <v>21901348000</v>
      </c>
      <c r="F20" s="33">
        <f>-1*Table4[[#This Row],[-1923996389]]</f>
        <v>3036470077</v>
      </c>
      <c r="G20" s="33">
        <v>-3036470077</v>
      </c>
      <c r="H20" s="33">
        <f>Table4[[#This Row],[14408595180]]-Table4[[#This Row],[Column1]]</f>
        <v>18864877923</v>
      </c>
      <c r="I20" s="33">
        <v>21901348000</v>
      </c>
      <c r="J20" s="33">
        <f>-1*Table4[[#This Row],[Column9]]</f>
        <v>3036470077</v>
      </c>
      <c r="K20" s="33">
        <v>-3036470077</v>
      </c>
      <c r="L20" s="33">
        <f>Table4[[#This Row],[Column8]]-Table4[[#This Row],[Column2]]</f>
        <v>18864877923</v>
      </c>
    </row>
    <row r="21" spans="1:12" ht="23.1" customHeight="1" x14ac:dyDescent="0.55000000000000004">
      <c r="A21" s="32" t="s">
        <v>144</v>
      </c>
      <c r="B21" s="33" t="s">
        <v>268</v>
      </c>
      <c r="C21" s="33">
        <v>9598769</v>
      </c>
      <c r="D21" s="33">
        <v>935</v>
      </c>
      <c r="E21" s="33">
        <f>Table4[[#This Row],[6960674.0000]]*Table4[[#This Row],[2070.0000]]</f>
        <v>8974849015</v>
      </c>
      <c r="F21" s="33">
        <f>-1*Table4[[#This Row],[-1923996389]]</f>
        <v>1244300601</v>
      </c>
      <c r="G21" s="33">
        <v>-1244300601</v>
      </c>
      <c r="H21" s="33">
        <f>Table4[[#This Row],[14408595180]]-Table4[[#This Row],[Column1]]</f>
        <v>7730548414</v>
      </c>
      <c r="I21" s="33">
        <v>8974849015</v>
      </c>
      <c r="J21" s="33">
        <f>-1*Table4[[#This Row],[Column9]]</f>
        <v>1244300601</v>
      </c>
      <c r="K21" s="33">
        <v>-1244300601</v>
      </c>
      <c r="L21" s="33">
        <f>Table4[[#This Row],[Column8]]-Table4[[#This Row],[Column2]]</f>
        <v>7730548414</v>
      </c>
    </row>
    <row r="22" spans="1:12" ht="23.1" customHeight="1" x14ac:dyDescent="0.55000000000000004">
      <c r="A22" s="32" t="s">
        <v>132</v>
      </c>
      <c r="B22" s="33" t="s">
        <v>269</v>
      </c>
      <c r="C22" s="33">
        <v>10721538</v>
      </c>
      <c r="D22" s="33">
        <v>2500</v>
      </c>
      <c r="E22" s="33">
        <f>Table4[[#This Row],[6960674.0000]]*Table4[[#This Row],[2070.0000]]</f>
        <v>26803845000</v>
      </c>
      <c r="F22" s="33">
        <f>-1*Table4[[#This Row],[-1923996389]]</f>
        <v>3729780318</v>
      </c>
      <c r="G22" s="33">
        <v>-3729780318</v>
      </c>
      <c r="H22" s="33">
        <f>Table4[[#This Row],[14408595180]]-Table4[[#This Row],[Column1]]</f>
        <v>23074064682</v>
      </c>
      <c r="I22" s="33">
        <v>26803845000</v>
      </c>
      <c r="J22" s="33">
        <f>-1*Table4[[#This Row],[Column9]]</f>
        <v>3729780318</v>
      </c>
      <c r="K22" s="33">
        <v>-3729780318</v>
      </c>
      <c r="L22" s="33">
        <f>Table4[[#This Row],[Column8]]-Table4[[#This Row],[Column2]]</f>
        <v>23074064682</v>
      </c>
    </row>
    <row r="23" spans="1:12" ht="23.1" customHeight="1" x14ac:dyDescent="0.55000000000000004">
      <c r="A23" s="32" t="s">
        <v>270</v>
      </c>
      <c r="B23" s="33" t="s">
        <v>269</v>
      </c>
      <c r="C23" s="33">
        <v>465000</v>
      </c>
      <c r="D23" s="33">
        <v>3315</v>
      </c>
      <c r="E23" s="33">
        <f>Table4[[#This Row],[6960674.0000]]*Table4[[#This Row],[2070.0000]]</f>
        <v>1541475000</v>
      </c>
      <c r="F23" s="33">
        <f>-1*Table4[[#This Row],[-1923996389]]</f>
        <v>214497700</v>
      </c>
      <c r="G23" s="33">
        <v>-214497700</v>
      </c>
      <c r="H23" s="33">
        <f>Table4[[#This Row],[14408595180]]-Table4[[#This Row],[Column1]]</f>
        <v>1326977300</v>
      </c>
      <c r="I23" s="33">
        <v>1541475000</v>
      </c>
      <c r="J23" s="33">
        <f>-1*Table4[[#This Row],[Column9]]</f>
        <v>214497700</v>
      </c>
      <c r="K23" s="33">
        <v>-214497700</v>
      </c>
      <c r="L23" s="33">
        <f>Table4[[#This Row],[Column8]]-Table4[[#This Row],[Column2]]</f>
        <v>1326977300</v>
      </c>
    </row>
    <row r="24" spans="1:12" ht="23.1" customHeight="1" x14ac:dyDescent="0.55000000000000004">
      <c r="A24" s="32" t="s">
        <v>113</v>
      </c>
      <c r="B24" s="33" t="s">
        <v>271</v>
      </c>
      <c r="C24" s="33">
        <v>6157860</v>
      </c>
      <c r="D24" s="33">
        <v>1520</v>
      </c>
      <c r="E24" s="33">
        <f>Table4[[#This Row],[6960674.0000]]*Table4[[#This Row],[2070.0000]]</f>
        <v>9359947200</v>
      </c>
      <c r="F24" s="33">
        <f>-1*Table4[[#This Row],[-1923996389]]</f>
        <v>1316672973</v>
      </c>
      <c r="G24" s="33">
        <v>-1316672973</v>
      </c>
      <c r="H24" s="33">
        <f>Table4[[#This Row],[14408595180]]-Table4[[#This Row],[Column1]]</f>
        <v>8043274227</v>
      </c>
      <c r="I24" s="33">
        <v>9359947200</v>
      </c>
      <c r="J24" s="33">
        <f>-1*Table4[[#This Row],[Column9]]</f>
        <v>1316672973</v>
      </c>
      <c r="K24" s="33">
        <v>-1316672973</v>
      </c>
      <c r="L24" s="33">
        <f>Table4[[#This Row],[Column8]]-Table4[[#This Row],[Column2]]</f>
        <v>8043274227</v>
      </c>
    </row>
    <row r="25" spans="1:12" ht="23.1" customHeight="1" x14ac:dyDescent="0.55000000000000004">
      <c r="A25" s="32" t="s">
        <v>118</v>
      </c>
      <c r="B25" s="33" t="s">
        <v>271</v>
      </c>
      <c r="C25" s="33">
        <v>14207191</v>
      </c>
      <c r="D25" s="33">
        <v>2650</v>
      </c>
      <c r="E25" s="33">
        <f>Table4[[#This Row],[6960674.0000]]*Table4[[#This Row],[2070.0000]]</f>
        <v>37649056150</v>
      </c>
      <c r="F25" s="33">
        <f>-1*Table4[[#This Row],[-1923996389]]</f>
        <v>5296129735</v>
      </c>
      <c r="G25" s="33">
        <v>-5296129735</v>
      </c>
      <c r="H25" s="33">
        <f>Table4[[#This Row],[14408595180]]-Table4[[#This Row],[Column1]]</f>
        <v>32352926415</v>
      </c>
      <c r="I25" s="33">
        <v>37649056150</v>
      </c>
      <c r="J25" s="33">
        <f>-1*Table4[[#This Row],[Column9]]</f>
        <v>5296129735</v>
      </c>
      <c r="K25" s="33">
        <v>-5296129735</v>
      </c>
      <c r="L25" s="33">
        <f>Table4[[#This Row],[Column8]]-Table4[[#This Row],[Column2]]</f>
        <v>32352926415</v>
      </c>
    </row>
    <row r="26" spans="1:12" ht="23.1" customHeight="1" x14ac:dyDescent="0.55000000000000004">
      <c r="A26" s="32" t="s">
        <v>146</v>
      </c>
      <c r="B26" s="33" t="s">
        <v>272</v>
      </c>
      <c r="C26" s="33">
        <v>1762555</v>
      </c>
      <c r="D26" s="33">
        <v>4870</v>
      </c>
      <c r="E26" s="33">
        <f>Table4[[#This Row],[6960674.0000]]*Table4[[#This Row],[2070.0000]]</f>
        <v>8583642850</v>
      </c>
      <c r="F26" s="33">
        <f>-1*Table4[[#This Row],[-1923996389]]</f>
        <v>1211808402</v>
      </c>
      <c r="G26" s="33">
        <v>-1211808402</v>
      </c>
      <c r="H26" s="33">
        <f>Table4[[#This Row],[14408595180]]-Table4[[#This Row],[Column1]]</f>
        <v>7371834448</v>
      </c>
      <c r="I26" s="33">
        <v>8583642850</v>
      </c>
      <c r="J26" s="33">
        <f>-1*Table4[[#This Row],[Column9]]</f>
        <v>1211808402</v>
      </c>
      <c r="K26" s="33">
        <v>-1211808402</v>
      </c>
      <c r="L26" s="33">
        <f>Table4[[#This Row],[Column8]]-Table4[[#This Row],[Column2]]</f>
        <v>7371834448</v>
      </c>
    </row>
    <row r="27" spans="1:12" ht="23.1" customHeight="1" x14ac:dyDescent="0.55000000000000004">
      <c r="A27" s="32" t="s">
        <v>143</v>
      </c>
      <c r="B27" s="33" t="s">
        <v>273</v>
      </c>
      <c r="C27" s="33">
        <v>6566389</v>
      </c>
      <c r="D27" s="33">
        <v>3547</v>
      </c>
      <c r="E27" s="33">
        <f>Table4[[#This Row],[6960674.0000]]*Table4[[#This Row],[2070.0000]]</f>
        <v>23290981783</v>
      </c>
      <c r="F27" s="33">
        <f>-1*Table4[[#This Row],[-1923996389]]</f>
        <v>3299898066</v>
      </c>
      <c r="G27" s="33">
        <v>-3299898066</v>
      </c>
      <c r="H27" s="33">
        <f>Table4[[#This Row],[14408595180]]-Table4[[#This Row],[Column1]]</f>
        <v>19991083717</v>
      </c>
      <c r="I27" s="33">
        <v>23290981783</v>
      </c>
      <c r="J27" s="33">
        <f>-1*Table4[[#This Row],[Column9]]</f>
        <v>3299898066</v>
      </c>
      <c r="K27" s="33">
        <v>-3299898066</v>
      </c>
      <c r="L27" s="33">
        <f>Table4[[#This Row],[Column8]]-Table4[[#This Row],[Column2]]</f>
        <v>19991083717</v>
      </c>
    </row>
    <row r="28" spans="1:12" ht="23.1" customHeight="1" x14ac:dyDescent="0.55000000000000004">
      <c r="A28" s="32" t="s">
        <v>141</v>
      </c>
      <c r="B28" s="33" t="s">
        <v>273</v>
      </c>
      <c r="C28" s="33">
        <v>15380239</v>
      </c>
      <c r="D28" s="33">
        <v>750</v>
      </c>
      <c r="E28" s="33">
        <f>Table4[[#This Row],[6960674.0000]]*Table4[[#This Row],[2070.0000]]</f>
        <v>11535179250</v>
      </c>
      <c r="F28" s="33">
        <f>-1*Table4[[#This Row],[-1923996389]]</f>
        <v>1634319929</v>
      </c>
      <c r="G28" s="33">
        <v>-1634319929</v>
      </c>
      <c r="H28" s="33">
        <f>Table4[[#This Row],[14408595180]]-Table4[[#This Row],[Column1]]</f>
        <v>9900859321</v>
      </c>
      <c r="I28" s="33">
        <v>11535179250</v>
      </c>
      <c r="J28" s="33">
        <f>-1*Table4[[#This Row],[Column9]]</f>
        <v>1634319929</v>
      </c>
      <c r="K28" s="33">
        <v>-1634319929</v>
      </c>
      <c r="L28" s="33">
        <f>Table4[[#This Row],[Column8]]-Table4[[#This Row],[Column2]]</f>
        <v>9900859321</v>
      </c>
    </row>
    <row r="29" spans="1:12" ht="23.1" customHeight="1" x14ac:dyDescent="0.55000000000000004">
      <c r="A29" s="32" t="s">
        <v>158</v>
      </c>
      <c r="B29" s="33" t="s">
        <v>274</v>
      </c>
      <c r="C29" s="33">
        <v>876821</v>
      </c>
      <c r="D29" s="33">
        <v>2540</v>
      </c>
      <c r="E29" s="33">
        <f>Table4[[#This Row],[6960674.0000]]*Table4[[#This Row],[2070.0000]]</f>
        <v>2227125340</v>
      </c>
      <c r="F29" s="33">
        <f>-1*Table4[[#This Row],[-1923996389]]</f>
        <v>316665295</v>
      </c>
      <c r="G29" s="33">
        <v>-316665295</v>
      </c>
      <c r="H29" s="33">
        <f>Table4[[#This Row],[14408595180]]-Table4[[#This Row],[Column1]]</f>
        <v>1910460045</v>
      </c>
      <c r="I29" s="33">
        <v>2227125340</v>
      </c>
      <c r="J29" s="33">
        <f>-1*Table4[[#This Row],[Column9]]</f>
        <v>316665295</v>
      </c>
      <c r="K29" s="33">
        <v>-316665295</v>
      </c>
      <c r="L29" s="33">
        <f>Table4[[#This Row],[Column8]]-Table4[[#This Row],[Column2]]</f>
        <v>1910460045</v>
      </c>
    </row>
    <row r="30" spans="1:12" ht="23.1" customHeight="1" x14ac:dyDescent="0.55000000000000004">
      <c r="A30" s="32" t="s">
        <v>176</v>
      </c>
      <c r="B30" s="33" t="s">
        <v>275</v>
      </c>
      <c r="C30" s="33">
        <v>703903</v>
      </c>
      <c r="D30" s="33">
        <v>5730</v>
      </c>
      <c r="E30" s="33">
        <f>Table4[[#This Row],[6960674.0000]]*Table4[[#This Row],[2070.0000]]</f>
        <v>4033364190</v>
      </c>
      <c r="F30" s="33">
        <f>-1*Table4[[#This Row],[-1923996389]]</f>
        <v>575518202</v>
      </c>
      <c r="G30" s="33">
        <v>-575518202</v>
      </c>
      <c r="H30" s="33">
        <f>Table4[[#This Row],[14408595180]]-Table4[[#This Row],[Column1]]</f>
        <v>3457845988</v>
      </c>
      <c r="I30" s="33">
        <v>4033364190</v>
      </c>
      <c r="J30" s="33">
        <f>-1*Table4[[#This Row],[Column9]]</f>
        <v>575518202</v>
      </c>
      <c r="K30" s="33">
        <v>-575518202</v>
      </c>
      <c r="L30" s="33">
        <f>Table4[[#This Row],[Column8]]-Table4[[#This Row],[Column2]]</f>
        <v>3457845988</v>
      </c>
    </row>
    <row r="31" spans="1:12" ht="23.1" customHeight="1" thickBot="1" x14ac:dyDescent="0.6">
      <c r="A31" s="32" t="s">
        <v>92</v>
      </c>
      <c r="B31" s="33"/>
      <c r="C31" s="33"/>
      <c r="D31" s="33"/>
      <c r="E31" s="48">
        <f t="shared" ref="E31:L31" si="0">SUM(E7:E30)</f>
        <v>279364931008</v>
      </c>
      <c r="F31" s="48">
        <f t="shared" si="0"/>
        <v>38627578500</v>
      </c>
      <c r="G31" s="33">
        <f t="shared" si="0"/>
        <v>-38627578500</v>
      </c>
      <c r="H31" s="48">
        <f t="shared" si="0"/>
        <v>240737352508</v>
      </c>
      <c r="I31" s="48">
        <f t="shared" si="0"/>
        <v>279364931008</v>
      </c>
      <c r="J31" s="48">
        <f t="shared" si="0"/>
        <v>38627578500</v>
      </c>
      <c r="K31" s="33">
        <f t="shared" si="0"/>
        <v>-38627578500</v>
      </c>
      <c r="L31" s="48">
        <f t="shared" si="0"/>
        <v>240737352508</v>
      </c>
    </row>
    <row r="32" spans="1:12" ht="23.1" customHeight="1" thickTop="1" x14ac:dyDescent="0.55000000000000004">
      <c r="A32" s="32" t="s">
        <v>93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</sheetData>
  <mergeCells count="7">
    <mergeCell ref="B5:D5"/>
    <mergeCell ref="E5:H5"/>
    <mergeCell ref="I5:L5"/>
    <mergeCell ref="A4:O4"/>
    <mergeCell ref="A1:L1"/>
    <mergeCell ref="A2:L2"/>
    <mergeCell ref="A3:L3"/>
  </mergeCells>
  <pageMargins left="0.7" right="0.7" top="0.75" bottom="0.75" header="0.3" footer="0.3"/>
  <pageSetup paperSize="9" scale="62" orientation="landscape" r:id="rId1"/>
  <headerFooter differentOddEven="1" differentFirst="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rightToLeft="1" view="pageBreakPreview" topLeftCell="A34" zoomScale="60" zoomScaleNormal="106" workbookViewId="0">
      <selection activeCell="H6" sqref="H6:J6"/>
    </sheetView>
  </sheetViews>
  <sheetFormatPr defaultRowHeight="22.5" x14ac:dyDescent="0.6"/>
  <cols>
    <col min="1" max="1" width="29.140625" style="29" customWidth="1"/>
    <col min="2" max="2" width="17" style="40" customWidth="1"/>
    <col min="3" max="3" width="13.5703125" style="29" customWidth="1"/>
    <col min="4" max="4" width="20.7109375" style="29" customWidth="1"/>
    <col min="5" max="5" width="13.42578125" style="29" customWidth="1"/>
    <col min="6" max="6" width="11.85546875" style="29" customWidth="1"/>
    <col min="7" max="7" width="13.42578125" style="29" customWidth="1"/>
    <col min="8" max="8" width="14.28515625" style="29" customWidth="1"/>
    <col min="9" max="9" width="11.85546875" style="29" customWidth="1"/>
    <col min="10" max="10" width="14.28515625" style="29" customWidth="1"/>
    <col min="11" max="11" width="9.140625" style="30" customWidth="1"/>
    <col min="12" max="16" width="9.140625" style="30"/>
    <col min="17" max="17" width="8.85546875" style="30" customWidth="1"/>
    <col min="18" max="16384" width="9.140625" style="30"/>
  </cols>
  <sheetData>
    <row r="1" spans="1:10" ht="59.25" customHeight="1" x14ac:dyDescent="0.6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6">
      <c r="A2" s="88" t="s">
        <v>210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6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25.5" x14ac:dyDescent="0.6">
      <c r="A4" s="83" t="s">
        <v>276</v>
      </c>
      <c r="B4" s="83"/>
      <c r="C4" s="83"/>
      <c r="D4" s="83"/>
      <c r="E4" s="83"/>
    </row>
    <row r="5" spans="1:10" ht="16.5" customHeight="1" x14ac:dyDescent="0.6">
      <c r="A5" s="40"/>
      <c r="B5" s="87"/>
      <c r="C5" s="87"/>
      <c r="D5" s="87"/>
      <c r="E5" s="86" t="s">
        <v>285</v>
      </c>
      <c r="F5" s="86"/>
      <c r="G5" s="86"/>
      <c r="H5" s="86" t="s">
        <v>214</v>
      </c>
      <c r="I5" s="86"/>
      <c r="J5" s="86"/>
    </row>
    <row r="6" spans="1:10" ht="38.25" customHeight="1" x14ac:dyDescent="0.6">
      <c r="A6" s="29" t="s">
        <v>237</v>
      </c>
      <c r="B6" s="49" t="s">
        <v>277</v>
      </c>
      <c r="C6" s="49" t="s">
        <v>192</v>
      </c>
      <c r="D6" s="49" t="s">
        <v>11</v>
      </c>
      <c r="E6" s="49" t="s">
        <v>278</v>
      </c>
      <c r="F6" s="49" t="s">
        <v>259</v>
      </c>
      <c r="G6" s="49" t="s">
        <v>279</v>
      </c>
      <c r="H6" s="49" t="s">
        <v>278</v>
      </c>
      <c r="I6" s="49" t="s">
        <v>259</v>
      </c>
      <c r="J6" s="49" t="s">
        <v>279</v>
      </c>
    </row>
    <row r="7" spans="1:10" ht="23.1" customHeight="1" x14ac:dyDescent="0.6">
      <c r="A7" s="32" t="s">
        <v>196</v>
      </c>
      <c r="B7" s="33" t="s">
        <v>280</v>
      </c>
      <c r="C7" s="32" t="s">
        <v>199</v>
      </c>
      <c r="D7" s="16">
        <v>17.899999999999999</v>
      </c>
      <c r="E7" s="33">
        <v>15668176</v>
      </c>
      <c r="F7" s="33">
        <v>0</v>
      </c>
      <c r="G7" s="33">
        <f>Table5[[#This Row],[15668176]]-Table5[[#This Row],[0]]</f>
        <v>15668176</v>
      </c>
      <c r="H7" s="33">
        <v>2747123290</v>
      </c>
      <c r="I7" s="33">
        <v>0</v>
      </c>
      <c r="J7" s="33">
        <f>Table5[[#This Row],[2747123290]]-Table5[[#This Row],[Column9]]</f>
        <v>2747123290</v>
      </c>
    </row>
    <row r="8" spans="1:10" ht="23.1" customHeight="1" x14ac:dyDescent="0.6">
      <c r="A8" s="32" t="s">
        <v>203</v>
      </c>
      <c r="B8" s="33" t="s">
        <v>281</v>
      </c>
      <c r="C8" s="32" t="s">
        <v>205</v>
      </c>
      <c r="D8" s="16">
        <v>18</v>
      </c>
      <c r="E8" s="33">
        <v>5167504524</v>
      </c>
      <c r="F8" s="33">
        <v>0</v>
      </c>
      <c r="G8" s="33">
        <f>Table5[[#This Row],[15668176]]-Table5[[#This Row],[0]]</f>
        <v>5167504524</v>
      </c>
      <c r="H8" s="33">
        <v>5347395232</v>
      </c>
      <c r="I8" s="33">
        <v>0</v>
      </c>
      <c r="J8" s="33">
        <f>Table5[[#This Row],[2747123290]]-Table5[[#This Row],[Column9]]</f>
        <v>5347395232</v>
      </c>
    </row>
    <row r="9" spans="1:10" ht="23.1" customHeight="1" x14ac:dyDescent="0.6">
      <c r="A9" s="32" t="s">
        <v>200</v>
      </c>
      <c r="B9" s="33" t="s">
        <v>282</v>
      </c>
      <c r="C9" s="32" t="s">
        <v>202</v>
      </c>
      <c r="D9" s="16">
        <v>17</v>
      </c>
      <c r="E9" s="33">
        <v>29735233</v>
      </c>
      <c r="F9" s="33">
        <v>0</v>
      </c>
      <c r="G9" s="33">
        <f>Table5[[#This Row],[15668176]]-Table5[[#This Row],[0]]</f>
        <v>29735233</v>
      </c>
      <c r="H9" s="33">
        <v>1652400583</v>
      </c>
      <c r="I9" s="33">
        <v>0</v>
      </c>
      <c r="J9" s="33">
        <f>Table5[[#This Row],[2747123290]]-Table5[[#This Row],[Column9]]</f>
        <v>1652400583</v>
      </c>
    </row>
    <row r="10" spans="1:10" ht="23.1" customHeight="1" x14ac:dyDescent="0.6">
      <c r="A10" s="32" t="s">
        <v>90</v>
      </c>
      <c r="B10" s="33" t="s">
        <v>286</v>
      </c>
      <c r="C10" s="33" t="s">
        <v>286</v>
      </c>
      <c r="D10" s="32">
        <v>10</v>
      </c>
      <c r="E10" s="33">
        <v>0</v>
      </c>
      <c r="F10" s="33">
        <v>0</v>
      </c>
      <c r="G10" s="33">
        <f>Table5[[#This Row],[15668176]]-Table5[[#This Row],[0]]</f>
        <v>0</v>
      </c>
      <c r="H10" s="33">
        <v>82218867</v>
      </c>
      <c r="I10" s="33">
        <v>0</v>
      </c>
      <c r="J10" s="33">
        <f>Table5[[#This Row],[2747123290]]-Table5[[#This Row],[Column9]]</f>
        <v>82218867</v>
      </c>
    </row>
    <row r="11" spans="1:10" ht="23.1" customHeight="1" x14ac:dyDescent="0.6">
      <c r="A11" s="32" t="s">
        <v>88</v>
      </c>
      <c r="B11" s="33" t="s">
        <v>287</v>
      </c>
      <c r="C11" s="33" t="s">
        <v>286</v>
      </c>
      <c r="D11" s="32">
        <v>10</v>
      </c>
      <c r="E11" s="33">
        <v>47957357</v>
      </c>
      <c r="F11" s="33">
        <v>0</v>
      </c>
      <c r="G11" s="33">
        <f>Table5[[#This Row],[15668176]]-Table5[[#This Row],[0]]</f>
        <v>47957357</v>
      </c>
      <c r="H11" s="33">
        <v>131613365</v>
      </c>
      <c r="I11" s="33">
        <v>0</v>
      </c>
      <c r="J11" s="33">
        <f>Table5[[#This Row],[2747123290]]-Table5[[#This Row],[Column9]]</f>
        <v>131613365</v>
      </c>
    </row>
    <row r="12" spans="1:10" ht="23.1" customHeight="1" x14ac:dyDescent="0.6">
      <c r="A12" s="32" t="s">
        <v>86</v>
      </c>
      <c r="B12" s="33" t="s">
        <v>288</v>
      </c>
      <c r="C12" s="33" t="s">
        <v>286</v>
      </c>
      <c r="D12" s="32">
        <v>10</v>
      </c>
      <c r="E12" s="33">
        <v>2393501</v>
      </c>
      <c r="F12" s="33">
        <v>0</v>
      </c>
      <c r="G12" s="33">
        <f>Table5[[#This Row],[15668176]]-Table5[[#This Row],[0]]</f>
        <v>2393501</v>
      </c>
      <c r="H12" s="33">
        <v>2393501</v>
      </c>
      <c r="I12" s="33">
        <v>0</v>
      </c>
      <c r="J12" s="33">
        <f>Table5[[#This Row],[2747123290]]-Table5[[#This Row],[Column9]]</f>
        <v>2393501</v>
      </c>
    </row>
    <row r="13" spans="1:10" ht="23.1" customHeight="1" x14ac:dyDescent="0.6">
      <c r="A13" s="32" t="s">
        <v>85</v>
      </c>
      <c r="B13" s="33" t="s">
        <v>267</v>
      </c>
      <c r="C13" s="33" t="s">
        <v>286</v>
      </c>
      <c r="D13" s="32">
        <v>10</v>
      </c>
      <c r="E13" s="33">
        <v>7633359</v>
      </c>
      <c r="F13" s="33">
        <v>0</v>
      </c>
      <c r="G13" s="33">
        <f>Table5[[#This Row],[15668176]]-Table5[[#This Row],[0]]</f>
        <v>7633359</v>
      </c>
      <c r="H13" s="33">
        <v>41862532</v>
      </c>
      <c r="I13" s="33">
        <v>0</v>
      </c>
      <c r="J13" s="33">
        <f>Table5[[#This Row],[2747123290]]-Table5[[#This Row],[Column9]]</f>
        <v>41862532</v>
      </c>
    </row>
    <row r="14" spans="1:10" ht="23.1" customHeight="1" x14ac:dyDescent="0.6">
      <c r="A14" s="32" t="s">
        <v>82</v>
      </c>
      <c r="B14" s="33" t="s">
        <v>287</v>
      </c>
      <c r="C14" s="33" t="s">
        <v>286</v>
      </c>
      <c r="D14" s="32">
        <v>10</v>
      </c>
      <c r="E14" s="33">
        <v>13998745</v>
      </c>
      <c r="F14" s="33">
        <v>0</v>
      </c>
      <c r="G14" s="33">
        <f>Table5[[#This Row],[15668176]]-Table5[[#This Row],[0]]</f>
        <v>13998745</v>
      </c>
      <c r="H14" s="33">
        <v>65177826</v>
      </c>
      <c r="I14" s="33">
        <v>0</v>
      </c>
      <c r="J14" s="33">
        <f>Table5[[#This Row],[2747123290]]-Table5[[#This Row],[Column9]]</f>
        <v>65177826</v>
      </c>
    </row>
    <row r="15" spans="1:10" ht="23.1" customHeight="1" x14ac:dyDescent="0.6">
      <c r="A15" s="32" t="s">
        <v>81</v>
      </c>
      <c r="B15" s="33" t="s">
        <v>288</v>
      </c>
      <c r="C15" s="33" t="s">
        <v>286</v>
      </c>
      <c r="D15" s="32">
        <v>10</v>
      </c>
      <c r="E15" s="33">
        <v>4644355</v>
      </c>
      <c r="F15" s="33">
        <v>0</v>
      </c>
      <c r="G15" s="33">
        <f>Table5[[#This Row],[15668176]]-Table5[[#This Row],[0]]</f>
        <v>4644355</v>
      </c>
      <c r="H15" s="33">
        <v>51356602</v>
      </c>
      <c r="I15" s="33">
        <v>0</v>
      </c>
      <c r="J15" s="33">
        <f>Table5[[#This Row],[2747123290]]-Table5[[#This Row],[Column9]]</f>
        <v>51356602</v>
      </c>
    </row>
    <row r="16" spans="1:10" ht="23.1" customHeight="1" x14ac:dyDescent="0.6">
      <c r="A16" s="32" t="s">
        <v>80</v>
      </c>
      <c r="B16" s="33" t="s">
        <v>289</v>
      </c>
      <c r="C16" s="33" t="s">
        <v>286</v>
      </c>
      <c r="D16" s="32">
        <v>10</v>
      </c>
      <c r="E16" s="33">
        <v>88872600</v>
      </c>
      <c r="F16" s="33">
        <v>0</v>
      </c>
      <c r="G16" s="33">
        <f>Table5[[#This Row],[15668176]]-Table5[[#This Row],[0]]</f>
        <v>88872600</v>
      </c>
      <c r="H16" s="33">
        <v>88872600</v>
      </c>
      <c r="I16" s="33">
        <v>0</v>
      </c>
      <c r="J16" s="33">
        <f>Table5[[#This Row],[2747123290]]-Table5[[#This Row],[Column9]]</f>
        <v>88872600</v>
      </c>
    </row>
    <row r="17" spans="1:10" ht="23.1" customHeight="1" x14ac:dyDescent="0.6">
      <c r="A17" s="32" t="s">
        <v>79</v>
      </c>
      <c r="B17" s="33" t="s">
        <v>290</v>
      </c>
      <c r="C17" s="33" t="s">
        <v>286</v>
      </c>
      <c r="D17" s="32">
        <v>10</v>
      </c>
      <c r="E17" s="33">
        <v>593636</v>
      </c>
      <c r="F17" s="33">
        <v>0</v>
      </c>
      <c r="G17" s="33">
        <f>Table5[[#This Row],[15668176]]-Table5[[#This Row],[0]]</f>
        <v>593636</v>
      </c>
      <c r="H17" s="33">
        <v>1532034</v>
      </c>
      <c r="I17" s="33">
        <v>0</v>
      </c>
      <c r="J17" s="33">
        <f>Table5[[#This Row],[2747123290]]-Table5[[#This Row],[Column9]]</f>
        <v>1532034</v>
      </c>
    </row>
    <row r="18" spans="1:10" ht="23.1" customHeight="1" x14ac:dyDescent="0.6">
      <c r="A18" s="32" t="s">
        <v>78</v>
      </c>
      <c r="B18" s="33" t="s">
        <v>267</v>
      </c>
      <c r="C18" s="33" t="s">
        <v>286</v>
      </c>
      <c r="D18" s="32">
        <v>10</v>
      </c>
      <c r="E18" s="33">
        <v>6981650</v>
      </c>
      <c r="F18" s="33">
        <v>0</v>
      </c>
      <c r="G18" s="33">
        <f>Table5[[#This Row],[15668176]]-Table5[[#This Row],[0]]</f>
        <v>6981650</v>
      </c>
      <c r="H18" s="33">
        <v>11663658</v>
      </c>
      <c r="I18" s="33">
        <v>0</v>
      </c>
      <c r="J18" s="33">
        <f>Table5[[#This Row],[2747123290]]-Table5[[#This Row],[Column9]]</f>
        <v>11663658</v>
      </c>
    </row>
    <row r="19" spans="1:10" ht="23.1" customHeight="1" x14ac:dyDescent="0.6">
      <c r="A19" s="32" t="s">
        <v>77</v>
      </c>
      <c r="B19" s="33" t="s">
        <v>286</v>
      </c>
      <c r="C19" s="33" t="s">
        <v>286</v>
      </c>
      <c r="D19" s="32">
        <v>10</v>
      </c>
      <c r="E19" s="33">
        <v>0</v>
      </c>
      <c r="F19" s="33">
        <v>0</v>
      </c>
      <c r="G19" s="33">
        <f>Table5[[#This Row],[15668176]]-Table5[[#This Row],[0]]</f>
        <v>0</v>
      </c>
      <c r="H19" s="33">
        <v>8798609</v>
      </c>
      <c r="I19" s="33">
        <v>0</v>
      </c>
      <c r="J19" s="33">
        <f>Table5[[#This Row],[2747123290]]-Table5[[#This Row],[Column9]]</f>
        <v>8798609</v>
      </c>
    </row>
    <row r="20" spans="1:10" ht="23.1" customHeight="1" x14ac:dyDescent="0.6">
      <c r="A20" s="32" t="s">
        <v>76</v>
      </c>
      <c r="B20" s="33" t="s">
        <v>291</v>
      </c>
      <c r="C20" s="33" t="s">
        <v>286</v>
      </c>
      <c r="D20" s="32">
        <v>10</v>
      </c>
      <c r="E20" s="33">
        <v>14438101</v>
      </c>
      <c r="F20" s="33">
        <v>0</v>
      </c>
      <c r="G20" s="33">
        <f>Table5[[#This Row],[15668176]]-Table5[[#This Row],[0]]</f>
        <v>14438101</v>
      </c>
      <c r="H20" s="33">
        <v>22500820</v>
      </c>
      <c r="I20" s="33">
        <v>0</v>
      </c>
      <c r="J20" s="33">
        <f>Table5[[#This Row],[2747123290]]-Table5[[#This Row],[Column9]]</f>
        <v>22500820</v>
      </c>
    </row>
    <row r="21" spans="1:10" ht="23.1" customHeight="1" x14ac:dyDescent="0.6">
      <c r="A21" s="32" t="s">
        <v>74</v>
      </c>
      <c r="B21" s="33" t="s">
        <v>286</v>
      </c>
      <c r="C21" s="33" t="s">
        <v>286</v>
      </c>
      <c r="D21" s="32">
        <v>10</v>
      </c>
      <c r="E21" s="33">
        <v>0</v>
      </c>
      <c r="F21" s="33">
        <v>0</v>
      </c>
      <c r="G21" s="33">
        <f>Table5[[#This Row],[15668176]]-Table5[[#This Row],[0]]</f>
        <v>0</v>
      </c>
      <c r="H21" s="33">
        <v>19944937</v>
      </c>
      <c r="I21" s="33">
        <v>0</v>
      </c>
      <c r="J21" s="33">
        <f>Table5[[#This Row],[2747123290]]-Table5[[#This Row],[Column9]]</f>
        <v>19944937</v>
      </c>
    </row>
    <row r="22" spans="1:10" ht="23.1" customHeight="1" x14ac:dyDescent="0.6">
      <c r="A22" s="32" t="s">
        <v>73</v>
      </c>
      <c r="B22" s="33" t="s">
        <v>286</v>
      </c>
      <c r="C22" s="33" t="s">
        <v>286</v>
      </c>
      <c r="D22" s="32">
        <v>10</v>
      </c>
      <c r="E22" s="33">
        <v>0</v>
      </c>
      <c r="F22" s="33">
        <v>0</v>
      </c>
      <c r="G22" s="33">
        <f>Table5[[#This Row],[15668176]]-Table5[[#This Row],[0]]</f>
        <v>0</v>
      </c>
      <c r="H22" s="33">
        <v>49113796</v>
      </c>
      <c r="I22" s="33">
        <v>0</v>
      </c>
      <c r="J22" s="33">
        <f>Table5[[#This Row],[2747123290]]-Table5[[#This Row],[Column9]]</f>
        <v>49113796</v>
      </c>
    </row>
    <row r="23" spans="1:10" ht="23.1" customHeight="1" x14ac:dyDescent="0.6">
      <c r="A23" s="32" t="s">
        <v>72</v>
      </c>
      <c r="B23" s="33" t="s">
        <v>287</v>
      </c>
      <c r="C23" s="33" t="s">
        <v>286</v>
      </c>
      <c r="D23" s="32">
        <v>10</v>
      </c>
      <c r="E23" s="33">
        <v>11784522</v>
      </c>
      <c r="F23" s="33">
        <v>0</v>
      </c>
      <c r="G23" s="33">
        <f>Table5[[#This Row],[15668176]]-Table5[[#This Row],[0]]</f>
        <v>11784522</v>
      </c>
      <c r="H23" s="33">
        <v>13394533</v>
      </c>
      <c r="I23" s="33">
        <v>0</v>
      </c>
      <c r="J23" s="33">
        <f>Table5[[#This Row],[2747123290]]-Table5[[#This Row],[Column9]]</f>
        <v>13394533</v>
      </c>
    </row>
    <row r="24" spans="1:10" ht="23.1" customHeight="1" x14ac:dyDescent="0.6">
      <c r="A24" s="32" t="s">
        <v>71</v>
      </c>
      <c r="B24" s="33" t="s">
        <v>287</v>
      </c>
      <c r="C24" s="33" t="s">
        <v>286</v>
      </c>
      <c r="D24" s="32">
        <v>10</v>
      </c>
      <c r="E24" s="33">
        <v>2216987</v>
      </c>
      <c r="F24" s="33">
        <v>0</v>
      </c>
      <c r="G24" s="33">
        <f>Table5[[#This Row],[15668176]]-Table5[[#This Row],[0]]</f>
        <v>2216987</v>
      </c>
      <c r="H24" s="33">
        <v>4362459</v>
      </c>
      <c r="I24" s="33">
        <v>0</v>
      </c>
      <c r="J24" s="33">
        <f>Table5[[#This Row],[2747123290]]-Table5[[#This Row],[Column9]]</f>
        <v>4362459</v>
      </c>
    </row>
    <row r="25" spans="1:10" ht="23.1" customHeight="1" x14ac:dyDescent="0.6">
      <c r="A25" s="32" t="s">
        <v>70</v>
      </c>
      <c r="B25" s="33"/>
      <c r="C25" s="33" t="s">
        <v>286</v>
      </c>
      <c r="D25" s="32">
        <v>10</v>
      </c>
      <c r="E25" s="33">
        <v>0</v>
      </c>
      <c r="F25" s="33">
        <v>0</v>
      </c>
      <c r="G25" s="33">
        <f>Table5[[#This Row],[15668176]]-Table5[[#This Row],[0]]</f>
        <v>0</v>
      </c>
      <c r="H25" s="33">
        <v>6370948</v>
      </c>
      <c r="I25" s="33">
        <v>0</v>
      </c>
      <c r="J25" s="33">
        <f>Table5[[#This Row],[2747123290]]-Table5[[#This Row],[Column9]]</f>
        <v>6370948</v>
      </c>
    </row>
    <row r="26" spans="1:10" ht="23.1" customHeight="1" x14ac:dyDescent="0.6">
      <c r="A26" s="32" t="s">
        <v>69</v>
      </c>
      <c r="B26" s="33" t="s">
        <v>287</v>
      </c>
      <c r="C26" s="33" t="s">
        <v>286</v>
      </c>
      <c r="D26" s="32">
        <v>10</v>
      </c>
      <c r="E26" s="33">
        <v>1306185</v>
      </c>
      <c r="F26" s="33">
        <v>0</v>
      </c>
      <c r="G26" s="33">
        <f>Table5[[#This Row],[15668176]]-Table5[[#This Row],[0]]</f>
        <v>1306185</v>
      </c>
      <c r="H26" s="33">
        <v>114699330</v>
      </c>
      <c r="I26" s="33">
        <v>0</v>
      </c>
      <c r="J26" s="33">
        <f>Table5[[#This Row],[2747123290]]-Table5[[#This Row],[Column9]]</f>
        <v>114699330</v>
      </c>
    </row>
    <row r="27" spans="1:10" ht="23.1" customHeight="1" x14ac:dyDescent="0.6">
      <c r="A27" s="32" t="s">
        <v>68</v>
      </c>
      <c r="B27" s="33" t="s">
        <v>267</v>
      </c>
      <c r="C27" s="33" t="s">
        <v>286</v>
      </c>
      <c r="D27" s="32">
        <v>10</v>
      </c>
      <c r="E27" s="33">
        <v>6044243</v>
      </c>
      <c r="F27" s="33">
        <v>0</v>
      </c>
      <c r="G27" s="33">
        <f>Table5[[#This Row],[15668176]]-Table5[[#This Row],[0]]</f>
        <v>6044243</v>
      </c>
      <c r="H27" s="33">
        <v>11284922</v>
      </c>
      <c r="I27" s="33">
        <v>0</v>
      </c>
      <c r="J27" s="33">
        <f>Table5[[#This Row],[2747123290]]-Table5[[#This Row],[Column9]]</f>
        <v>11284922</v>
      </c>
    </row>
    <row r="28" spans="1:10" ht="23.1" customHeight="1" x14ac:dyDescent="0.6">
      <c r="A28" s="32" t="s">
        <v>67</v>
      </c>
      <c r="B28" s="33" t="s">
        <v>268</v>
      </c>
      <c r="C28" s="33" t="s">
        <v>286</v>
      </c>
      <c r="D28" s="32">
        <v>10</v>
      </c>
      <c r="E28" s="33">
        <v>6126633</v>
      </c>
      <c r="F28" s="33">
        <v>0</v>
      </c>
      <c r="G28" s="33">
        <f>Table5[[#This Row],[15668176]]-Table5[[#This Row],[0]]</f>
        <v>6126633</v>
      </c>
      <c r="H28" s="33">
        <v>12055633</v>
      </c>
      <c r="I28" s="33">
        <v>0</v>
      </c>
      <c r="J28" s="33">
        <f>Table5[[#This Row],[2747123290]]-Table5[[#This Row],[Column9]]</f>
        <v>12055633</v>
      </c>
    </row>
    <row r="29" spans="1:10" ht="23.1" customHeight="1" x14ac:dyDescent="0.6">
      <c r="A29" s="32" t="s">
        <v>66</v>
      </c>
      <c r="B29" s="33" t="s">
        <v>291</v>
      </c>
      <c r="C29" s="33" t="s">
        <v>286</v>
      </c>
      <c r="D29" s="32">
        <v>10</v>
      </c>
      <c r="E29" s="33">
        <v>610172731</v>
      </c>
      <c r="F29" s="33">
        <v>0</v>
      </c>
      <c r="G29" s="33">
        <f>Table5[[#This Row],[15668176]]-Table5[[#This Row],[0]]</f>
        <v>610172731</v>
      </c>
      <c r="H29" s="33">
        <v>709613571</v>
      </c>
      <c r="I29" s="33">
        <v>0</v>
      </c>
      <c r="J29" s="33">
        <f>Table5[[#This Row],[2747123290]]-Table5[[#This Row],[Column9]]</f>
        <v>709613571</v>
      </c>
    </row>
    <row r="30" spans="1:10" ht="23.1" customHeight="1" x14ac:dyDescent="0.6">
      <c r="A30" s="32" t="s">
        <v>65</v>
      </c>
      <c r="B30" s="33" t="s">
        <v>291</v>
      </c>
      <c r="C30" s="33" t="s">
        <v>286</v>
      </c>
      <c r="D30" s="32">
        <v>10</v>
      </c>
      <c r="E30" s="33">
        <v>38078941</v>
      </c>
      <c r="F30" s="33">
        <v>0</v>
      </c>
      <c r="G30" s="33">
        <f>Table5[[#This Row],[15668176]]-Table5[[#This Row],[0]]</f>
        <v>38078941</v>
      </c>
      <c r="H30" s="33">
        <v>38078941</v>
      </c>
      <c r="I30" s="33">
        <v>0</v>
      </c>
      <c r="J30" s="33">
        <f>Table5[[#This Row],[2747123290]]-Table5[[#This Row],[Column9]]</f>
        <v>38078941</v>
      </c>
    </row>
    <row r="31" spans="1:10" ht="23.1" customHeight="1" x14ac:dyDescent="0.6">
      <c r="A31" s="32" t="s">
        <v>64</v>
      </c>
      <c r="B31" s="33" t="s">
        <v>286</v>
      </c>
      <c r="C31" s="33" t="s">
        <v>286</v>
      </c>
      <c r="D31" s="32">
        <v>10</v>
      </c>
      <c r="E31" s="33">
        <v>0</v>
      </c>
      <c r="F31" s="33">
        <v>0</v>
      </c>
      <c r="G31" s="33">
        <f>Table5[[#This Row],[15668176]]-Table5[[#This Row],[0]]</f>
        <v>0</v>
      </c>
      <c r="H31" s="33">
        <v>98168394</v>
      </c>
      <c r="I31" s="33">
        <v>0</v>
      </c>
      <c r="J31" s="33">
        <f>Table5[[#This Row],[2747123290]]-Table5[[#This Row],[Column9]]</f>
        <v>98168394</v>
      </c>
    </row>
    <row r="32" spans="1:10" ht="23.1" customHeight="1" x14ac:dyDescent="0.6">
      <c r="A32" s="32" t="s">
        <v>61</v>
      </c>
      <c r="B32" s="33" t="s">
        <v>287</v>
      </c>
      <c r="C32" s="33" t="s">
        <v>286</v>
      </c>
      <c r="D32" s="32">
        <v>10</v>
      </c>
      <c r="E32" s="33">
        <v>87808244</v>
      </c>
      <c r="F32" s="33">
        <v>0</v>
      </c>
      <c r="G32" s="33">
        <f>Table5[[#This Row],[15668176]]-Table5[[#This Row],[0]]</f>
        <v>87808244</v>
      </c>
      <c r="H32" s="33">
        <v>88275390</v>
      </c>
      <c r="I32" s="33">
        <v>0</v>
      </c>
      <c r="J32" s="33">
        <f>Table5[[#This Row],[2747123290]]-Table5[[#This Row],[Column9]]</f>
        <v>88275390</v>
      </c>
    </row>
    <row r="33" spans="1:10" ht="23.1" customHeight="1" x14ac:dyDescent="0.6">
      <c r="A33" s="32" t="s">
        <v>60</v>
      </c>
      <c r="B33" s="33" t="s">
        <v>288</v>
      </c>
      <c r="C33" s="33" t="s">
        <v>286</v>
      </c>
      <c r="D33" s="32">
        <v>10</v>
      </c>
      <c r="E33" s="33">
        <v>42748632</v>
      </c>
      <c r="F33" s="33">
        <v>0</v>
      </c>
      <c r="G33" s="33">
        <f>Table5[[#This Row],[15668176]]-Table5[[#This Row],[0]]</f>
        <v>42748632</v>
      </c>
      <c r="H33" s="33">
        <v>91351011</v>
      </c>
      <c r="I33" s="33">
        <v>0</v>
      </c>
      <c r="J33" s="33">
        <f>Table5[[#This Row],[2747123290]]-Table5[[#This Row],[Column9]]</f>
        <v>91351011</v>
      </c>
    </row>
    <row r="34" spans="1:10" ht="23.1" customHeight="1" x14ac:dyDescent="0.6">
      <c r="A34" s="32" t="s">
        <v>59</v>
      </c>
      <c r="B34" s="33" t="s">
        <v>289</v>
      </c>
      <c r="C34" s="33" t="s">
        <v>286</v>
      </c>
      <c r="D34" s="32">
        <v>10</v>
      </c>
      <c r="E34" s="33">
        <v>7974739</v>
      </c>
      <c r="F34" s="33">
        <v>0</v>
      </c>
      <c r="G34" s="33">
        <f>Table5[[#This Row],[15668176]]-Table5[[#This Row],[0]]</f>
        <v>7974739</v>
      </c>
      <c r="H34" s="33">
        <v>15692229</v>
      </c>
      <c r="I34" s="33">
        <v>0</v>
      </c>
      <c r="J34" s="33">
        <f>Table5[[#This Row],[2747123290]]-Table5[[#This Row],[Column9]]</f>
        <v>15692229</v>
      </c>
    </row>
    <row r="35" spans="1:10" ht="23.1" customHeight="1" x14ac:dyDescent="0.6">
      <c r="A35" s="32" t="s">
        <v>58</v>
      </c>
      <c r="B35" s="33" t="s">
        <v>290</v>
      </c>
      <c r="C35" s="33" t="s">
        <v>286</v>
      </c>
      <c r="D35" s="32">
        <v>10</v>
      </c>
      <c r="E35" s="33">
        <v>9559315</v>
      </c>
      <c r="F35" s="33">
        <v>0</v>
      </c>
      <c r="G35" s="33">
        <f>Table5[[#This Row],[15668176]]-Table5[[#This Row],[0]]</f>
        <v>9559315</v>
      </c>
      <c r="H35" s="33">
        <v>19542658</v>
      </c>
      <c r="I35" s="33">
        <v>0</v>
      </c>
      <c r="J35" s="33">
        <f>Table5[[#This Row],[2747123290]]-Table5[[#This Row],[Column9]]</f>
        <v>19542658</v>
      </c>
    </row>
    <row r="36" spans="1:10" ht="23.1" customHeight="1" x14ac:dyDescent="0.6">
      <c r="A36" s="32" t="s">
        <v>57</v>
      </c>
      <c r="B36" s="33" t="s">
        <v>267</v>
      </c>
      <c r="C36" s="33" t="s">
        <v>286</v>
      </c>
      <c r="D36" s="32">
        <v>10</v>
      </c>
      <c r="E36" s="33">
        <v>10393668</v>
      </c>
      <c r="F36" s="33">
        <v>0</v>
      </c>
      <c r="G36" s="33">
        <f>Table5[[#This Row],[15668176]]-Table5[[#This Row],[0]]</f>
        <v>10393668</v>
      </c>
      <c r="H36" s="33">
        <v>35438628</v>
      </c>
      <c r="I36" s="33">
        <v>0</v>
      </c>
      <c r="J36" s="33">
        <f>Table5[[#This Row],[2747123290]]-Table5[[#This Row],[Column9]]</f>
        <v>35438628</v>
      </c>
    </row>
    <row r="37" spans="1:10" ht="23.1" customHeight="1" x14ac:dyDescent="0.6">
      <c r="A37" s="32" t="s">
        <v>56</v>
      </c>
      <c r="B37" s="33" t="s">
        <v>268</v>
      </c>
      <c r="C37" s="33" t="s">
        <v>286</v>
      </c>
      <c r="D37" s="32">
        <v>10</v>
      </c>
      <c r="E37" s="33">
        <v>9261465</v>
      </c>
      <c r="F37" s="33">
        <v>0</v>
      </c>
      <c r="G37" s="33">
        <f>Table5[[#This Row],[15668176]]-Table5[[#This Row],[0]]</f>
        <v>9261465</v>
      </c>
      <c r="H37" s="33">
        <v>18224173</v>
      </c>
      <c r="I37" s="33">
        <v>0</v>
      </c>
      <c r="J37" s="33">
        <f>Table5[[#This Row],[2747123290]]-Table5[[#This Row],[Column9]]</f>
        <v>18224173</v>
      </c>
    </row>
    <row r="38" spans="1:10" ht="23.1" customHeight="1" x14ac:dyDescent="0.6">
      <c r="A38" s="32" t="s">
        <v>55</v>
      </c>
      <c r="B38" s="33" t="s">
        <v>291</v>
      </c>
      <c r="C38" s="33" t="s">
        <v>286</v>
      </c>
      <c r="D38" s="32">
        <v>10</v>
      </c>
      <c r="E38" s="33">
        <v>65240151</v>
      </c>
      <c r="F38" s="33">
        <v>0</v>
      </c>
      <c r="G38" s="33">
        <f>Table5[[#This Row],[15668176]]-Table5[[#This Row],[0]]</f>
        <v>65240151</v>
      </c>
      <c r="H38" s="33">
        <v>65240151</v>
      </c>
      <c r="I38" s="33">
        <v>0</v>
      </c>
      <c r="J38" s="33">
        <f>Table5[[#This Row],[2747123290]]-Table5[[#This Row],[Column9]]</f>
        <v>65240151</v>
      </c>
    </row>
    <row r="39" spans="1:10" ht="23.1" customHeight="1" x14ac:dyDescent="0.6">
      <c r="A39" s="32" t="s">
        <v>54</v>
      </c>
      <c r="B39" s="33" t="s">
        <v>271</v>
      </c>
      <c r="C39" s="33" t="s">
        <v>286</v>
      </c>
      <c r="D39" s="32">
        <v>10</v>
      </c>
      <c r="E39" s="33">
        <v>150702825</v>
      </c>
      <c r="F39" s="33">
        <v>0</v>
      </c>
      <c r="G39" s="33">
        <f>Table5[[#This Row],[15668176]]-Table5[[#This Row],[0]]</f>
        <v>150702825</v>
      </c>
      <c r="H39" s="33">
        <v>214627429</v>
      </c>
      <c r="I39" s="33">
        <v>0</v>
      </c>
      <c r="J39" s="33">
        <f>Table5[[#This Row],[2747123290]]-Table5[[#This Row],[Column9]]</f>
        <v>214627429</v>
      </c>
    </row>
    <row r="40" spans="1:10" ht="23.1" customHeight="1" x14ac:dyDescent="0.6">
      <c r="A40" s="32" t="s">
        <v>53</v>
      </c>
      <c r="B40" s="33" t="s">
        <v>287</v>
      </c>
      <c r="C40" s="33" t="s">
        <v>286</v>
      </c>
      <c r="D40" s="32">
        <v>10</v>
      </c>
      <c r="E40" s="33">
        <v>3501117</v>
      </c>
      <c r="F40" s="33">
        <v>0</v>
      </c>
      <c r="G40" s="33">
        <f>Table5[[#This Row],[15668176]]-Table5[[#This Row],[0]]</f>
        <v>3501117</v>
      </c>
      <c r="H40" s="33">
        <v>3501117</v>
      </c>
      <c r="I40" s="33">
        <v>0</v>
      </c>
      <c r="J40" s="33">
        <f>Table5[[#This Row],[2747123290]]-Table5[[#This Row],[Column9]]</f>
        <v>3501117</v>
      </c>
    </row>
    <row r="41" spans="1:10" ht="23.1" customHeight="1" x14ac:dyDescent="0.6">
      <c r="A41" s="32" t="s">
        <v>52</v>
      </c>
      <c r="B41" s="33" t="s">
        <v>288</v>
      </c>
      <c r="C41" s="33" t="s">
        <v>286</v>
      </c>
      <c r="D41" s="32">
        <v>10</v>
      </c>
      <c r="E41" s="33">
        <v>6727694</v>
      </c>
      <c r="F41" s="33">
        <v>0</v>
      </c>
      <c r="G41" s="33">
        <f>Table5[[#This Row],[15668176]]-Table5[[#This Row],[0]]</f>
        <v>6727694</v>
      </c>
      <c r="H41" s="33">
        <v>20027633</v>
      </c>
      <c r="I41" s="33">
        <v>0</v>
      </c>
      <c r="J41" s="33">
        <f>Table5[[#This Row],[2747123290]]-Table5[[#This Row],[Column9]]</f>
        <v>20027633</v>
      </c>
    </row>
    <row r="42" spans="1:10" ht="23.1" customHeight="1" x14ac:dyDescent="0.6">
      <c r="A42" s="32" t="s">
        <v>51</v>
      </c>
      <c r="B42" s="33" t="s">
        <v>289</v>
      </c>
      <c r="C42" s="33" t="s">
        <v>286</v>
      </c>
      <c r="D42" s="32">
        <v>10</v>
      </c>
      <c r="E42" s="33">
        <v>7624547</v>
      </c>
      <c r="F42" s="33">
        <v>0</v>
      </c>
      <c r="G42" s="33">
        <f>Table5[[#This Row],[15668176]]-Table5[[#This Row],[0]]</f>
        <v>7624547</v>
      </c>
      <c r="H42" s="33">
        <v>15003140</v>
      </c>
      <c r="I42" s="33">
        <v>0</v>
      </c>
      <c r="J42" s="33">
        <f>Table5[[#This Row],[2747123290]]-Table5[[#This Row],[Column9]]</f>
        <v>15003140</v>
      </c>
    </row>
    <row r="43" spans="1:10" ht="23.1" customHeight="1" x14ac:dyDescent="0.6">
      <c r="A43" s="32" t="s">
        <v>50</v>
      </c>
      <c r="B43" s="33" t="s">
        <v>290</v>
      </c>
      <c r="C43" s="33" t="s">
        <v>286</v>
      </c>
      <c r="D43" s="32">
        <v>10</v>
      </c>
      <c r="E43" s="33">
        <v>67985977</v>
      </c>
      <c r="F43" s="33">
        <v>0</v>
      </c>
      <c r="G43" s="33">
        <f>Table5[[#This Row],[15668176]]-Table5[[#This Row],[0]]</f>
        <v>67985977</v>
      </c>
      <c r="H43" s="33">
        <v>79362983</v>
      </c>
      <c r="I43" s="33">
        <v>0</v>
      </c>
      <c r="J43" s="33">
        <f>Table5[[#This Row],[2747123290]]-Table5[[#This Row],[Column9]]</f>
        <v>79362983</v>
      </c>
    </row>
    <row r="44" spans="1:10" ht="23.1" customHeight="1" x14ac:dyDescent="0.6">
      <c r="A44" s="32" t="s">
        <v>49</v>
      </c>
      <c r="B44" s="33" t="s">
        <v>267</v>
      </c>
      <c r="C44" s="33" t="s">
        <v>286</v>
      </c>
      <c r="D44" s="32">
        <v>10</v>
      </c>
      <c r="E44" s="33">
        <v>3001322</v>
      </c>
      <c r="F44" s="33">
        <v>0</v>
      </c>
      <c r="G44" s="33">
        <f>Table5[[#This Row],[15668176]]-Table5[[#This Row],[0]]</f>
        <v>3001322</v>
      </c>
      <c r="H44" s="33">
        <v>5479396</v>
      </c>
      <c r="I44" s="33">
        <v>0</v>
      </c>
      <c r="J44" s="33">
        <f>Table5[[#This Row],[2747123290]]-Table5[[#This Row],[Column9]]</f>
        <v>5479396</v>
      </c>
    </row>
    <row r="45" spans="1:10" ht="23.1" customHeight="1" x14ac:dyDescent="0.6">
      <c r="A45" s="32" t="s">
        <v>48</v>
      </c>
      <c r="B45" s="33" t="s">
        <v>268</v>
      </c>
      <c r="C45" s="33" t="s">
        <v>286</v>
      </c>
      <c r="D45" s="32">
        <v>10</v>
      </c>
      <c r="E45" s="33">
        <v>6219799</v>
      </c>
      <c r="F45" s="33">
        <v>0</v>
      </c>
      <c r="G45" s="33">
        <f>Table5[[#This Row],[15668176]]-Table5[[#This Row],[0]]</f>
        <v>6219799</v>
      </c>
      <c r="H45" s="33">
        <v>14209782</v>
      </c>
      <c r="I45" s="33">
        <v>0</v>
      </c>
      <c r="J45" s="33">
        <f>Table5[[#This Row],[2747123290]]-Table5[[#This Row],[Column9]]</f>
        <v>14209782</v>
      </c>
    </row>
    <row r="46" spans="1:10" ht="23.1" customHeight="1" x14ac:dyDescent="0.6">
      <c r="A46" s="32" t="s">
        <v>47</v>
      </c>
      <c r="B46" s="33" t="s">
        <v>269</v>
      </c>
      <c r="C46" s="33" t="s">
        <v>286</v>
      </c>
      <c r="D46" s="32">
        <v>10</v>
      </c>
      <c r="E46" s="33">
        <v>76486796</v>
      </c>
      <c r="F46" s="33">
        <v>0</v>
      </c>
      <c r="G46" s="33">
        <f>Table5[[#This Row],[15668176]]-Table5[[#This Row],[0]]</f>
        <v>76486796</v>
      </c>
      <c r="H46" s="33">
        <v>203218972</v>
      </c>
      <c r="I46" s="33">
        <v>0</v>
      </c>
      <c r="J46" s="33">
        <f>Table5[[#This Row],[2747123290]]-Table5[[#This Row],[Column9]]</f>
        <v>203218972</v>
      </c>
    </row>
    <row r="47" spans="1:10" ht="23.1" customHeight="1" x14ac:dyDescent="0.6">
      <c r="A47" s="32" t="s">
        <v>46</v>
      </c>
      <c r="B47" s="33" t="s">
        <v>291</v>
      </c>
      <c r="C47" s="33" t="s">
        <v>286</v>
      </c>
      <c r="D47" s="32">
        <v>10</v>
      </c>
      <c r="E47" s="33">
        <v>10234410</v>
      </c>
      <c r="F47" s="33">
        <v>0</v>
      </c>
      <c r="G47" s="33">
        <f>Table5[[#This Row],[15668176]]-Table5[[#This Row],[0]]</f>
        <v>10234410</v>
      </c>
      <c r="H47" s="33">
        <v>17690847</v>
      </c>
      <c r="I47" s="33">
        <v>0</v>
      </c>
      <c r="J47" s="33">
        <f>Table5[[#This Row],[2747123290]]-Table5[[#This Row],[Column9]]</f>
        <v>17690847</v>
      </c>
    </row>
    <row r="48" spans="1:10" ht="23.1" customHeight="1" x14ac:dyDescent="0.6">
      <c r="A48" s="32" t="s">
        <v>45</v>
      </c>
      <c r="B48" s="33" t="s">
        <v>271</v>
      </c>
      <c r="C48" s="33" t="s">
        <v>286</v>
      </c>
      <c r="D48" s="32">
        <v>10</v>
      </c>
      <c r="E48" s="33">
        <v>2990419</v>
      </c>
      <c r="F48" s="33">
        <v>0</v>
      </c>
      <c r="G48" s="33">
        <f>Table5[[#This Row],[15668176]]-Table5[[#This Row],[0]]</f>
        <v>2990419</v>
      </c>
      <c r="H48" s="33">
        <v>80813396</v>
      </c>
      <c r="I48" s="33">
        <v>0</v>
      </c>
      <c r="J48" s="33">
        <f>Table5[[#This Row],[2747123290]]-Table5[[#This Row],[Column9]]</f>
        <v>80813396</v>
      </c>
    </row>
    <row r="49" spans="1:10" ht="23.1" customHeight="1" x14ac:dyDescent="0.6">
      <c r="A49" s="32" t="s">
        <v>44</v>
      </c>
      <c r="B49" s="33" t="s">
        <v>287</v>
      </c>
      <c r="C49" s="33" t="s">
        <v>286</v>
      </c>
      <c r="D49" s="32">
        <v>10</v>
      </c>
      <c r="E49" s="33">
        <v>6266252</v>
      </c>
      <c r="F49" s="33">
        <v>0</v>
      </c>
      <c r="G49" s="33">
        <f>Table5[[#This Row],[15668176]]-Table5[[#This Row],[0]]</f>
        <v>6266252</v>
      </c>
      <c r="H49" s="33">
        <v>111165692</v>
      </c>
      <c r="I49" s="33">
        <v>0</v>
      </c>
      <c r="J49" s="33">
        <f>Table5[[#This Row],[2747123290]]-Table5[[#This Row],[Column9]]</f>
        <v>111165692</v>
      </c>
    </row>
    <row r="50" spans="1:10" ht="23.1" customHeight="1" x14ac:dyDescent="0.6">
      <c r="A50" s="32" t="s">
        <v>42</v>
      </c>
      <c r="B50" s="33" t="s">
        <v>286</v>
      </c>
      <c r="C50" s="33" t="s">
        <v>286</v>
      </c>
      <c r="D50" s="32">
        <v>10</v>
      </c>
      <c r="E50" s="33">
        <v>0</v>
      </c>
      <c r="F50" s="33">
        <v>0</v>
      </c>
      <c r="G50" s="33">
        <f>Table5[[#This Row],[15668176]]-Table5[[#This Row],[0]]</f>
        <v>0</v>
      </c>
      <c r="H50" s="33">
        <v>65622426</v>
      </c>
      <c r="I50" s="33">
        <v>0</v>
      </c>
      <c r="J50" s="33">
        <f>Table5[[#This Row],[2747123290]]-Table5[[#This Row],[Column9]]</f>
        <v>65622426</v>
      </c>
    </row>
    <row r="51" spans="1:10" ht="23.1" customHeight="1" x14ac:dyDescent="0.6">
      <c r="A51" s="32" t="s">
        <v>41</v>
      </c>
      <c r="B51" s="33" t="s">
        <v>289</v>
      </c>
      <c r="C51" s="33" t="s">
        <v>286</v>
      </c>
      <c r="D51" s="32">
        <v>10</v>
      </c>
      <c r="E51" s="33">
        <v>22790945</v>
      </c>
      <c r="F51" s="33">
        <v>0</v>
      </c>
      <c r="G51" s="33">
        <f>Table5[[#This Row],[15668176]]-Table5[[#This Row],[0]]</f>
        <v>22790945</v>
      </c>
      <c r="H51" s="33">
        <v>43577095</v>
      </c>
      <c r="I51" s="33">
        <v>0</v>
      </c>
      <c r="J51" s="33">
        <f>Table5[[#This Row],[2747123290]]-Table5[[#This Row],[Column9]]</f>
        <v>43577095</v>
      </c>
    </row>
    <row r="52" spans="1:10" ht="23.1" customHeight="1" x14ac:dyDescent="0.6">
      <c r="A52" s="32" t="s">
        <v>40</v>
      </c>
      <c r="B52" s="33" t="s">
        <v>290</v>
      </c>
      <c r="C52" s="33" t="s">
        <v>286</v>
      </c>
      <c r="D52" s="32">
        <v>10</v>
      </c>
      <c r="E52" s="33">
        <v>29415891</v>
      </c>
      <c r="F52" s="33">
        <v>0</v>
      </c>
      <c r="G52" s="33">
        <f>Table5[[#This Row],[15668176]]-Table5[[#This Row],[0]]</f>
        <v>29415891</v>
      </c>
      <c r="H52" s="33">
        <v>52083446</v>
      </c>
      <c r="I52" s="33">
        <v>0</v>
      </c>
      <c r="J52" s="33">
        <f>Table5[[#This Row],[2747123290]]-Table5[[#This Row],[Column9]]</f>
        <v>52083446</v>
      </c>
    </row>
    <row r="53" spans="1:10" ht="23.1" customHeight="1" x14ac:dyDescent="0.6">
      <c r="A53" s="32" t="s">
        <v>39</v>
      </c>
      <c r="B53" s="33" t="s">
        <v>261</v>
      </c>
      <c r="C53" s="33" t="s">
        <v>286</v>
      </c>
      <c r="D53" s="32">
        <v>10</v>
      </c>
      <c r="E53" s="33">
        <v>8025249</v>
      </c>
      <c r="F53" s="33">
        <v>0</v>
      </c>
      <c r="G53" s="33">
        <f>Table5[[#This Row],[15668176]]-Table5[[#This Row],[0]]</f>
        <v>8025249</v>
      </c>
      <c r="H53" s="33">
        <v>135074796</v>
      </c>
      <c r="I53" s="33">
        <v>0</v>
      </c>
      <c r="J53" s="33">
        <f>Table5[[#This Row],[2747123290]]-Table5[[#This Row],[Column9]]</f>
        <v>135074796</v>
      </c>
    </row>
    <row r="54" spans="1:10" ht="23.1" customHeight="1" x14ac:dyDescent="0.6">
      <c r="A54" s="32" t="s">
        <v>38</v>
      </c>
      <c r="B54" s="33" t="s">
        <v>267</v>
      </c>
      <c r="C54" s="33" t="s">
        <v>286</v>
      </c>
      <c r="D54" s="32">
        <v>10</v>
      </c>
      <c r="E54" s="33">
        <v>60952669</v>
      </c>
      <c r="F54" s="33">
        <v>0</v>
      </c>
      <c r="G54" s="33">
        <f>Table5[[#This Row],[15668176]]-Table5[[#This Row],[0]]</f>
        <v>60952669</v>
      </c>
      <c r="H54" s="33">
        <v>119608116</v>
      </c>
      <c r="I54" s="33">
        <v>0</v>
      </c>
      <c r="J54" s="33">
        <f>Table5[[#This Row],[2747123290]]-Table5[[#This Row],[Column9]]</f>
        <v>119608116</v>
      </c>
    </row>
    <row r="55" spans="1:10" ht="23.1" customHeight="1" x14ac:dyDescent="0.6">
      <c r="A55" s="32" t="s">
        <v>37</v>
      </c>
      <c r="B55" s="33" t="s">
        <v>268</v>
      </c>
      <c r="C55" s="33" t="s">
        <v>286</v>
      </c>
      <c r="D55" s="32">
        <v>10</v>
      </c>
      <c r="E55" s="33">
        <v>506484738</v>
      </c>
      <c r="F55" s="33">
        <v>0</v>
      </c>
      <c r="G55" s="33">
        <f>Table5[[#This Row],[15668176]]-Table5[[#This Row],[0]]</f>
        <v>506484738</v>
      </c>
      <c r="H55" s="33">
        <v>2210419554</v>
      </c>
      <c r="I55" s="33">
        <v>0</v>
      </c>
      <c r="J55" s="33">
        <f>Table5[[#This Row],[2747123290]]-Table5[[#This Row],[Column9]]</f>
        <v>2210419554</v>
      </c>
    </row>
    <row r="56" spans="1:10" ht="23.1" customHeight="1" x14ac:dyDescent="0.6">
      <c r="A56" s="32" t="s">
        <v>35</v>
      </c>
      <c r="B56" s="33" t="s">
        <v>271</v>
      </c>
      <c r="C56" s="33" t="s">
        <v>286</v>
      </c>
      <c r="D56" s="32">
        <v>10</v>
      </c>
      <c r="E56" s="33">
        <v>1454832370</v>
      </c>
      <c r="F56" s="33">
        <v>0</v>
      </c>
      <c r="G56" s="33">
        <f>Table5[[#This Row],[15668176]]-Table5[[#This Row],[0]]</f>
        <v>1454832370</v>
      </c>
      <c r="H56" s="33">
        <v>3073362958</v>
      </c>
      <c r="I56" s="33">
        <v>0</v>
      </c>
      <c r="J56" s="33">
        <f>Table5[[#This Row],[2747123290]]-Table5[[#This Row],[Column9]]</f>
        <v>3073362958</v>
      </c>
    </row>
    <row r="57" spans="1:10" ht="23.1" customHeight="1" x14ac:dyDescent="0.6">
      <c r="A57" s="32" t="s">
        <v>34</v>
      </c>
      <c r="B57" s="33" t="s">
        <v>286</v>
      </c>
      <c r="C57" s="33" t="s">
        <v>286</v>
      </c>
      <c r="D57" s="32">
        <v>10</v>
      </c>
      <c r="E57" s="33">
        <v>0</v>
      </c>
      <c r="F57" s="33">
        <v>0</v>
      </c>
      <c r="G57" s="33">
        <f>Table5[[#This Row],[15668176]]-Table5[[#This Row],[0]]</f>
        <v>0</v>
      </c>
      <c r="H57" s="33">
        <v>58116683</v>
      </c>
      <c r="I57" s="33">
        <v>0</v>
      </c>
      <c r="J57" s="33">
        <f>Table5[[#This Row],[2747123290]]-Table5[[#This Row],[Column9]]</f>
        <v>58116683</v>
      </c>
    </row>
    <row r="58" spans="1:10" ht="23.1" customHeight="1" x14ac:dyDescent="0.6">
      <c r="A58" s="32" t="s">
        <v>33</v>
      </c>
      <c r="B58" s="33" t="s">
        <v>287</v>
      </c>
      <c r="C58" s="33" t="s">
        <v>286</v>
      </c>
      <c r="D58" s="32">
        <v>10</v>
      </c>
      <c r="E58" s="33">
        <v>68914349</v>
      </c>
      <c r="F58" s="33">
        <v>0</v>
      </c>
      <c r="G58" s="33">
        <f>Table5[[#This Row],[15668176]]-Table5[[#This Row],[0]]</f>
        <v>68914349</v>
      </c>
      <c r="H58" s="33">
        <v>91105429</v>
      </c>
      <c r="I58" s="33">
        <v>0</v>
      </c>
      <c r="J58" s="33">
        <f>Table5[[#This Row],[2747123290]]-Table5[[#This Row],[Column9]]</f>
        <v>91105429</v>
      </c>
    </row>
    <row r="59" spans="1:10" ht="23.1" customHeight="1" x14ac:dyDescent="0.6">
      <c r="A59" s="32" t="s">
        <v>32</v>
      </c>
      <c r="B59" s="33" t="s">
        <v>288</v>
      </c>
      <c r="C59" s="33" t="s">
        <v>286</v>
      </c>
      <c r="D59" s="32">
        <v>10</v>
      </c>
      <c r="E59" s="33">
        <v>2790533</v>
      </c>
      <c r="F59" s="33">
        <v>0</v>
      </c>
      <c r="G59" s="33">
        <f>Table5[[#This Row],[15668176]]-Table5[[#This Row],[0]]</f>
        <v>2790533</v>
      </c>
      <c r="H59" s="33">
        <v>2927447</v>
      </c>
      <c r="I59" s="33">
        <v>0</v>
      </c>
      <c r="J59" s="33">
        <f>Table5[[#This Row],[2747123290]]-Table5[[#This Row],[Column9]]</f>
        <v>2927447</v>
      </c>
    </row>
    <row r="60" spans="1:10" ht="23.1" customHeight="1" x14ac:dyDescent="0.6">
      <c r="A60" s="32" t="s">
        <v>31</v>
      </c>
      <c r="B60" s="33" t="s">
        <v>289</v>
      </c>
      <c r="C60" s="33" t="s">
        <v>286</v>
      </c>
      <c r="D60" s="32">
        <v>10</v>
      </c>
      <c r="E60" s="33">
        <v>11739937</v>
      </c>
      <c r="F60" s="33">
        <v>0</v>
      </c>
      <c r="G60" s="33">
        <f>Table5[[#This Row],[15668176]]-Table5[[#This Row],[0]]</f>
        <v>11739937</v>
      </c>
      <c r="H60" s="33">
        <v>222899589</v>
      </c>
      <c r="I60" s="33">
        <v>0</v>
      </c>
      <c r="J60" s="33">
        <f>Table5[[#This Row],[2747123290]]-Table5[[#This Row],[Column9]]</f>
        <v>222899589</v>
      </c>
    </row>
    <row r="61" spans="1:10" ht="23.1" customHeight="1" x14ac:dyDescent="0.6">
      <c r="A61" s="32" t="s">
        <v>30</v>
      </c>
      <c r="B61" s="33" t="s">
        <v>267</v>
      </c>
      <c r="C61" s="33" t="s">
        <v>286</v>
      </c>
      <c r="D61" s="32">
        <v>10</v>
      </c>
      <c r="E61" s="33">
        <v>7279596</v>
      </c>
      <c r="F61" s="33">
        <v>0</v>
      </c>
      <c r="G61" s="33">
        <f>Table5[[#This Row],[15668176]]-Table5[[#This Row],[0]]</f>
        <v>7279596</v>
      </c>
      <c r="H61" s="33">
        <v>14324367</v>
      </c>
      <c r="I61" s="33">
        <v>0</v>
      </c>
      <c r="J61" s="33">
        <f>Table5[[#This Row],[2747123290]]-Table5[[#This Row],[Column9]]</f>
        <v>14324367</v>
      </c>
    </row>
    <row r="62" spans="1:10" ht="23.1" customHeight="1" x14ac:dyDescent="0.6">
      <c r="A62" s="32" t="s">
        <v>28</v>
      </c>
      <c r="B62" s="33" t="s">
        <v>291</v>
      </c>
      <c r="C62" s="33" t="s">
        <v>286</v>
      </c>
      <c r="D62" s="32">
        <v>10</v>
      </c>
      <c r="E62" s="33">
        <v>26437167</v>
      </c>
      <c r="F62" s="33">
        <v>0</v>
      </c>
      <c r="G62" s="33">
        <f>Table5[[#This Row],[15668176]]-Table5[[#This Row],[0]]</f>
        <v>26437167</v>
      </c>
      <c r="H62" s="33">
        <v>52021522</v>
      </c>
      <c r="I62" s="33">
        <v>0</v>
      </c>
      <c r="J62" s="33">
        <f>Table5[[#This Row],[2747123290]]-Table5[[#This Row],[Column9]]</f>
        <v>52021522</v>
      </c>
    </row>
    <row r="63" spans="1:10" ht="23.1" customHeight="1" x14ac:dyDescent="0.6">
      <c r="A63" s="32" t="s">
        <v>27</v>
      </c>
      <c r="B63" s="33" t="s">
        <v>291</v>
      </c>
      <c r="C63" s="33" t="s">
        <v>286</v>
      </c>
      <c r="D63" s="32">
        <v>10</v>
      </c>
      <c r="E63" s="33">
        <v>16008358</v>
      </c>
      <c r="F63" s="33">
        <v>0</v>
      </c>
      <c r="G63" s="33">
        <f>Table5[[#This Row],[15668176]]-Table5[[#This Row],[0]]</f>
        <v>16008358</v>
      </c>
      <c r="H63" s="33">
        <v>108575917</v>
      </c>
      <c r="I63" s="33">
        <v>0</v>
      </c>
      <c r="J63" s="33">
        <f>Table5[[#This Row],[2747123290]]-Table5[[#This Row],[Column9]]</f>
        <v>108575917</v>
      </c>
    </row>
    <row r="64" spans="1:10" ht="23.1" customHeight="1" x14ac:dyDescent="0.6">
      <c r="A64" s="32" t="s">
        <v>25</v>
      </c>
      <c r="B64" s="33" t="s">
        <v>271</v>
      </c>
      <c r="C64" s="33" t="s">
        <v>286</v>
      </c>
      <c r="D64" s="32">
        <v>10</v>
      </c>
      <c r="E64" s="33">
        <v>240768005</v>
      </c>
      <c r="F64" s="33">
        <v>0</v>
      </c>
      <c r="G64" s="33">
        <f>Table5[[#This Row],[15668176]]-Table5[[#This Row],[0]]</f>
        <v>240768005</v>
      </c>
      <c r="H64" s="33">
        <v>510664729</v>
      </c>
      <c r="I64" s="33">
        <v>0</v>
      </c>
      <c r="J64" s="33">
        <f>Table5[[#This Row],[2747123290]]-Table5[[#This Row],[Column9]]</f>
        <v>510664729</v>
      </c>
    </row>
    <row r="65" spans="1:10" ht="23.1" customHeight="1" x14ac:dyDescent="0.6">
      <c r="A65" s="32" t="s">
        <v>24</v>
      </c>
      <c r="B65" s="33" t="s">
        <v>287</v>
      </c>
      <c r="C65" s="33" t="s">
        <v>286</v>
      </c>
      <c r="D65" s="32">
        <v>10</v>
      </c>
      <c r="E65" s="33">
        <v>7628388</v>
      </c>
      <c r="F65" s="33">
        <v>0</v>
      </c>
      <c r="G65" s="33">
        <f>Table5[[#This Row],[15668176]]-Table5[[#This Row],[0]]</f>
        <v>7628388</v>
      </c>
      <c r="H65" s="33">
        <v>7628388</v>
      </c>
      <c r="I65" s="33">
        <v>0</v>
      </c>
      <c r="J65" s="33">
        <f>Table5[[#This Row],[2747123290]]-Table5[[#This Row],[Column9]]</f>
        <v>7628388</v>
      </c>
    </row>
    <row r="66" spans="1:10" ht="23.1" customHeight="1" x14ac:dyDescent="0.6">
      <c r="A66" s="32" t="s">
        <v>23</v>
      </c>
      <c r="B66" s="33" t="s">
        <v>288</v>
      </c>
      <c r="C66" s="33" t="s">
        <v>286</v>
      </c>
      <c r="D66" s="32">
        <v>10</v>
      </c>
      <c r="E66" s="33">
        <v>79752163</v>
      </c>
      <c r="F66" s="33">
        <v>0</v>
      </c>
      <c r="G66" s="33">
        <f>Table5[[#This Row],[15668176]]-Table5[[#This Row],[0]]</f>
        <v>79752163</v>
      </c>
      <c r="H66" s="33">
        <v>155121741</v>
      </c>
      <c r="I66" s="33">
        <v>0</v>
      </c>
      <c r="J66" s="33">
        <f>Table5[[#This Row],[2747123290]]-Table5[[#This Row],[Column9]]</f>
        <v>155121741</v>
      </c>
    </row>
    <row r="67" spans="1:10" ht="23.1" customHeight="1" x14ac:dyDescent="0.6">
      <c r="A67" s="32" t="s">
        <v>22</v>
      </c>
      <c r="B67" s="33" t="s">
        <v>289</v>
      </c>
      <c r="C67" s="33" t="s">
        <v>286</v>
      </c>
      <c r="D67" s="32">
        <v>10</v>
      </c>
      <c r="E67" s="33">
        <v>11284435</v>
      </c>
      <c r="F67" s="33">
        <v>0</v>
      </c>
      <c r="G67" s="33">
        <f>Table5[[#This Row],[15668176]]-Table5[[#This Row],[0]]</f>
        <v>11284435</v>
      </c>
      <c r="H67" s="33">
        <v>46411570</v>
      </c>
      <c r="I67" s="33">
        <v>0</v>
      </c>
      <c r="J67" s="33">
        <f>Table5[[#This Row],[2747123290]]-Table5[[#This Row],[Column9]]</f>
        <v>46411570</v>
      </c>
    </row>
    <row r="68" spans="1:10" ht="23.1" customHeight="1" x14ac:dyDescent="0.6">
      <c r="A68" s="32" t="s">
        <v>21</v>
      </c>
      <c r="B68" s="33" t="s">
        <v>290</v>
      </c>
      <c r="C68" s="33" t="s">
        <v>286</v>
      </c>
      <c r="D68" s="32">
        <v>10</v>
      </c>
      <c r="E68" s="33">
        <v>10857440</v>
      </c>
      <c r="F68" s="33">
        <v>0</v>
      </c>
      <c r="G68" s="33">
        <f>Table5[[#This Row],[15668176]]-Table5[[#This Row],[0]]</f>
        <v>10857440</v>
      </c>
      <c r="H68" s="33">
        <v>21364640</v>
      </c>
      <c r="I68" s="33">
        <v>0</v>
      </c>
      <c r="J68" s="33">
        <f>Table5[[#This Row],[2747123290]]-Table5[[#This Row],[Column9]]</f>
        <v>21364640</v>
      </c>
    </row>
    <row r="69" spans="1:10" ht="23.1" customHeight="1" x14ac:dyDescent="0.6">
      <c r="A69" s="32" t="s">
        <v>20</v>
      </c>
      <c r="B69" s="33" t="s">
        <v>267</v>
      </c>
      <c r="C69" s="33" t="s">
        <v>286</v>
      </c>
      <c r="D69" s="32">
        <v>10</v>
      </c>
      <c r="E69" s="33">
        <v>4317831</v>
      </c>
      <c r="F69" s="33">
        <v>0</v>
      </c>
      <c r="G69" s="33">
        <f>Table5[[#This Row],[15668176]]-Table5[[#This Row],[0]]</f>
        <v>4317831</v>
      </c>
      <c r="H69" s="33">
        <v>143683188</v>
      </c>
      <c r="I69" s="33">
        <v>0</v>
      </c>
      <c r="J69" s="33">
        <f>Table5[[#This Row],[2747123290]]-Table5[[#This Row],[Column9]]</f>
        <v>143683188</v>
      </c>
    </row>
    <row r="70" spans="1:10" ht="23.1" customHeight="1" x14ac:dyDescent="0.6">
      <c r="A70" s="32" t="s">
        <v>19</v>
      </c>
      <c r="B70" s="33" t="s">
        <v>268</v>
      </c>
      <c r="C70" s="33" t="s">
        <v>286</v>
      </c>
      <c r="D70" s="32">
        <v>10</v>
      </c>
      <c r="E70" s="33">
        <v>96479263</v>
      </c>
      <c r="F70" s="33">
        <v>0</v>
      </c>
      <c r="G70" s="33">
        <f>Table5[[#This Row],[15668176]]-Table5[[#This Row],[0]]</f>
        <v>96479263</v>
      </c>
      <c r="H70" s="33">
        <v>145321951</v>
      </c>
      <c r="I70" s="33">
        <v>0</v>
      </c>
      <c r="J70" s="33">
        <f>Table5[[#This Row],[2747123290]]-Table5[[#This Row],[Column9]]</f>
        <v>145321951</v>
      </c>
    </row>
    <row r="71" spans="1:10" ht="23.1" customHeight="1" x14ac:dyDescent="0.6">
      <c r="A71" s="32" t="s">
        <v>18</v>
      </c>
      <c r="B71" s="33" t="s">
        <v>269</v>
      </c>
      <c r="C71" s="33" t="s">
        <v>286</v>
      </c>
      <c r="D71" s="32">
        <v>10</v>
      </c>
      <c r="E71" s="33">
        <v>7970433</v>
      </c>
      <c r="F71" s="33">
        <v>0</v>
      </c>
      <c r="G71" s="33">
        <f>Table5[[#This Row],[15668176]]-Table5[[#This Row],[0]]</f>
        <v>7970433</v>
      </c>
      <c r="H71" s="33">
        <v>15683755</v>
      </c>
      <c r="I71" s="33">
        <v>0</v>
      </c>
      <c r="J71" s="33">
        <f>Table5[[#This Row],[2747123290]]-Table5[[#This Row],[Column9]]</f>
        <v>15683755</v>
      </c>
    </row>
    <row r="72" spans="1:10" ht="23.1" customHeight="1" x14ac:dyDescent="0.6">
      <c r="A72" s="32" t="s">
        <v>16</v>
      </c>
      <c r="B72" s="33" t="s">
        <v>291</v>
      </c>
      <c r="C72" s="33" t="s">
        <v>286</v>
      </c>
      <c r="D72" s="32">
        <v>10</v>
      </c>
      <c r="E72" s="33">
        <v>146578009</v>
      </c>
      <c r="F72" s="33">
        <v>0</v>
      </c>
      <c r="G72" s="33">
        <f>Table5[[#This Row],[15668176]]-Table5[[#This Row],[0]]</f>
        <v>146578009</v>
      </c>
      <c r="H72" s="33">
        <v>290118612</v>
      </c>
      <c r="I72" s="33">
        <v>0</v>
      </c>
      <c r="J72" s="33">
        <f>Table5[[#This Row],[2747123290]]-Table5[[#This Row],[Column9]]</f>
        <v>290118612</v>
      </c>
    </row>
    <row r="73" spans="1:10" ht="23.1" customHeight="1" thickBot="1" x14ac:dyDescent="0.65">
      <c r="A73" s="32" t="s">
        <v>92</v>
      </c>
      <c r="B73" s="33"/>
      <c r="C73" s="32"/>
      <c r="D73" s="32"/>
      <c r="E73" s="48">
        <f t="shared" ref="E73:J73" si="0">SUM(E7:E72)</f>
        <v>9472186620</v>
      </c>
      <c r="F73" s="48">
        <f t="shared" si="0"/>
        <v>0</v>
      </c>
      <c r="G73" s="48">
        <f t="shared" si="0"/>
        <v>9472186620</v>
      </c>
      <c r="H73" s="48">
        <f t="shared" si="0"/>
        <v>20016579529</v>
      </c>
      <c r="I73" s="48">
        <f t="shared" si="0"/>
        <v>0</v>
      </c>
      <c r="J73" s="48">
        <f t="shared" si="0"/>
        <v>20016579529</v>
      </c>
    </row>
    <row r="74" spans="1:10" ht="23.1" customHeight="1" thickTop="1" x14ac:dyDescent="0.6">
      <c r="A74" s="32" t="s">
        <v>93</v>
      </c>
      <c r="B74" s="33"/>
      <c r="C74" s="32"/>
      <c r="D74" s="32"/>
      <c r="E74" s="33"/>
      <c r="F74" s="33"/>
      <c r="G74" s="33"/>
      <c r="H74" s="33"/>
      <c r="I74" s="33"/>
      <c r="J74" s="33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2" orientation="landscape" r:id="rId1"/>
  <headerFooter differentOddEven="1" differentFirst="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rightToLeft="1" view="pageBreakPreview" topLeftCell="A43" zoomScale="60" zoomScaleNormal="120" workbookViewId="0">
      <selection activeCell="K60" sqref="K7:K60"/>
    </sheetView>
  </sheetViews>
  <sheetFormatPr defaultRowHeight="22.5" x14ac:dyDescent="0.6"/>
  <cols>
    <col min="1" max="1" width="31" style="29" bestFit="1" customWidth="1"/>
    <col min="2" max="2" width="12.28515625" style="29" bestFit="1" customWidth="1"/>
    <col min="3" max="3" width="16" style="29" customWidth="1"/>
    <col min="4" max="4" width="17.85546875" style="29" hidden="1" customWidth="1"/>
    <col min="5" max="5" width="17.85546875" style="29" customWidth="1"/>
    <col min="6" max="6" width="24" style="29" bestFit="1" customWidth="1"/>
    <col min="7" max="7" width="10.5703125" style="29" bestFit="1" customWidth="1"/>
    <col min="8" max="8" width="17.85546875" style="29" bestFit="1" customWidth="1"/>
    <col min="9" max="9" width="17.42578125" style="29" customWidth="1"/>
    <col min="10" max="10" width="17.85546875" style="29" hidden="1" customWidth="1"/>
    <col min="11" max="11" width="24" style="29" bestFit="1" customWidth="1"/>
    <col min="12" max="12" width="9.140625" style="30" customWidth="1"/>
    <col min="13" max="16384" width="9.140625" style="30"/>
  </cols>
  <sheetData>
    <row r="1" spans="1:11" ht="62.25" customHeight="1" x14ac:dyDescent="0.6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25.5" x14ac:dyDescent="0.6">
      <c r="A2" s="84" t="s">
        <v>210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25.5" x14ac:dyDescent="0.6">
      <c r="A3" s="84" t="s">
        <v>211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25.5" x14ac:dyDescent="0.6">
      <c r="A4" s="83" t="s">
        <v>236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ht="16.5" customHeight="1" x14ac:dyDescent="0.6">
      <c r="B5" s="86" t="s">
        <v>285</v>
      </c>
      <c r="C5" s="86"/>
      <c r="D5" s="86"/>
      <c r="E5" s="86"/>
      <c r="F5" s="86"/>
      <c r="G5" s="86" t="s">
        <v>214</v>
      </c>
      <c r="H5" s="86"/>
      <c r="I5" s="86"/>
      <c r="J5" s="86"/>
      <c r="K5" s="86"/>
    </row>
    <row r="6" spans="1:11" x14ac:dyDescent="0.6">
      <c r="A6" s="40" t="s">
        <v>237</v>
      </c>
      <c r="B6" s="31" t="s">
        <v>99</v>
      </c>
      <c r="C6" s="31" t="s">
        <v>238</v>
      </c>
      <c r="D6" s="31" t="s">
        <v>239</v>
      </c>
      <c r="E6" s="31" t="str">
        <f>D6</f>
        <v>ارزش دفتری</v>
      </c>
      <c r="F6" s="50" t="s">
        <v>240</v>
      </c>
      <c r="G6" s="31" t="s">
        <v>99</v>
      </c>
      <c r="H6" s="31" t="s">
        <v>101</v>
      </c>
      <c r="I6" s="31" t="str">
        <f>J6</f>
        <v>ارزش دفتری</v>
      </c>
      <c r="J6" s="31" t="s">
        <v>239</v>
      </c>
      <c r="K6" s="50" t="s">
        <v>240</v>
      </c>
    </row>
    <row r="7" spans="1:11" ht="23.1" customHeight="1" x14ac:dyDescent="0.6">
      <c r="A7" s="32" t="s">
        <v>119</v>
      </c>
      <c r="B7" s="33">
        <v>0</v>
      </c>
      <c r="C7" s="33">
        <v>0</v>
      </c>
      <c r="D7" s="33">
        <v>0</v>
      </c>
      <c r="E7" s="33">
        <f>-1*Table6[[#This Row],[Column4]]</f>
        <v>0</v>
      </c>
      <c r="F7" s="33">
        <f>Table6[[#This Row],[Column3]]-Table6[[#This Row],[Column1]]</f>
        <v>0</v>
      </c>
      <c r="G7" s="33">
        <v>163221</v>
      </c>
      <c r="H7" s="33">
        <v>14134293745</v>
      </c>
      <c r="I7" s="33">
        <f>-1*Table6[[#This Row],[-13679382379.0000]]</f>
        <v>13679382379</v>
      </c>
      <c r="J7" s="33">
        <v>-13679382379</v>
      </c>
      <c r="K7" s="33">
        <f>Table6[[#This Row],[14134293745]]-Table6[[#This Row],[Column2]]</f>
        <v>454911366</v>
      </c>
    </row>
    <row r="8" spans="1:11" ht="23.1" customHeight="1" x14ac:dyDescent="0.6">
      <c r="A8" s="32" t="s">
        <v>160</v>
      </c>
      <c r="B8" s="33">
        <v>178065</v>
      </c>
      <c r="C8" s="33">
        <v>14594721496</v>
      </c>
      <c r="D8" s="33">
        <v>-16354418115</v>
      </c>
      <c r="E8" s="33">
        <f>-1*Table6[[#This Row],[Column4]]</f>
        <v>16354418115</v>
      </c>
      <c r="F8" s="33">
        <f>Table6[[#This Row],[Column3]]-Table6[[#This Row],[Column1]]</f>
        <v>-1759696619</v>
      </c>
      <c r="G8" s="33">
        <v>208426</v>
      </c>
      <c r="H8" s="33">
        <v>17393310481</v>
      </c>
      <c r="I8" s="33">
        <f>-1*Table6[[#This Row],[-13679382379.0000]]</f>
        <v>19179618033</v>
      </c>
      <c r="J8" s="33">
        <v>-19179618033</v>
      </c>
      <c r="K8" s="33">
        <f>Table6[[#This Row],[14134293745]]-Table6[[#This Row],[Column2]]</f>
        <v>-1786307552</v>
      </c>
    </row>
    <row r="9" spans="1:11" ht="23.1" customHeight="1" x14ac:dyDescent="0.6">
      <c r="A9" s="32" t="s">
        <v>148</v>
      </c>
      <c r="B9" s="33">
        <v>5224621</v>
      </c>
      <c r="C9" s="33">
        <v>24352697565</v>
      </c>
      <c r="D9" s="33">
        <v>-27707709918</v>
      </c>
      <c r="E9" s="33">
        <f>-1*Table6[[#This Row],[Column4]]</f>
        <v>27707709918</v>
      </c>
      <c r="F9" s="33">
        <f>Table6[[#This Row],[Column3]]-Table6[[#This Row],[Column1]]</f>
        <v>-3355012353</v>
      </c>
      <c r="G9" s="33">
        <v>5702018</v>
      </c>
      <c r="H9" s="33">
        <v>27338667087</v>
      </c>
      <c r="I9" s="33">
        <f>-1*Table6[[#This Row],[-13679382379.0000]]</f>
        <v>30577857940</v>
      </c>
      <c r="J9" s="33">
        <v>-30577857940</v>
      </c>
      <c r="K9" s="33">
        <f>Table6[[#This Row],[14134293745]]-Table6[[#This Row],[Column2]]</f>
        <v>-3239190853</v>
      </c>
    </row>
    <row r="10" spans="1:11" ht="23.1" customHeight="1" x14ac:dyDescent="0.6">
      <c r="A10" s="32" t="s">
        <v>126</v>
      </c>
      <c r="B10" s="33">
        <v>1222</v>
      </c>
      <c r="C10" s="33">
        <v>99998717</v>
      </c>
      <c r="D10" s="33">
        <v>-108189653</v>
      </c>
      <c r="E10" s="33">
        <f>-1*Table6[[#This Row],[Column4]]</f>
        <v>108189653</v>
      </c>
      <c r="F10" s="33">
        <f>Table6[[#This Row],[Column3]]-Table6[[#This Row],[Column1]]</f>
        <v>-8190936</v>
      </c>
      <c r="G10" s="33">
        <v>76420</v>
      </c>
      <c r="H10" s="33">
        <v>6849364789</v>
      </c>
      <c r="I10" s="33">
        <f>-1*Table6[[#This Row],[-13679382379.0000]]</f>
        <v>7005984988</v>
      </c>
      <c r="J10" s="33">
        <v>-7005984988</v>
      </c>
      <c r="K10" s="33">
        <f>Table6[[#This Row],[14134293745]]-Table6[[#This Row],[Column2]]</f>
        <v>-156620199</v>
      </c>
    </row>
    <row r="11" spans="1:11" ht="23.1" customHeight="1" x14ac:dyDescent="0.6">
      <c r="A11" s="32" t="s">
        <v>162</v>
      </c>
      <c r="B11" s="33">
        <v>58786</v>
      </c>
      <c r="C11" s="33">
        <v>3995968095</v>
      </c>
      <c r="D11" s="33">
        <v>-4574020346</v>
      </c>
      <c r="E11" s="33">
        <f>-1*Table6[[#This Row],[Column4]]</f>
        <v>4574020346</v>
      </c>
      <c r="F11" s="33">
        <f>Table6[[#This Row],[Column3]]-Table6[[#This Row],[Column1]]</f>
        <v>-578052251</v>
      </c>
      <c r="G11" s="33">
        <v>62015</v>
      </c>
      <c r="H11" s="33">
        <v>4234827646</v>
      </c>
      <c r="I11" s="33">
        <f>-1*Table6[[#This Row],[-13679382379.0000]]</f>
        <v>4826239708</v>
      </c>
      <c r="J11" s="33">
        <v>-4826239708</v>
      </c>
      <c r="K11" s="33">
        <f>Table6[[#This Row],[14134293745]]-Table6[[#This Row],[Column2]]</f>
        <v>-591412062</v>
      </c>
    </row>
    <row r="12" spans="1:11" ht="23.1" customHeight="1" x14ac:dyDescent="0.6">
      <c r="A12" s="32" t="s">
        <v>179</v>
      </c>
      <c r="B12" s="33">
        <v>3734548</v>
      </c>
      <c r="C12" s="33">
        <v>239795236119</v>
      </c>
      <c r="D12" s="33">
        <v>-261943949085</v>
      </c>
      <c r="E12" s="33">
        <f>-1*Table6[[#This Row],[Column4]]</f>
        <v>261943949085</v>
      </c>
      <c r="F12" s="33">
        <f>Table6[[#This Row],[Column3]]-Table6[[#This Row],[Column1]]</f>
        <v>-22148712966</v>
      </c>
      <c r="G12" s="33">
        <v>4042713</v>
      </c>
      <c r="H12" s="33">
        <v>261562577994</v>
      </c>
      <c r="I12" s="33">
        <f>-1*Table6[[#This Row],[-13679382379.0000]]</f>
        <v>283798100833</v>
      </c>
      <c r="J12" s="33">
        <v>-283798100833</v>
      </c>
      <c r="K12" s="33">
        <f>Table6[[#This Row],[14134293745]]-Table6[[#This Row],[Column2]]</f>
        <v>-22235522839</v>
      </c>
    </row>
    <row r="13" spans="1:11" ht="23.1" customHeight="1" x14ac:dyDescent="0.6">
      <c r="A13" s="32" t="s">
        <v>183</v>
      </c>
      <c r="B13" s="33">
        <v>8000000</v>
      </c>
      <c r="C13" s="33">
        <v>31107940397</v>
      </c>
      <c r="D13" s="33">
        <v>-31564307542</v>
      </c>
      <c r="E13" s="33">
        <f>-1*Table6[[#This Row],[Column4]]</f>
        <v>31564307542</v>
      </c>
      <c r="F13" s="33">
        <f>Table6[[#This Row],[Column3]]-Table6[[#This Row],[Column1]]</f>
        <v>-456367145</v>
      </c>
      <c r="G13" s="33">
        <v>11753321</v>
      </c>
      <c r="H13" s="33">
        <v>46751664804</v>
      </c>
      <c r="I13" s="33">
        <f>-1*Table6[[#This Row],[-13679382379.0000]]</f>
        <v>46628692768</v>
      </c>
      <c r="J13" s="33">
        <v>-46628692768</v>
      </c>
      <c r="K13" s="33">
        <f>Table6[[#This Row],[14134293745]]-Table6[[#This Row],[Column2]]</f>
        <v>122972036</v>
      </c>
    </row>
    <row r="14" spans="1:11" ht="23.1" customHeight="1" x14ac:dyDescent="0.6">
      <c r="A14" s="32" t="s">
        <v>178</v>
      </c>
      <c r="B14" s="33">
        <v>72530</v>
      </c>
      <c r="C14" s="33">
        <v>22368102337</v>
      </c>
      <c r="D14" s="33">
        <v>-23688540245</v>
      </c>
      <c r="E14" s="33">
        <f>-1*Table6[[#This Row],[Column4]]</f>
        <v>23688540245</v>
      </c>
      <c r="F14" s="33">
        <f>Table6[[#This Row],[Column3]]-Table6[[#This Row],[Column1]]</f>
        <v>-1320437908</v>
      </c>
      <c r="G14" s="33">
        <v>188545</v>
      </c>
      <c r="H14" s="33">
        <v>60200322152</v>
      </c>
      <c r="I14" s="33">
        <f>-1*Table6[[#This Row],[-13679382379.0000]]</f>
        <v>61619118860</v>
      </c>
      <c r="J14" s="33">
        <v>-61619118860</v>
      </c>
      <c r="K14" s="33">
        <f>Table6[[#This Row],[14134293745]]-Table6[[#This Row],[Column2]]</f>
        <v>-1418796708</v>
      </c>
    </row>
    <row r="15" spans="1:11" ht="23.1" customHeight="1" x14ac:dyDescent="0.6">
      <c r="A15" s="32" t="s">
        <v>180</v>
      </c>
      <c r="B15" s="33">
        <v>0</v>
      </c>
      <c r="C15" s="33">
        <v>0</v>
      </c>
      <c r="D15" s="33">
        <v>0</v>
      </c>
      <c r="E15" s="33">
        <f>-1*Table6[[#This Row],[Column4]]</f>
        <v>0</v>
      </c>
      <c r="F15" s="33">
        <f>Table6[[#This Row],[Column3]]-Table6[[#This Row],[Column1]]</f>
        <v>0</v>
      </c>
      <c r="G15" s="33">
        <v>230098</v>
      </c>
      <c r="H15" s="33">
        <v>6609098635</v>
      </c>
      <c r="I15" s="33">
        <f>-1*Table6[[#This Row],[-13679382379.0000]]</f>
        <v>6524120558</v>
      </c>
      <c r="J15" s="33">
        <v>-6524120558</v>
      </c>
      <c r="K15" s="33">
        <f>Table6[[#This Row],[14134293745]]-Table6[[#This Row],[Column2]]</f>
        <v>84978077</v>
      </c>
    </row>
    <row r="16" spans="1:11" ht="23.1" customHeight="1" x14ac:dyDescent="0.6">
      <c r="A16" s="32" t="s">
        <v>145</v>
      </c>
      <c r="B16" s="33">
        <v>0</v>
      </c>
      <c r="C16" s="33">
        <v>0</v>
      </c>
      <c r="D16" s="33">
        <v>0</v>
      </c>
      <c r="E16" s="33">
        <f>-1*Table6[[#This Row],[Column4]]</f>
        <v>0</v>
      </c>
      <c r="F16" s="33">
        <f>Table6[[#This Row],[Column3]]-Table6[[#This Row],[Column1]]</f>
        <v>0</v>
      </c>
      <c r="G16" s="33">
        <v>396780</v>
      </c>
      <c r="H16" s="33">
        <v>21040532396</v>
      </c>
      <c r="I16" s="33">
        <f>-1*Table6[[#This Row],[-13679382379.0000]]</f>
        <v>19308896857</v>
      </c>
      <c r="J16" s="33">
        <v>-19308896857</v>
      </c>
      <c r="K16" s="33">
        <f>Table6[[#This Row],[14134293745]]-Table6[[#This Row],[Column2]]</f>
        <v>1731635539</v>
      </c>
    </row>
    <row r="17" spans="1:11" ht="23.1" customHeight="1" x14ac:dyDescent="0.6">
      <c r="A17" s="32" t="s">
        <v>156</v>
      </c>
      <c r="B17" s="33">
        <v>294143</v>
      </c>
      <c r="C17" s="33">
        <v>9250551774</v>
      </c>
      <c r="D17" s="33">
        <v>-9272977529</v>
      </c>
      <c r="E17" s="33">
        <f>-1*Table6[[#This Row],[Column4]]</f>
        <v>9272977529</v>
      </c>
      <c r="F17" s="33">
        <f>Table6[[#This Row],[Column3]]-Table6[[#This Row],[Column1]]</f>
        <v>-22425755</v>
      </c>
      <c r="G17" s="33">
        <v>616439</v>
      </c>
      <c r="H17" s="33">
        <v>20162081439</v>
      </c>
      <c r="I17" s="33">
        <f>-1*Table6[[#This Row],[-13679382379.0000]]</f>
        <v>19408691174</v>
      </c>
      <c r="J17" s="33">
        <v>-19408691174</v>
      </c>
      <c r="K17" s="33">
        <f>Table6[[#This Row],[14134293745]]-Table6[[#This Row],[Column2]]</f>
        <v>753390265</v>
      </c>
    </row>
    <row r="18" spans="1:11" ht="23.1" customHeight="1" x14ac:dyDescent="0.6">
      <c r="A18" s="32" t="s">
        <v>132</v>
      </c>
      <c r="B18" s="33">
        <v>300</v>
      </c>
      <c r="C18" s="33">
        <v>11250445</v>
      </c>
      <c r="D18" s="33">
        <v>-12913352</v>
      </c>
      <c r="E18" s="33">
        <f>-1*Table6[[#This Row],[Column4]]</f>
        <v>12913352</v>
      </c>
      <c r="F18" s="33">
        <f>Table6[[#This Row],[Column3]]-Table6[[#This Row],[Column1]]</f>
        <v>-1662907</v>
      </c>
      <c r="G18" s="33">
        <v>16269</v>
      </c>
      <c r="H18" s="33">
        <v>694176116</v>
      </c>
      <c r="I18" s="33">
        <f>-1*Table6[[#This Row],[-13679382379.0000]]</f>
        <v>701187813</v>
      </c>
      <c r="J18" s="33">
        <v>-701187813</v>
      </c>
      <c r="K18" s="33">
        <f>Table6[[#This Row],[14134293745]]-Table6[[#This Row],[Column2]]</f>
        <v>-7011697</v>
      </c>
    </row>
    <row r="19" spans="1:11" ht="23.1" customHeight="1" x14ac:dyDescent="0.6">
      <c r="A19" s="32" t="s">
        <v>137</v>
      </c>
      <c r="B19" s="33">
        <v>0</v>
      </c>
      <c r="C19" s="33">
        <v>0</v>
      </c>
      <c r="D19" s="33">
        <v>0</v>
      </c>
      <c r="E19" s="33">
        <f>-1*Table6[[#This Row],[Column4]]</f>
        <v>0</v>
      </c>
      <c r="F19" s="33">
        <f>Table6[[#This Row],[Column3]]-Table6[[#This Row],[Column1]]</f>
        <v>0</v>
      </c>
      <c r="G19" s="33">
        <v>125169</v>
      </c>
      <c r="H19" s="33">
        <v>3184675991</v>
      </c>
      <c r="I19" s="33">
        <f>-1*Table6[[#This Row],[-13679382379.0000]]</f>
        <v>3193135941</v>
      </c>
      <c r="J19" s="33">
        <v>-3193135941</v>
      </c>
      <c r="K19" s="33">
        <f>Table6[[#This Row],[14134293745]]-Table6[[#This Row],[Column2]]</f>
        <v>-8459950</v>
      </c>
    </row>
    <row r="20" spans="1:11" ht="23.1" customHeight="1" x14ac:dyDescent="0.6">
      <c r="A20" s="32" t="s">
        <v>165</v>
      </c>
      <c r="B20" s="33">
        <v>59328</v>
      </c>
      <c r="C20" s="33">
        <v>2092490422</v>
      </c>
      <c r="D20" s="33">
        <v>-2159406108</v>
      </c>
      <c r="E20" s="33">
        <f>-1*Table6[[#This Row],[Column4]]</f>
        <v>2159406108</v>
      </c>
      <c r="F20" s="33">
        <f>Table6[[#This Row],[Column3]]-Table6[[#This Row],[Column1]]</f>
        <v>-66915686</v>
      </c>
      <c r="G20" s="33">
        <v>97976</v>
      </c>
      <c r="H20" s="33">
        <v>3523370268</v>
      </c>
      <c r="I20" s="33">
        <f>-1*Table6[[#This Row],[-13679382379.0000]]</f>
        <v>3569763315</v>
      </c>
      <c r="J20" s="33">
        <v>-3569763315</v>
      </c>
      <c r="K20" s="33">
        <f>Table6[[#This Row],[14134293745]]-Table6[[#This Row],[Column2]]</f>
        <v>-46393047</v>
      </c>
    </row>
    <row r="21" spans="1:11" ht="23.1" customHeight="1" x14ac:dyDescent="0.6">
      <c r="A21" s="32" t="s">
        <v>112</v>
      </c>
      <c r="B21" s="33">
        <v>92654</v>
      </c>
      <c r="C21" s="33">
        <v>2822612999</v>
      </c>
      <c r="D21" s="33">
        <v>-3153459659</v>
      </c>
      <c r="E21" s="33">
        <f>-1*Table6[[#This Row],[Column4]]</f>
        <v>3153459659</v>
      </c>
      <c r="F21" s="33">
        <f>Table6[[#This Row],[Column3]]-Table6[[#This Row],[Column1]]</f>
        <v>-330846660</v>
      </c>
      <c r="G21" s="33">
        <v>338098</v>
      </c>
      <c r="H21" s="33">
        <v>11406881473</v>
      </c>
      <c r="I21" s="33">
        <f>-1*Table6[[#This Row],[-13679382379.0000]]</f>
        <v>11565705806</v>
      </c>
      <c r="J21" s="33">
        <v>-11565705806</v>
      </c>
      <c r="K21" s="33">
        <f>Table6[[#This Row],[14134293745]]-Table6[[#This Row],[Column2]]</f>
        <v>-158824333</v>
      </c>
    </row>
    <row r="22" spans="1:11" ht="23.1" customHeight="1" x14ac:dyDescent="0.6">
      <c r="A22" s="32" t="s">
        <v>120</v>
      </c>
      <c r="B22" s="33">
        <v>0</v>
      </c>
      <c r="C22" s="33">
        <v>0</v>
      </c>
      <c r="D22" s="33">
        <v>0</v>
      </c>
      <c r="E22" s="33">
        <f>-1*Table6[[#This Row],[Column4]]</f>
        <v>0</v>
      </c>
      <c r="F22" s="33">
        <f>Table6[[#This Row],[Column3]]-Table6[[#This Row],[Column1]]</f>
        <v>0</v>
      </c>
      <c r="G22" s="33">
        <v>1636538</v>
      </c>
      <c r="H22" s="33">
        <v>14270495190</v>
      </c>
      <c r="I22" s="33">
        <f>-1*Table6[[#This Row],[-13679382379.0000]]</f>
        <v>13403302575</v>
      </c>
      <c r="J22" s="33">
        <v>-13403302575</v>
      </c>
      <c r="K22" s="33">
        <f>Table6[[#This Row],[14134293745]]-Table6[[#This Row],[Column2]]</f>
        <v>867192615</v>
      </c>
    </row>
    <row r="23" spans="1:11" ht="23.1" customHeight="1" x14ac:dyDescent="0.6">
      <c r="A23" s="32" t="s">
        <v>152</v>
      </c>
      <c r="B23" s="33">
        <v>316199</v>
      </c>
      <c r="C23" s="33">
        <v>31726489051</v>
      </c>
      <c r="D23" s="33">
        <v>-32141117850</v>
      </c>
      <c r="E23" s="33">
        <f>-1*Table6[[#This Row],[Column4]]</f>
        <v>32141117850</v>
      </c>
      <c r="F23" s="33">
        <f>Table6[[#This Row],[Column3]]-Table6[[#This Row],[Column1]]</f>
        <v>-414628799</v>
      </c>
      <c r="G23" s="33">
        <v>466432</v>
      </c>
      <c r="H23" s="33">
        <v>47380025717</v>
      </c>
      <c r="I23" s="33">
        <f>-1*Table6[[#This Row],[-13679382379.0000]]</f>
        <v>47464004625</v>
      </c>
      <c r="J23" s="33">
        <v>-47464004625</v>
      </c>
      <c r="K23" s="33">
        <f>Table6[[#This Row],[14134293745]]-Table6[[#This Row],[Column2]]</f>
        <v>-83978908</v>
      </c>
    </row>
    <row r="24" spans="1:11" ht="23.1" customHeight="1" x14ac:dyDescent="0.6">
      <c r="A24" s="32" t="s">
        <v>134</v>
      </c>
      <c r="B24" s="33">
        <v>179433</v>
      </c>
      <c r="C24" s="33">
        <v>5718486758</v>
      </c>
      <c r="D24" s="33">
        <v>-7439219052</v>
      </c>
      <c r="E24" s="33">
        <f>-1*Table6[[#This Row],[Column4]]</f>
        <v>7439219052</v>
      </c>
      <c r="F24" s="33">
        <f>Table6[[#This Row],[Column3]]-Table6[[#This Row],[Column1]]</f>
        <v>-1720732294</v>
      </c>
      <c r="G24" s="33">
        <v>179433</v>
      </c>
      <c r="H24" s="33">
        <v>5718486758</v>
      </c>
      <c r="I24" s="33">
        <f>-1*Table6[[#This Row],[-13679382379.0000]]</f>
        <v>7439219052</v>
      </c>
      <c r="J24" s="33">
        <v>-7439219052</v>
      </c>
      <c r="K24" s="33">
        <f>Table6[[#This Row],[14134293745]]-Table6[[#This Row],[Column2]]</f>
        <v>-1720732294</v>
      </c>
    </row>
    <row r="25" spans="1:11" ht="23.1" customHeight="1" x14ac:dyDescent="0.6">
      <c r="A25" s="32" t="s">
        <v>138</v>
      </c>
      <c r="B25" s="33">
        <v>2318203</v>
      </c>
      <c r="C25" s="33">
        <v>76883882810</v>
      </c>
      <c r="D25" s="33">
        <v>-85564049201</v>
      </c>
      <c r="E25" s="33">
        <f>-1*Table6[[#This Row],[Column4]]</f>
        <v>85564049201</v>
      </c>
      <c r="F25" s="33">
        <f>Table6[[#This Row],[Column3]]-Table6[[#This Row],[Column1]]</f>
        <v>-8680166391</v>
      </c>
      <c r="G25" s="33">
        <v>2318203</v>
      </c>
      <c r="H25" s="33">
        <v>76883882810</v>
      </c>
      <c r="I25" s="33">
        <f>-1*Table6[[#This Row],[-13679382379.0000]]</f>
        <v>85564049201</v>
      </c>
      <c r="J25" s="33">
        <v>-85564049201</v>
      </c>
      <c r="K25" s="33">
        <f>Table6[[#This Row],[14134293745]]-Table6[[#This Row],[Column2]]</f>
        <v>-8680166391</v>
      </c>
    </row>
    <row r="26" spans="1:11" ht="23.1" customHeight="1" x14ac:dyDescent="0.6">
      <c r="A26" s="32" t="s">
        <v>169</v>
      </c>
      <c r="B26" s="33">
        <v>9653</v>
      </c>
      <c r="C26" s="33">
        <v>117443624</v>
      </c>
      <c r="D26" s="33">
        <v>-138189761</v>
      </c>
      <c r="E26" s="33">
        <f>-1*Table6[[#This Row],[Column4]]</f>
        <v>138189761</v>
      </c>
      <c r="F26" s="33">
        <f>Table6[[#This Row],[Column3]]-Table6[[#This Row],[Column1]]</f>
        <v>-20746137</v>
      </c>
      <c r="G26" s="33">
        <v>51554</v>
      </c>
      <c r="H26" s="33">
        <v>745755608</v>
      </c>
      <c r="I26" s="33">
        <f>-1*Table6[[#This Row],[-13679382379.0000]]</f>
        <v>748224013</v>
      </c>
      <c r="J26" s="33">
        <v>-748224013</v>
      </c>
      <c r="K26" s="33">
        <f>Table6[[#This Row],[14134293745]]-Table6[[#This Row],[Column2]]</f>
        <v>-2468405</v>
      </c>
    </row>
    <row r="27" spans="1:11" ht="23.1" customHeight="1" x14ac:dyDescent="0.6">
      <c r="A27" s="32" t="s">
        <v>161</v>
      </c>
      <c r="B27" s="33">
        <v>66631020</v>
      </c>
      <c r="C27" s="33">
        <v>748833804375</v>
      </c>
      <c r="D27" s="33">
        <v>-715103736757</v>
      </c>
      <c r="E27" s="33">
        <f>-1*Table6[[#This Row],[Column4]]</f>
        <v>715103736757</v>
      </c>
      <c r="F27" s="33">
        <f>Table6[[#This Row],[Column3]]-Table6[[#This Row],[Column1]]</f>
        <v>33730067618</v>
      </c>
      <c r="G27" s="33">
        <v>102800052</v>
      </c>
      <c r="H27" s="33">
        <v>1168132439141</v>
      </c>
      <c r="I27" s="33">
        <f>-1*Table6[[#This Row],[-13679382379.0000]]</f>
        <v>1101197375387</v>
      </c>
      <c r="J27" s="33">
        <v>-1101197375387</v>
      </c>
      <c r="K27" s="33">
        <f>Table6[[#This Row],[14134293745]]-Table6[[#This Row],[Column2]]</f>
        <v>66935063754</v>
      </c>
    </row>
    <row r="28" spans="1:11" ht="23.1" customHeight="1" x14ac:dyDescent="0.6">
      <c r="A28" s="32" t="s">
        <v>149</v>
      </c>
      <c r="B28" s="33">
        <v>333930</v>
      </c>
      <c r="C28" s="33">
        <v>11794107816</v>
      </c>
      <c r="D28" s="33">
        <v>-14297193606</v>
      </c>
      <c r="E28" s="33">
        <f>-1*Table6[[#This Row],[Column4]]</f>
        <v>14297193606</v>
      </c>
      <c r="F28" s="33">
        <f>Table6[[#This Row],[Column3]]-Table6[[#This Row],[Column1]]</f>
        <v>-2503085790</v>
      </c>
      <c r="G28" s="33">
        <v>808858</v>
      </c>
      <c r="H28" s="33">
        <f>31651821401+77980085</f>
        <v>31729801486</v>
      </c>
      <c r="I28" s="33">
        <f>-1*Table6[[#This Row],[-13679382379.0000]]</f>
        <v>34875444408</v>
      </c>
      <c r="J28" s="33">
        <v>-34875444408</v>
      </c>
      <c r="K28" s="33">
        <f>Table6[[#This Row],[14134293745]]-Table6[[#This Row],[Column2]]</f>
        <v>-3145642922</v>
      </c>
    </row>
    <row r="29" spans="1:11" ht="23.1" customHeight="1" x14ac:dyDescent="0.6">
      <c r="A29" s="32" t="s">
        <v>159</v>
      </c>
      <c r="B29" s="33">
        <v>0</v>
      </c>
      <c r="C29" s="33">
        <v>0</v>
      </c>
      <c r="D29" s="33">
        <v>0</v>
      </c>
      <c r="E29" s="33">
        <f>-1*Table6[[#This Row],[Column4]]</f>
        <v>0</v>
      </c>
      <c r="F29" s="33">
        <f>Table6[[#This Row],[Column3]]-Table6[[#This Row],[Column1]]</f>
        <v>0</v>
      </c>
      <c r="G29" s="33">
        <v>1085372</v>
      </c>
      <c r="H29" s="33">
        <v>16865056699</v>
      </c>
      <c r="I29" s="33">
        <f>-1*Table6[[#This Row],[-13679382379.0000]]</f>
        <v>16779140518</v>
      </c>
      <c r="J29" s="33">
        <v>-16779140518</v>
      </c>
      <c r="K29" s="33">
        <f>Table6[[#This Row],[14134293745]]-Table6[[#This Row],[Column2]]</f>
        <v>85916181</v>
      </c>
    </row>
    <row r="30" spans="1:11" ht="23.1" customHeight="1" x14ac:dyDescent="0.6">
      <c r="A30" s="32" t="s">
        <v>131</v>
      </c>
      <c r="B30" s="33">
        <v>2157867</v>
      </c>
      <c r="C30" s="33">
        <v>16339185166</v>
      </c>
      <c r="D30" s="33">
        <v>-17619654225</v>
      </c>
      <c r="E30" s="33">
        <f>-1*Table6[[#This Row],[Column4]]</f>
        <v>17619654225</v>
      </c>
      <c r="F30" s="33">
        <f>Table6[[#This Row],[Column3]]-Table6[[#This Row],[Column1]]</f>
        <v>-1280469059</v>
      </c>
      <c r="G30" s="33">
        <v>7599202</v>
      </c>
      <c r="H30" s="33">
        <v>59444338796</v>
      </c>
      <c r="I30" s="33">
        <f>-1*Table6[[#This Row],[-13679382379.0000]]</f>
        <v>62500714219</v>
      </c>
      <c r="J30" s="33">
        <v>-62500714219</v>
      </c>
      <c r="K30" s="33">
        <f>Table6[[#This Row],[14134293745]]-Table6[[#This Row],[Column2]]</f>
        <v>-3056375423</v>
      </c>
    </row>
    <row r="31" spans="1:11" ht="23.1" customHeight="1" x14ac:dyDescent="0.6">
      <c r="A31" s="32" t="s">
        <v>130</v>
      </c>
      <c r="B31" s="33">
        <v>4147674</v>
      </c>
      <c r="C31" s="33">
        <v>41723874203</v>
      </c>
      <c r="D31" s="33">
        <v>-49000119034</v>
      </c>
      <c r="E31" s="33">
        <f>-1*Table6[[#This Row],[Column4]]</f>
        <v>49000119034</v>
      </c>
      <c r="F31" s="33">
        <f>Table6[[#This Row],[Column3]]-Table6[[#This Row],[Column1]]</f>
        <v>-7276244831</v>
      </c>
      <c r="G31" s="33">
        <v>4723125</v>
      </c>
      <c r="H31" s="33">
        <v>47622722534</v>
      </c>
      <c r="I31" s="33">
        <f>-1*Table6[[#This Row],[-13679382379.0000]]</f>
        <v>55855381815</v>
      </c>
      <c r="J31" s="33">
        <v>-55855381815</v>
      </c>
      <c r="K31" s="33">
        <f>Table6[[#This Row],[14134293745]]-Table6[[#This Row],[Column2]]</f>
        <v>-8232659281</v>
      </c>
    </row>
    <row r="32" spans="1:11" ht="23.1" customHeight="1" x14ac:dyDescent="0.6">
      <c r="A32" s="32" t="s">
        <v>128</v>
      </c>
      <c r="B32" s="33">
        <v>10345042</v>
      </c>
      <c r="C32" s="33">
        <v>108512854256</v>
      </c>
      <c r="D32" s="33">
        <v>-132402902893</v>
      </c>
      <c r="E32" s="33">
        <f>-1*Table6[[#This Row],[Column4]]</f>
        <v>132402902893</v>
      </c>
      <c r="F32" s="33">
        <f>Table6[[#This Row],[Column3]]-Table6[[#This Row],[Column1]]</f>
        <v>-23890048637</v>
      </c>
      <c r="G32" s="33">
        <v>24469392</v>
      </c>
      <c r="H32" s="33">
        <v>275058432667</v>
      </c>
      <c r="I32" s="33">
        <f>-1*Table6[[#This Row],[-13679382379.0000]]</f>
        <v>315103861243</v>
      </c>
      <c r="J32" s="33">
        <v>-315103861243</v>
      </c>
      <c r="K32" s="33">
        <f>Table6[[#This Row],[14134293745]]-Table6[[#This Row],[Column2]]</f>
        <v>-40045428576</v>
      </c>
    </row>
    <row r="33" spans="1:11" ht="23.1" customHeight="1" x14ac:dyDescent="0.6">
      <c r="A33" s="32" t="s">
        <v>147</v>
      </c>
      <c r="B33" s="33">
        <v>40261</v>
      </c>
      <c r="C33" s="33">
        <v>738909126</v>
      </c>
      <c r="D33" s="33">
        <v>-1168949112</v>
      </c>
      <c r="E33" s="33">
        <f>-1*Table6[[#This Row],[Column4]]</f>
        <v>1168949112</v>
      </c>
      <c r="F33" s="33">
        <f>Table6[[#This Row],[Column3]]-Table6[[#This Row],[Column1]]</f>
        <v>-430039986</v>
      </c>
      <c r="G33" s="33">
        <v>40261</v>
      </c>
      <c r="H33" s="33">
        <v>738909126</v>
      </c>
      <c r="I33" s="33">
        <f>-1*Table6[[#This Row],[-13679382379.0000]]</f>
        <v>1168949112</v>
      </c>
      <c r="J33" s="33">
        <v>-1168949112</v>
      </c>
      <c r="K33" s="33">
        <f>Table6[[#This Row],[14134293745]]-Table6[[#This Row],[Column2]]</f>
        <v>-430039986</v>
      </c>
    </row>
    <row r="34" spans="1:11" ht="23.1" customHeight="1" x14ac:dyDescent="0.6">
      <c r="A34" s="32" t="s">
        <v>182</v>
      </c>
      <c r="B34" s="33">
        <v>794979</v>
      </c>
      <c r="C34" s="33">
        <v>16990328426</v>
      </c>
      <c r="D34" s="33">
        <v>-18096052865</v>
      </c>
      <c r="E34" s="33">
        <f>-1*Table6[[#This Row],[Column4]]</f>
        <v>18096052865</v>
      </c>
      <c r="F34" s="33">
        <f>Table6[[#This Row],[Column3]]-Table6[[#This Row],[Column1]]</f>
        <v>-1105724439</v>
      </c>
      <c r="G34" s="33">
        <v>2004833</v>
      </c>
      <c r="H34" s="33">
        <v>45985884446</v>
      </c>
      <c r="I34" s="33">
        <f>-1*Table6[[#This Row],[-13679382379.0000]]</f>
        <v>45861269220</v>
      </c>
      <c r="J34" s="33">
        <v>-45861269220</v>
      </c>
      <c r="K34" s="33">
        <f>Table6[[#This Row],[14134293745]]-Table6[[#This Row],[Column2]]</f>
        <v>124615226</v>
      </c>
    </row>
    <row r="35" spans="1:11" ht="23.1" customHeight="1" x14ac:dyDescent="0.6">
      <c r="A35" s="32" t="s">
        <v>146</v>
      </c>
      <c r="B35" s="33">
        <v>0</v>
      </c>
      <c r="C35" s="33">
        <v>0</v>
      </c>
      <c r="D35" s="33">
        <v>0</v>
      </c>
      <c r="E35" s="33">
        <f>-1*Table6[[#This Row],[Column4]]</f>
        <v>0</v>
      </c>
      <c r="F35" s="33">
        <f>Table6[[#This Row],[Column3]]-Table6[[#This Row],[Column1]]</f>
        <v>0</v>
      </c>
      <c r="G35" s="33">
        <v>6671</v>
      </c>
      <c r="H35" s="33">
        <v>401290656</v>
      </c>
      <c r="I35" s="33">
        <f>-1*Table6[[#This Row],[-13679382379.0000]]</f>
        <v>409054797</v>
      </c>
      <c r="J35" s="33">
        <v>-409054797</v>
      </c>
      <c r="K35" s="33">
        <f>Table6[[#This Row],[14134293745]]-Table6[[#This Row],[Column2]]</f>
        <v>-7764141</v>
      </c>
    </row>
    <row r="36" spans="1:11" ht="23.1" customHeight="1" x14ac:dyDescent="0.6">
      <c r="A36" s="32" t="s">
        <v>175</v>
      </c>
      <c r="B36" s="33">
        <v>650091</v>
      </c>
      <c r="C36" s="33">
        <v>11135969885</v>
      </c>
      <c r="D36" s="33">
        <v>-12765098112</v>
      </c>
      <c r="E36" s="33">
        <f>-1*Table6[[#This Row],[Column4]]</f>
        <v>12765098112</v>
      </c>
      <c r="F36" s="33">
        <f>Table6[[#This Row],[Column3]]-Table6[[#This Row],[Column1]]</f>
        <v>-1629128227</v>
      </c>
      <c r="G36" s="33">
        <v>1816340</v>
      </c>
      <c r="H36" s="33">
        <v>34721463647</v>
      </c>
      <c r="I36" s="33">
        <f>-1*Table6[[#This Row],[-13679382379.0000]]</f>
        <v>35766696397</v>
      </c>
      <c r="J36" s="33">
        <v>-35766696397</v>
      </c>
      <c r="K36" s="33">
        <f>Table6[[#This Row],[14134293745]]-Table6[[#This Row],[Column2]]</f>
        <v>-1045232750</v>
      </c>
    </row>
    <row r="37" spans="1:11" ht="23.1" customHeight="1" x14ac:dyDescent="0.6">
      <c r="A37" s="32" t="s">
        <v>122</v>
      </c>
      <c r="B37" s="33">
        <v>0</v>
      </c>
      <c r="C37" s="33">
        <v>0</v>
      </c>
      <c r="D37" s="33">
        <v>0</v>
      </c>
      <c r="E37" s="33">
        <f>-1*Table6[[#This Row],[Column4]]</f>
        <v>0</v>
      </c>
      <c r="F37" s="33">
        <f>Table6[[#This Row],[Column3]]-Table6[[#This Row],[Column1]]</f>
        <v>0</v>
      </c>
      <c r="G37" s="33">
        <v>723125</v>
      </c>
      <c r="H37" s="33">
        <v>15282607475</v>
      </c>
      <c r="I37" s="33">
        <f>-1*Table6[[#This Row],[-13679382379.0000]]</f>
        <v>14127091869</v>
      </c>
      <c r="J37" s="33">
        <v>-14127091869</v>
      </c>
      <c r="K37" s="33">
        <f>Table6[[#This Row],[14134293745]]-Table6[[#This Row],[Column2]]</f>
        <v>1155515606</v>
      </c>
    </row>
    <row r="38" spans="1:11" ht="23.1" customHeight="1" x14ac:dyDescent="0.6">
      <c r="A38" s="32" t="s">
        <v>114</v>
      </c>
      <c r="B38" s="33">
        <v>0</v>
      </c>
      <c r="C38" s="33">
        <v>0</v>
      </c>
      <c r="D38" s="33">
        <v>0</v>
      </c>
      <c r="E38" s="33">
        <f>-1*Table6[[#This Row],[Column4]]</f>
        <v>0</v>
      </c>
      <c r="F38" s="33">
        <f>Table6[[#This Row],[Column3]]-Table6[[#This Row],[Column1]]</f>
        <v>0</v>
      </c>
      <c r="G38" s="33">
        <v>654386</v>
      </c>
      <c r="H38" s="33">
        <v>25224352131</v>
      </c>
      <c r="I38" s="33">
        <f>-1*Table6[[#This Row],[-13679382379.0000]]</f>
        <v>24397986469</v>
      </c>
      <c r="J38" s="33">
        <v>-24397986469</v>
      </c>
      <c r="K38" s="33">
        <f>Table6[[#This Row],[14134293745]]-Table6[[#This Row],[Column2]]</f>
        <v>826365662</v>
      </c>
    </row>
    <row r="39" spans="1:11" ht="23.1" customHeight="1" x14ac:dyDescent="0.6">
      <c r="A39" s="32" t="s">
        <v>121</v>
      </c>
      <c r="B39" s="33">
        <v>3477200</v>
      </c>
      <c r="C39" s="33">
        <v>52213922726</v>
      </c>
      <c r="D39" s="33">
        <v>-66984991565</v>
      </c>
      <c r="E39" s="33">
        <f>-1*Table6[[#This Row],[Column4]]</f>
        <v>66984991565</v>
      </c>
      <c r="F39" s="33">
        <f>Table6[[#This Row],[Column3]]-Table6[[#This Row],[Column1]]</f>
        <v>-14771068839</v>
      </c>
      <c r="G39" s="33">
        <v>3705946</v>
      </c>
      <c r="H39" s="33">
        <v>56951943615</v>
      </c>
      <c r="I39" s="33">
        <f>-1*Table6[[#This Row],[-13679382379.0000]]</f>
        <v>71551242338</v>
      </c>
      <c r="J39" s="33">
        <v>-71551242338</v>
      </c>
      <c r="K39" s="33">
        <f>Table6[[#This Row],[14134293745]]-Table6[[#This Row],[Column2]]</f>
        <v>-14599298723</v>
      </c>
    </row>
    <row r="40" spans="1:11" ht="23.1" customHeight="1" x14ac:dyDescent="0.6">
      <c r="A40" s="32" t="s">
        <v>153</v>
      </c>
      <c r="B40" s="33">
        <v>0</v>
      </c>
      <c r="C40" s="33">
        <v>0</v>
      </c>
      <c r="D40" s="33">
        <v>0</v>
      </c>
      <c r="E40" s="33">
        <f>-1*Table6[[#This Row],[Column4]]</f>
        <v>0</v>
      </c>
      <c r="F40" s="33">
        <f>Table6[[#This Row],[Column3]]-Table6[[#This Row],[Column1]]</f>
        <v>0</v>
      </c>
      <c r="G40" s="33">
        <v>273201</v>
      </c>
      <c r="H40" s="33">
        <v>62783851036</v>
      </c>
      <c r="I40" s="33">
        <f>-1*Table6[[#This Row],[-13679382379.0000]]</f>
        <v>59282921062</v>
      </c>
      <c r="J40" s="33">
        <v>-59282921062</v>
      </c>
      <c r="K40" s="33">
        <f>Table6[[#This Row],[14134293745]]-Table6[[#This Row],[Column2]]</f>
        <v>3500929974</v>
      </c>
    </row>
    <row r="41" spans="1:11" ht="23.1" customHeight="1" x14ac:dyDescent="0.6">
      <c r="A41" s="32" t="s">
        <v>172</v>
      </c>
      <c r="B41" s="33">
        <v>0</v>
      </c>
      <c r="C41" s="33">
        <v>0</v>
      </c>
      <c r="D41" s="33">
        <v>0</v>
      </c>
      <c r="E41" s="33">
        <f>-1*Table6[[#This Row],[Column4]]</f>
        <v>0</v>
      </c>
      <c r="F41" s="33">
        <f>Table6[[#This Row],[Column3]]-Table6[[#This Row],[Column1]]</f>
        <v>0</v>
      </c>
      <c r="G41" s="33">
        <v>235464</v>
      </c>
      <c r="H41" s="33">
        <v>7468672144</v>
      </c>
      <c r="I41" s="33">
        <f>-1*Table6[[#This Row],[-13679382379.0000]]</f>
        <v>7350304880</v>
      </c>
      <c r="J41" s="33">
        <v>-7350304880</v>
      </c>
      <c r="K41" s="33">
        <f>Table6[[#This Row],[14134293745]]-Table6[[#This Row],[Column2]]</f>
        <v>118367264</v>
      </c>
    </row>
    <row r="42" spans="1:11" ht="23.1" customHeight="1" x14ac:dyDescent="0.6">
      <c r="A42" s="32" t="s">
        <v>129</v>
      </c>
      <c r="B42" s="33">
        <v>3000</v>
      </c>
      <c r="C42" s="33">
        <v>67318810</v>
      </c>
      <c r="D42" s="33">
        <v>-84462268</v>
      </c>
      <c r="E42" s="33">
        <f>-1*Table6[[#This Row],[Column4]]</f>
        <v>84462268</v>
      </c>
      <c r="F42" s="33">
        <f>Table6[[#This Row],[Column3]]-Table6[[#This Row],[Column1]]</f>
        <v>-17143458</v>
      </c>
      <c r="G42" s="33">
        <v>181223</v>
      </c>
      <c r="H42" s="33">
        <v>4939172581</v>
      </c>
      <c r="I42" s="33">
        <f>-1*Table6[[#This Row],[-13679382379.0000]]</f>
        <v>5115770693</v>
      </c>
      <c r="J42" s="33">
        <v>-5115770693</v>
      </c>
      <c r="K42" s="33">
        <f>Table6[[#This Row],[14134293745]]-Table6[[#This Row],[Column2]]</f>
        <v>-176598112</v>
      </c>
    </row>
    <row r="43" spans="1:11" ht="23.1" customHeight="1" x14ac:dyDescent="0.6">
      <c r="A43" s="32" t="s">
        <v>113</v>
      </c>
      <c r="B43" s="33">
        <v>1172</v>
      </c>
      <c r="C43" s="33">
        <v>27966093</v>
      </c>
      <c r="D43" s="33">
        <v>-55126960</v>
      </c>
      <c r="E43" s="33">
        <f>-1*Table6[[#This Row],[Column4]]</f>
        <v>55126960</v>
      </c>
      <c r="F43" s="33">
        <f>Table6[[#This Row],[Column3]]-Table6[[#This Row],[Column1]]</f>
        <v>-27160867</v>
      </c>
      <c r="G43" s="33">
        <v>1172</v>
      </c>
      <c r="H43" s="33">
        <v>27966093</v>
      </c>
      <c r="I43" s="33">
        <f>-1*Table6[[#This Row],[-13679382379.0000]]</f>
        <v>55126960</v>
      </c>
      <c r="J43" s="33">
        <v>-55126960</v>
      </c>
      <c r="K43" s="33">
        <f>Table6[[#This Row],[14134293745]]-Table6[[#This Row],[Column2]]</f>
        <v>-27160867</v>
      </c>
    </row>
    <row r="44" spans="1:11" ht="23.1" customHeight="1" x14ac:dyDescent="0.6">
      <c r="A44" s="32" t="s">
        <v>167</v>
      </c>
      <c r="B44" s="33">
        <v>0</v>
      </c>
      <c r="C44" s="33">
        <v>0</v>
      </c>
      <c r="D44" s="33">
        <v>0</v>
      </c>
      <c r="E44" s="33">
        <f>-1*Table6[[#This Row],[Column4]]</f>
        <v>0</v>
      </c>
      <c r="F44" s="33">
        <f>Table6[[#This Row],[Column3]]-Table6[[#This Row],[Column1]]</f>
        <v>0</v>
      </c>
      <c r="G44" s="33">
        <v>5299943</v>
      </c>
      <c r="H44" s="33">
        <v>18916358042</v>
      </c>
      <c r="I44" s="33">
        <f>-1*Table6[[#This Row],[-13679382379.0000]]</f>
        <v>18121241159</v>
      </c>
      <c r="J44" s="33">
        <v>-18121241159</v>
      </c>
      <c r="K44" s="33">
        <f>Table6[[#This Row],[14134293745]]-Table6[[#This Row],[Column2]]</f>
        <v>795116883</v>
      </c>
    </row>
    <row r="45" spans="1:11" ht="23.1" customHeight="1" x14ac:dyDescent="0.6">
      <c r="A45" s="32" t="s">
        <v>133</v>
      </c>
      <c r="B45" s="33">
        <v>977</v>
      </c>
      <c r="C45" s="33">
        <v>31123091</v>
      </c>
      <c r="D45" s="33">
        <v>-33611657</v>
      </c>
      <c r="E45" s="33">
        <f>-1*Table6[[#This Row],[Column4]]</f>
        <v>33611657</v>
      </c>
      <c r="F45" s="33">
        <f>Table6[[#This Row],[Column3]]-Table6[[#This Row],[Column1]]</f>
        <v>-2488566</v>
      </c>
      <c r="G45" s="33">
        <v>81833</v>
      </c>
      <c r="H45" s="33">
        <v>2849110746</v>
      </c>
      <c r="I45" s="33">
        <f>-1*Table6[[#This Row],[-13679382379.0000]]</f>
        <v>2828712873</v>
      </c>
      <c r="J45" s="33">
        <v>-2828712873</v>
      </c>
      <c r="K45" s="33">
        <f>Table6[[#This Row],[14134293745]]-Table6[[#This Row],[Column2]]</f>
        <v>20397873</v>
      </c>
    </row>
    <row r="46" spans="1:11" ht="23.1" customHeight="1" x14ac:dyDescent="0.6">
      <c r="A46" s="32" t="s">
        <v>154</v>
      </c>
      <c r="B46" s="33">
        <v>0</v>
      </c>
      <c r="C46" s="33">
        <v>0</v>
      </c>
      <c r="D46" s="33">
        <v>0</v>
      </c>
      <c r="E46" s="33">
        <f>-1*Table6[[#This Row],[Column4]]</f>
        <v>0</v>
      </c>
      <c r="F46" s="33">
        <f>Table6[[#This Row],[Column3]]-Table6[[#This Row],[Column1]]</f>
        <v>0</v>
      </c>
      <c r="G46" s="33">
        <v>521428</v>
      </c>
      <c r="H46" s="33">
        <v>13563074406</v>
      </c>
      <c r="I46" s="33">
        <f>-1*Table6[[#This Row],[-13679382379.0000]]</f>
        <v>12858160423</v>
      </c>
      <c r="J46" s="33">
        <v>-12858160423</v>
      </c>
      <c r="K46" s="33">
        <f>Table6[[#This Row],[14134293745]]-Table6[[#This Row],[Column2]]</f>
        <v>704913983</v>
      </c>
    </row>
    <row r="47" spans="1:11" ht="23.1" customHeight="1" x14ac:dyDescent="0.6">
      <c r="A47" s="32" t="s">
        <v>150</v>
      </c>
      <c r="B47" s="33">
        <v>762017</v>
      </c>
      <c r="C47" s="33">
        <v>17153680238</v>
      </c>
      <c r="D47" s="33">
        <v>-35444252485</v>
      </c>
      <c r="E47" s="33">
        <f>-1*Table6[[#This Row],[Column4]]</f>
        <v>35444252485</v>
      </c>
      <c r="F47" s="33">
        <f>Table6[[#This Row],[Column3]]-Table6[[#This Row],[Column1]]</f>
        <v>-18290572247</v>
      </c>
      <c r="G47" s="33">
        <v>762017</v>
      </c>
      <c r="H47" s="33">
        <v>17153680238</v>
      </c>
      <c r="I47" s="33">
        <f>-1*Table6[[#This Row],[-13679382379.0000]]</f>
        <v>35444252485</v>
      </c>
      <c r="J47" s="33">
        <v>-35444252485</v>
      </c>
      <c r="K47" s="33">
        <f>Table6[[#This Row],[14134293745]]-Table6[[#This Row],[Column2]]</f>
        <v>-18290572247</v>
      </c>
    </row>
    <row r="48" spans="1:11" ht="23.1" customHeight="1" x14ac:dyDescent="0.6">
      <c r="A48" s="32" t="s">
        <v>174</v>
      </c>
      <c r="B48" s="33">
        <v>0</v>
      </c>
      <c r="C48" s="33">
        <v>0</v>
      </c>
      <c r="D48" s="33">
        <v>0</v>
      </c>
      <c r="E48" s="33">
        <f>-1*Table6[[#This Row],[Column4]]</f>
        <v>0</v>
      </c>
      <c r="F48" s="33">
        <f>Table6[[#This Row],[Column3]]-Table6[[#This Row],[Column1]]</f>
        <v>0</v>
      </c>
      <c r="G48" s="33">
        <v>14687</v>
      </c>
      <c r="H48" s="33">
        <v>276746506</v>
      </c>
      <c r="I48" s="33">
        <f>-1*Table6[[#This Row],[-13679382379.0000]]</f>
        <v>272649350</v>
      </c>
      <c r="J48" s="33">
        <v>-272649350</v>
      </c>
      <c r="K48" s="33">
        <f>Table6[[#This Row],[14134293745]]-Table6[[#This Row],[Column2]]</f>
        <v>4097156</v>
      </c>
    </row>
    <row r="49" spans="1:11" ht="23.1" customHeight="1" x14ac:dyDescent="0.6">
      <c r="A49" s="32" t="s">
        <v>109</v>
      </c>
      <c r="B49" s="33">
        <v>0</v>
      </c>
      <c r="C49" s="33">
        <v>0</v>
      </c>
      <c r="D49" s="33">
        <v>0</v>
      </c>
      <c r="E49" s="33">
        <f>-1*Table6[[#This Row],[Column4]]</f>
        <v>0</v>
      </c>
      <c r="F49" s="33">
        <f>Table6[[#This Row],[Column3]]-Table6[[#This Row],[Column1]]</f>
        <v>0</v>
      </c>
      <c r="G49" s="33">
        <v>44861</v>
      </c>
      <c r="H49" s="33">
        <v>4223324784</v>
      </c>
      <c r="I49" s="33">
        <f>-1*Table6[[#This Row],[-13679382379.0000]]</f>
        <v>4105933320</v>
      </c>
      <c r="J49" s="33">
        <v>-4105933320</v>
      </c>
      <c r="K49" s="33">
        <f>Table6[[#This Row],[14134293745]]-Table6[[#This Row],[Column2]]</f>
        <v>117391464</v>
      </c>
    </row>
    <row r="50" spans="1:11" ht="23.1" customHeight="1" x14ac:dyDescent="0.6">
      <c r="A50" s="32" t="s">
        <v>141</v>
      </c>
      <c r="B50" s="33">
        <v>0</v>
      </c>
      <c r="C50" s="33">
        <v>0</v>
      </c>
      <c r="D50" s="33">
        <v>0</v>
      </c>
      <c r="E50" s="33">
        <f>-1*Table6[[#This Row],[Column4]]</f>
        <v>0</v>
      </c>
      <c r="F50" s="33">
        <f>Table6[[#This Row],[Column3]]-Table6[[#This Row],[Column1]]</f>
        <v>0</v>
      </c>
      <c r="G50" s="33">
        <v>2112180</v>
      </c>
      <c r="H50" s="33">
        <v>81724873185</v>
      </c>
      <c r="I50" s="33">
        <f>-1*Table6[[#This Row],[-13679382379.0000]]</f>
        <v>74948921273</v>
      </c>
      <c r="J50" s="33">
        <v>-74948921273</v>
      </c>
      <c r="K50" s="33">
        <f>Table6[[#This Row],[14134293745]]-Table6[[#This Row],[Column2]]</f>
        <v>6775951912</v>
      </c>
    </row>
    <row r="51" spans="1:11" ht="23.1" customHeight="1" x14ac:dyDescent="0.6">
      <c r="A51" s="32" t="s">
        <v>151</v>
      </c>
      <c r="B51" s="33">
        <v>0</v>
      </c>
      <c r="C51" s="33">
        <v>0</v>
      </c>
      <c r="D51" s="33">
        <v>0</v>
      </c>
      <c r="E51" s="33">
        <f>-1*Table6[[#This Row],[Column4]]</f>
        <v>0</v>
      </c>
      <c r="F51" s="33">
        <f>Table6[[#This Row],[Column3]]-Table6[[#This Row],[Column1]]</f>
        <v>0</v>
      </c>
      <c r="G51" s="33">
        <v>2493362</v>
      </c>
      <c r="H51" s="33">
        <v>35550935095</v>
      </c>
      <c r="I51" s="33">
        <f>-1*Table6[[#This Row],[-13679382379.0000]]</f>
        <v>33046818883</v>
      </c>
      <c r="J51" s="33">
        <v>-33046818883</v>
      </c>
      <c r="K51" s="33">
        <f>Table6[[#This Row],[14134293745]]-Table6[[#This Row],[Column2]]</f>
        <v>2504116212</v>
      </c>
    </row>
    <row r="52" spans="1:11" ht="23.1" customHeight="1" x14ac:dyDescent="0.6">
      <c r="A52" s="32" t="s">
        <v>166</v>
      </c>
      <c r="B52" s="33">
        <v>0</v>
      </c>
      <c r="C52" s="33">
        <v>0</v>
      </c>
      <c r="D52" s="33">
        <v>0</v>
      </c>
      <c r="E52" s="33">
        <f>-1*Table6[[#This Row],[Column4]]</f>
        <v>0</v>
      </c>
      <c r="F52" s="33">
        <f>Table6[[#This Row],[Column3]]-Table6[[#This Row],[Column1]]</f>
        <v>0</v>
      </c>
      <c r="G52" s="33">
        <v>546064</v>
      </c>
      <c r="H52" s="33">
        <v>75427446178</v>
      </c>
      <c r="I52" s="33">
        <f>-1*Table6[[#This Row],[-13679382379.0000]]</f>
        <v>68002352212</v>
      </c>
      <c r="J52" s="33">
        <v>-68002352212</v>
      </c>
      <c r="K52" s="33">
        <f>Table6[[#This Row],[14134293745]]-Table6[[#This Row],[Column2]]</f>
        <v>7425093966</v>
      </c>
    </row>
    <row r="53" spans="1:11" ht="23.1" customHeight="1" x14ac:dyDescent="0.6">
      <c r="A53" s="32" t="s">
        <v>170</v>
      </c>
      <c r="B53" s="33">
        <v>0</v>
      </c>
      <c r="C53" s="33">
        <v>0</v>
      </c>
      <c r="D53" s="33">
        <v>0</v>
      </c>
      <c r="E53" s="33">
        <f>-1*Table6[[#This Row],[Column4]]</f>
        <v>0</v>
      </c>
      <c r="F53" s="33">
        <f>Table6[[#This Row],[Column3]]-Table6[[#This Row],[Column1]]</f>
        <v>0</v>
      </c>
      <c r="G53" s="33">
        <v>2139</v>
      </c>
      <c r="H53" s="33">
        <v>91767767</v>
      </c>
      <c r="I53" s="33">
        <f>-1*Table6[[#This Row],[-13679382379.0000]]</f>
        <v>91442838</v>
      </c>
      <c r="J53" s="33">
        <v>-91442838</v>
      </c>
      <c r="K53" s="33">
        <f>Table6[[#This Row],[14134293745]]-Table6[[#This Row],[Column2]]</f>
        <v>324929</v>
      </c>
    </row>
    <row r="54" spans="1:11" ht="23.1" customHeight="1" x14ac:dyDescent="0.6">
      <c r="A54" s="32" t="s">
        <v>171</v>
      </c>
      <c r="B54" s="33">
        <v>35000</v>
      </c>
      <c r="C54" s="33">
        <v>480884250</v>
      </c>
      <c r="D54" s="33">
        <v>-773490217</v>
      </c>
      <c r="E54" s="33">
        <f>-1*Table6[[#This Row],[Column4]]</f>
        <v>773490217</v>
      </c>
      <c r="F54" s="33">
        <f>Table6[[#This Row],[Column3]]-Table6[[#This Row],[Column1]]</f>
        <v>-292605967</v>
      </c>
      <c r="G54" s="33">
        <v>776490</v>
      </c>
      <c r="H54" s="33">
        <v>17968998538</v>
      </c>
      <c r="I54" s="33">
        <f>-1*Table6[[#This Row],[-13679382379.0000]]</f>
        <v>18036572187</v>
      </c>
      <c r="J54" s="33">
        <v>-18036572187</v>
      </c>
      <c r="K54" s="33">
        <f>Table6[[#This Row],[14134293745]]-Table6[[#This Row],[Column2]]</f>
        <v>-67573649</v>
      </c>
    </row>
    <row r="55" spans="1:11" ht="23.1" customHeight="1" x14ac:dyDescent="0.6">
      <c r="A55" s="32" t="s">
        <v>173</v>
      </c>
      <c r="B55" s="33">
        <v>740801</v>
      </c>
      <c r="C55" s="33">
        <v>17773203002</v>
      </c>
      <c r="D55" s="33">
        <v>-18172079357</v>
      </c>
      <c r="E55" s="33">
        <f>-1*Table6[[#This Row],[Column4]]</f>
        <v>18172079357</v>
      </c>
      <c r="F55" s="33">
        <f>Table6[[#This Row],[Column3]]-Table6[[#This Row],[Column1]]</f>
        <v>-398876355</v>
      </c>
      <c r="G55" s="33">
        <v>1599945</v>
      </c>
      <c r="H55" s="33">
        <v>40586510660</v>
      </c>
      <c r="I55" s="33">
        <f>-1*Table6[[#This Row],[-13679382379.0000]]</f>
        <v>38845234450</v>
      </c>
      <c r="J55" s="33">
        <v>-38845234450</v>
      </c>
      <c r="K55" s="33">
        <f>Table6[[#This Row],[14134293745]]-Table6[[#This Row],[Column2]]</f>
        <v>1741276210</v>
      </c>
    </row>
    <row r="56" spans="1:11" ht="23.1" customHeight="1" x14ac:dyDescent="0.6">
      <c r="A56" s="32" t="s">
        <v>110</v>
      </c>
      <c r="B56" s="33">
        <v>0</v>
      </c>
      <c r="C56" s="33">
        <v>0</v>
      </c>
      <c r="D56" s="33">
        <v>0</v>
      </c>
      <c r="E56" s="33">
        <f>-1*Table6[[#This Row],[Column4]]</f>
        <v>0</v>
      </c>
      <c r="F56" s="33">
        <f>Table6[[#This Row],[Column3]]-Table6[[#This Row],[Column1]]</f>
        <v>0</v>
      </c>
      <c r="G56" s="33">
        <v>4418</v>
      </c>
      <c r="H56" s="33">
        <v>230068561</v>
      </c>
      <c r="I56" s="33">
        <f>-1*Table6[[#This Row],[-13679382379.0000]]</f>
        <v>227130102</v>
      </c>
      <c r="J56" s="33">
        <v>-227130102</v>
      </c>
      <c r="K56" s="33">
        <f>Table6[[#This Row],[14134293745]]-Table6[[#This Row],[Column2]]</f>
        <v>2938459</v>
      </c>
    </row>
    <row r="57" spans="1:11" ht="23.1" customHeight="1" x14ac:dyDescent="0.6">
      <c r="A57" s="32" t="s">
        <v>136</v>
      </c>
      <c r="B57" s="33">
        <v>0</v>
      </c>
      <c r="C57" s="33">
        <v>0</v>
      </c>
      <c r="D57" s="33">
        <v>0</v>
      </c>
      <c r="E57" s="33">
        <f>-1*Table6[[#This Row],[Column4]]</f>
        <v>0</v>
      </c>
      <c r="F57" s="33">
        <f>Table6[[#This Row],[Column3]]-Table6[[#This Row],[Column1]]</f>
        <v>0</v>
      </c>
      <c r="G57" s="33">
        <v>2287</v>
      </c>
      <c r="H57" s="33">
        <v>109555457</v>
      </c>
      <c r="I57" s="33">
        <f>-1*Table6[[#This Row],[-13679382379.0000]]</f>
        <v>108633532</v>
      </c>
      <c r="J57" s="33">
        <v>-108633532</v>
      </c>
      <c r="K57" s="33">
        <f>Table6[[#This Row],[14134293745]]-Table6[[#This Row],[Column2]]</f>
        <v>921925</v>
      </c>
    </row>
    <row r="58" spans="1:11" ht="23.1" customHeight="1" x14ac:dyDescent="0.6">
      <c r="A58" s="32" t="s">
        <v>139</v>
      </c>
      <c r="B58" s="33">
        <v>848530</v>
      </c>
      <c r="C58" s="33">
        <v>33910254288</v>
      </c>
      <c r="D58" s="33">
        <v>-33651545231</v>
      </c>
      <c r="E58" s="33">
        <f>-1*Table6[[#This Row],[Column4]]</f>
        <v>33651545231</v>
      </c>
      <c r="F58" s="33">
        <f>Table6[[#This Row],[Column3]]-Table6[[#This Row],[Column1]]</f>
        <v>258709057</v>
      </c>
      <c r="G58" s="33">
        <v>1058561</v>
      </c>
      <c r="H58" s="33">
        <v>41953949270</v>
      </c>
      <c r="I58" s="33">
        <f>-1*Table6[[#This Row],[-13679382379.0000]]</f>
        <v>41989702223</v>
      </c>
      <c r="J58" s="33">
        <v>-41989702223</v>
      </c>
      <c r="K58" s="33">
        <f>Table6[[#This Row],[14134293745]]-Table6[[#This Row],[Column2]]</f>
        <v>-35752953</v>
      </c>
    </row>
    <row r="59" spans="1:11" ht="23.1" customHeight="1" x14ac:dyDescent="0.6">
      <c r="A59" s="32" t="s">
        <v>163</v>
      </c>
      <c r="B59" s="33">
        <v>0</v>
      </c>
      <c r="C59" s="33">
        <v>0</v>
      </c>
      <c r="D59" s="33">
        <v>0</v>
      </c>
      <c r="E59" s="33">
        <f>-1*Table6[[#This Row],[Column4]]</f>
        <v>0</v>
      </c>
      <c r="F59" s="33">
        <f>Table6[[#This Row],[Column3]]-Table6[[#This Row],[Column1]]</f>
        <v>0</v>
      </c>
      <c r="G59" s="33">
        <v>15230</v>
      </c>
      <c r="H59" s="33">
        <v>350757690</v>
      </c>
      <c r="I59" s="33">
        <f>-1*Table6[[#This Row],[-13679382379.0000]]</f>
        <v>344165123</v>
      </c>
      <c r="J59" s="33">
        <v>-344165123</v>
      </c>
      <c r="K59" s="33">
        <f>Table6[[#This Row],[14134293745]]-Table6[[#This Row],[Column2]]</f>
        <v>6592567</v>
      </c>
    </row>
    <row r="60" spans="1:11" ht="23.1" customHeight="1" x14ac:dyDescent="0.6">
      <c r="A60" s="32" t="s">
        <v>117</v>
      </c>
      <c r="B60" s="33">
        <v>0</v>
      </c>
      <c r="C60" s="33">
        <v>0</v>
      </c>
      <c r="D60" s="33">
        <v>0</v>
      </c>
      <c r="E60" s="33">
        <f>-1*Table6[[#This Row],[Column4]]</f>
        <v>0</v>
      </c>
      <c r="F60" s="33">
        <f>Table6[[#This Row],[Column3]]-Table6[[#This Row],[Column1]]</f>
        <v>0</v>
      </c>
      <c r="G60" s="33">
        <v>25792</v>
      </c>
      <c r="H60" s="33">
        <v>1350856340</v>
      </c>
      <c r="I60" s="33">
        <f>-1*Table6[[#This Row],[-13679382379.0000]]</f>
        <v>1305885642</v>
      </c>
      <c r="J60" s="33">
        <v>-1305885642</v>
      </c>
      <c r="K60" s="33">
        <f>Table6[[#This Row],[14134293745]]-Table6[[#This Row],[Column2]]</f>
        <v>44970698</v>
      </c>
    </row>
    <row r="61" spans="1:11" ht="23.1" customHeight="1" x14ac:dyDescent="0.6">
      <c r="A61" s="32" t="s">
        <v>203</v>
      </c>
      <c r="B61" s="33">
        <v>99190</v>
      </c>
      <c r="C61" s="33">
        <v>99121545450</v>
      </c>
      <c r="D61" s="33">
        <v>-99190000000</v>
      </c>
      <c r="E61" s="33">
        <f>-1*Table6[[#This Row],[Column4]]</f>
        <v>99190000000</v>
      </c>
      <c r="F61" s="33">
        <f>Table6[[#This Row],[Column3]]-Table6[[#This Row],[Column1]]</f>
        <v>-68454550</v>
      </c>
      <c r="G61" s="33">
        <v>99190</v>
      </c>
      <c r="H61" s="33">
        <v>99121545450</v>
      </c>
      <c r="I61" s="33">
        <f>-1*Table6[[#This Row],[-13679382379.0000]]</f>
        <v>99190000000</v>
      </c>
      <c r="J61" s="33">
        <v>-99190000000</v>
      </c>
      <c r="K61" s="33">
        <f>Table6[[#This Row],[14134293745]]-Table6[[#This Row],[Column2]]</f>
        <v>-68454550</v>
      </c>
    </row>
    <row r="62" spans="1:11" ht="23.1" customHeight="1" x14ac:dyDescent="0.6">
      <c r="A62" s="32" t="s">
        <v>221</v>
      </c>
      <c r="B62" s="33">
        <v>0</v>
      </c>
      <c r="C62" s="33">
        <v>0</v>
      </c>
      <c r="D62" s="33">
        <v>0</v>
      </c>
      <c r="E62" s="33">
        <f>-1*Table6[[#This Row],[Column4]]</f>
        <v>0</v>
      </c>
      <c r="F62" s="33">
        <f>Table6[[#This Row],[Column3]]-Table6[[#This Row],[Column1]]</f>
        <v>0</v>
      </c>
      <c r="G62" s="33">
        <v>14029</v>
      </c>
      <c r="H62" s="33">
        <v>11375419067</v>
      </c>
      <c r="I62" s="33">
        <f>-1*Table6[[#This Row],[-13679382379.0000]]</f>
        <v>11190390043</v>
      </c>
      <c r="J62" s="33">
        <v>-11190390043</v>
      </c>
      <c r="K62" s="33">
        <f>Table6[[#This Row],[14134293745]]-Table6[[#This Row],[Column2]]</f>
        <v>185029024</v>
      </c>
    </row>
    <row r="63" spans="1:11" ht="23.1" customHeight="1" x14ac:dyDescent="0.6">
      <c r="A63" s="32" t="s">
        <v>218</v>
      </c>
      <c r="B63" s="33">
        <v>0</v>
      </c>
      <c r="C63" s="33">
        <v>0</v>
      </c>
      <c r="D63" s="33">
        <v>0</v>
      </c>
      <c r="E63" s="33">
        <f>-1*Table6[[#This Row],[Column4]]</f>
        <v>0</v>
      </c>
      <c r="F63" s="33">
        <f>Table6[[#This Row],[Column3]]-Table6[[#This Row],[Column1]]</f>
        <v>0</v>
      </c>
      <c r="G63" s="33">
        <v>32047</v>
      </c>
      <c r="H63" s="33">
        <v>24483466270</v>
      </c>
      <c r="I63" s="33">
        <f>-1*Table6[[#This Row],[-13679382379.0000]]</f>
        <v>24082064120</v>
      </c>
      <c r="J63" s="33">
        <v>-24082064120</v>
      </c>
      <c r="K63" s="33">
        <f>Table6[[#This Row],[14134293745]]-Table6[[#This Row],[Column2]]</f>
        <v>401402150</v>
      </c>
    </row>
    <row r="64" spans="1:11" ht="23.1" customHeight="1" x14ac:dyDescent="0.6">
      <c r="A64" s="32" t="s">
        <v>220</v>
      </c>
      <c r="B64" s="33">
        <v>0</v>
      </c>
      <c r="C64" s="33">
        <v>0</v>
      </c>
      <c r="D64" s="33">
        <v>0</v>
      </c>
      <c r="E64" s="33">
        <f>-1*Table6[[#This Row],[Column4]]</f>
        <v>0</v>
      </c>
      <c r="F64" s="33">
        <f>Table6[[#This Row],[Column3]]-Table6[[#This Row],[Column1]]</f>
        <v>0</v>
      </c>
      <c r="G64" s="33">
        <v>9286</v>
      </c>
      <c r="H64" s="33">
        <v>8713241606</v>
      </c>
      <c r="I64" s="33">
        <f>-1*Table6[[#This Row],[-13679382379.0000]]</f>
        <v>8566202332</v>
      </c>
      <c r="J64" s="33">
        <v>-8566202332</v>
      </c>
      <c r="K64" s="33">
        <f>Table6[[#This Row],[14134293745]]-Table6[[#This Row],[Column2]]</f>
        <v>147039274</v>
      </c>
    </row>
    <row r="65" spans="1:11" ht="23.1" customHeight="1" x14ac:dyDescent="0.6">
      <c r="A65" s="32" t="s">
        <v>219</v>
      </c>
      <c r="B65" s="33">
        <v>0</v>
      </c>
      <c r="C65" s="33">
        <v>0</v>
      </c>
      <c r="D65" s="33">
        <v>0</v>
      </c>
      <c r="E65" s="33">
        <f>-1*Table6[[#This Row],[Column4]]</f>
        <v>0</v>
      </c>
      <c r="F65" s="33">
        <f>Table6[[#This Row],[Column3]]-Table6[[#This Row],[Column1]]</f>
        <v>0</v>
      </c>
      <c r="G65" s="33">
        <v>8158</v>
      </c>
      <c r="H65" s="33">
        <v>6453737844</v>
      </c>
      <c r="I65" s="33">
        <f>-1*Table6[[#This Row],[-13679382379.0000]]</f>
        <v>6365392883</v>
      </c>
      <c r="J65" s="33">
        <v>-6365392883</v>
      </c>
      <c r="K65" s="33">
        <f>Table6[[#This Row],[14134293745]]-Table6[[#This Row],[Column2]]</f>
        <v>88344961</v>
      </c>
    </row>
    <row r="66" spans="1:11" ht="23.1" customHeight="1" x14ac:dyDescent="0.6">
      <c r="A66" s="32" t="s">
        <v>200</v>
      </c>
      <c r="B66" s="33">
        <v>3000</v>
      </c>
      <c r="C66" s="33">
        <v>3027503468</v>
      </c>
      <c r="D66" s="33">
        <v>-3032196750</v>
      </c>
      <c r="E66" s="33">
        <f>-1*Table6[[#This Row],[Column4]]</f>
        <v>3032196750</v>
      </c>
      <c r="F66" s="33">
        <f>Table6[[#This Row],[Column3]]-Table6[[#This Row],[Column1]]</f>
        <v>-4693282</v>
      </c>
      <c r="G66" s="33">
        <v>151000</v>
      </c>
      <c r="H66" s="33">
        <v>149449488468</v>
      </c>
      <c r="I66" s="33">
        <f>-1*Table6[[#This Row],[-13679382379.0000]]</f>
        <v>149445969750</v>
      </c>
      <c r="J66" s="33">
        <v>-149445969750</v>
      </c>
      <c r="K66" s="33">
        <f>Table6[[#This Row],[14134293745]]-Table6[[#This Row],[Column2]]</f>
        <v>3518718</v>
      </c>
    </row>
    <row r="67" spans="1:11" ht="23.1" customHeight="1" x14ac:dyDescent="0.6">
      <c r="A67" s="32" t="s">
        <v>196</v>
      </c>
      <c r="B67" s="33">
        <v>0</v>
      </c>
      <c r="C67" s="33">
        <v>0</v>
      </c>
      <c r="D67" s="33">
        <v>0</v>
      </c>
      <c r="E67" s="33">
        <f>-1*Table6[[#This Row],[Column4]]</f>
        <v>0</v>
      </c>
      <c r="F67" s="33">
        <f>Table6[[#This Row],[Column3]]-Table6[[#This Row],[Column1]]</f>
        <v>0</v>
      </c>
      <c r="G67" s="33">
        <v>210000</v>
      </c>
      <c r="H67" s="33">
        <v>209893750000</v>
      </c>
      <c r="I67" s="33">
        <f>-1*Table6[[#This Row],[-13679382379.0000]]</f>
        <v>209847750000</v>
      </c>
      <c r="J67" s="33">
        <v>-209847750000</v>
      </c>
      <c r="K67" s="33">
        <f>Table6[[#This Row],[14134293745]]-Table6[[#This Row],[Column2]]</f>
        <v>46000000</v>
      </c>
    </row>
    <row r="68" spans="1:11" ht="23.1" customHeight="1" thickBot="1" x14ac:dyDescent="0.65">
      <c r="A68" s="32" t="s">
        <v>92</v>
      </c>
      <c r="B68" s="33"/>
      <c r="C68" s="48">
        <f>SUM(C7:C67)</f>
        <v>1644814307278</v>
      </c>
      <c r="D68" s="33">
        <f>SUM(D7:D67)</f>
        <v>-1723697930510</v>
      </c>
      <c r="E68" s="48">
        <f>SUM(E7:E67)</f>
        <v>1723697930510</v>
      </c>
      <c r="F68" s="48">
        <f>SUM(F7:F67)</f>
        <v>-78883623232</v>
      </c>
      <c r="G68" s="33"/>
      <c r="H68" s="48">
        <f>SUM(H7:H67)</f>
        <v>3365282057540</v>
      </c>
      <c r="I68" s="48">
        <f>SUM(I7:I67)</f>
        <v>3396869205029</v>
      </c>
      <c r="J68" s="33">
        <f>SUM(J7:J67)</f>
        <v>-3396869205029</v>
      </c>
      <c r="K68" s="48">
        <f>SUM(K7:K67)</f>
        <v>-31587147489</v>
      </c>
    </row>
    <row r="69" spans="1:11" ht="23.1" customHeight="1" thickTop="1" x14ac:dyDescent="0.6">
      <c r="A69" s="32" t="s">
        <v>93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</row>
  </sheetData>
  <mergeCells count="7">
    <mergeCell ref="A1:K1"/>
    <mergeCell ref="A2:K2"/>
    <mergeCell ref="A3:K3"/>
    <mergeCell ref="B5:F5"/>
    <mergeCell ref="G5:K5"/>
    <mergeCell ref="A4:F4"/>
    <mergeCell ref="G4:K4"/>
  </mergeCells>
  <pageMargins left="0.7" right="0.7" top="0.75" bottom="0.75" header="0.3" footer="0.3"/>
  <pageSetup paperSize="9" scale="76" orientation="landscape" r:id="rId1"/>
  <headerFooter differentOddEven="1" differentFirst="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rightToLeft="1" view="pageBreakPreview" topLeftCell="A67" zoomScale="106" zoomScaleNormal="110" zoomScaleSheetLayoutView="106" workbookViewId="0">
      <selection activeCell="K90" sqref="K90"/>
    </sheetView>
  </sheetViews>
  <sheetFormatPr defaultRowHeight="22.5" x14ac:dyDescent="0.6"/>
  <cols>
    <col min="1" max="1" width="38.85546875" style="29" bestFit="1" customWidth="1"/>
    <col min="2" max="2" width="11.7109375" style="29" bestFit="1" customWidth="1"/>
    <col min="3" max="3" width="17.85546875" style="29" bestFit="1" customWidth="1"/>
    <col min="4" max="4" width="17.42578125" style="29" customWidth="1"/>
    <col min="5" max="5" width="18.7109375" style="29" hidden="1" customWidth="1"/>
    <col min="6" max="6" width="29.140625" style="29" bestFit="1" customWidth="1"/>
    <col min="7" max="7" width="11.7109375" style="29" bestFit="1" customWidth="1"/>
    <col min="8" max="8" width="18.5703125" style="29" bestFit="1" customWidth="1"/>
    <col min="9" max="9" width="20.42578125" style="29" customWidth="1"/>
    <col min="10" max="10" width="18.7109375" style="29" hidden="1" customWidth="1"/>
    <col min="11" max="11" width="29.140625" style="29" bestFit="1" customWidth="1"/>
    <col min="12" max="12" width="9.140625" style="30" customWidth="1"/>
    <col min="13" max="16384" width="9.140625" style="30"/>
  </cols>
  <sheetData>
    <row r="1" spans="1:11" ht="25.5" x14ac:dyDescent="0.6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35.25" customHeight="1" x14ac:dyDescent="0.6">
      <c r="A2" s="84" t="s">
        <v>210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25.5" x14ac:dyDescent="0.6">
      <c r="A3" s="84" t="s">
        <v>211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25.5" x14ac:dyDescent="0.6">
      <c r="A4" s="83" t="s">
        <v>283</v>
      </c>
      <c r="B4" s="83"/>
      <c r="C4" s="83"/>
      <c r="D4" s="83"/>
      <c r="E4" s="83"/>
    </row>
    <row r="5" spans="1:11" ht="27.75" customHeight="1" x14ac:dyDescent="0.6">
      <c r="B5" s="87" t="s">
        <v>285</v>
      </c>
      <c r="C5" s="87"/>
      <c r="D5" s="87"/>
      <c r="E5" s="87"/>
      <c r="F5" s="87"/>
      <c r="G5" s="86" t="s">
        <v>214</v>
      </c>
      <c r="H5" s="86"/>
      <c r="I5" s="86"/>
      <c r="J5" s="86"/>
      <c r="K5" s="86"/>
    </row>
    <row r="6" spans="1:11" ht="53.25" customHeight="1" x14ac:dyDescent="0.6">
      <c r="A6" s="40" t="s">
        <v>237</v>
      </c>
      <c r="B6" s="31" t="s">
        <v>99</v>
      </c>
      <c r="C6" s="31" t="s">
        <v>101</v>
      </c>
      <c r="D6" s="31" t="str">
        <f>J6</f>
        <v>ارزش دفتری</v>
      </c>
      <c r="E6" s="31" t="s">
        <v>239</v>
      </c>
      <c r="F6" s="50" t="s">
        <v>284</v>
      </c>
      <c r="G6" s="31" t="s">
        <v>99</v>
      </c>
      <c r="H6" s="31" t="s">
        <v>101</v>
      </c>
      <c r="I6" s="31" t="str">
        <f>J6</f>
        <v>ارزش دفتری</v>
      </c>
      <c r="J6" s="31" t="s">
        <v>239</v>
      </c>
      <c r="K6" s="50" t="s">
        <v>284</v>
      </c>
    </row>
    <row r="7" spans="1:11" ht="23.1" customHeight="1" x14ac:dyDescent="0.6">
      <c r="A7" s="32" t="s">
        <v>108</v>
      </c>
      <c r="B7" s="33">
        <v>18794390</v>
      </c>
      <c r="C7" s="33">
        <v>235784234142</v>
      </c>
      <c r="D7" s="33">
        <f>-1*Table7[[#This Row],[-245272428851.0000]]</f>
        <v>245272428851</v>
      </c>
      <c r="E7" s="33">
        <v>-245272428851</v>
      </c>
      <c r="F7" s="33">
        <f>Table7[[#This Row],[235784234142.0000]]-Table7[[#This Row],[Column1]]</f>
        <v>-9488194709</v>
      </c>
      <c r="G7" s="33">
        <v>18794390</v>
      </c>
      <c r="H7" s="33">
        <v>235784234142</v>
      </c>
      <c r="I7" s="33">
        <f>-1*Table7[[#This Row],[-211279504001.0000]]</f>
        <v>211279504001</v>
      </c>
      <c r="J7" s="33">
        <v>-211279504001</v>
      </c>
      <c r="K7" s="33">
        <f>Table7[[#This Row],[Column7]]-Table7[[#This Row],[Column2]]</f>
        <v>24504730141</v>
      </c>
    </row>
    <row r="8" spans="1:11" ht="23.1" customHeight="1" x14ac:dyDescent="0.6">
      <c r="A8" s="32" t="s">
        <v>109</v>
      </c>
      <c r="B8" s="33">
        <v>4768390</v>
      </c>
      <c r="C8" s="33">
        <v>357357451771</v>
      </c>
      <c r="D8" s="33">
        <f>-1*Table7[[#This Row],[-245272428851.0000]]</f>
        <v>419014478645</v>
      </c>
      <c r="E8" s="33">
        <v>-419014478645</v>
      </c>
      <c r="F8" s="33">
        <f>Table7[[#This Row],[235784234142.0000]]-Table7[[#This Row],[Column1]]</f>
        <v>-61657026874</v>
      </c>
      <c r="G8" s="33">
        <v>4768390</v>
      </c>
      <c r="H8" s="33">
        <v>357357451771</v>
      </c>
      <c r="I8" s="33">
        <f>-1*Table7[[#This Row],[-211279504001.0000]]</f>
        <v>426490371774</v>
      </c>
      <c r="J8" s="33">
        <v>-426490371774</v>
      </c>
      <c r="K8" s="33">
        <f>Table7[[#This Row],[Column7]]-Table7[[#This Row],[Column2]]</f>
        <v>-69132920003</v>
      </c>
    </row>
    <row r="9" spans="1:11" ht="23.1" customHeight="1" x14ac:dyDescent="0.6">
      <c r="A9" s="32" t="s">
        <v>110</v>
      </c>
      <c r="B9" s="33">
        <v>8221910</v>
      </c>
      <c r="C9" s="33">
        <v>322629021155</v>
      </c>
      <c r="D9" s="33">
        <f>-1*Table7[[#This Row],[-245272428851.0000]]</f>
        <v>408077932110</v>
      </c>
      <c r="E9" s="33">
        <v>-408077932110</v>
      </c>
      <c r="F9" s="33">
        <f>Table7[[#This Row],[235784234142.0000]]-Table7[[#This Row],[Column1]]</f>
        <v>-85448910955</v>
      </c>
      <c r="G9" s="33">
        <v>8221910</v>
      </c>
      <c r="H9" s="33">
        <v>322629021155</v>
      </c>
      <c r="I9" s="33">
        <f>-1*Table7[[#This Row],[-211279504001.0000]]</f>
        <v>416891928004</v>
      </c>
      <c r="J9" s="33">
        <v>-416891928004</v>
      </c>
      <c r="K9" s="33">
        <f>Table7[[#This Row],[Column7]]-Table7[[#This Row],[Column2]]</f>
        <v>-94262906849</v>
      </c>
    </row>
    <row r="10" spans="1:11" ht="23.1" customHeight="1" x14ac:dyDescent="0.6">
      <c r="A10" s="32" t="s">
        <v>111</v>
      </c>
      <c r="B10" s="33">
        <v>3690950</v>
      </c>
      <c r="C10" s="33">
        <v>329240693262</v>
      </c>
      <c r="D10" s="33">
        <f>-1*Table7[[#This Row],[-245272428851.0000]]</f>
        <v>341407028338</v>
      </c>
      <c r="E10" s="33">
        <v>-341407028338</v>
      </c>
      <c r="F10" s="33">
        <f>Table7[[#This Row],[235784234142.0000]]-Table7[[#This Row],[Column1]]</f>
        <v>-12166335076</v>
      </c>
      <c r="G10" s="33">
        <v>3690950</v>
      </c>
      <c r="H10" s="33">
        <v>329240693262</v>
      </c>
      <c r="I10" s="33">
        <f>-1*Table7[[#This Row],[-211279504001.0000]]</f>
        <v>348830152771</v>
      </c>
      <c r="J10" s="33">
        <v>-348830152771</v>
      </c>
      <c r="K10" s="33">
        <f>Table7[[#This Row],[Column7]]-Table7[[#This Row],[Column2]]</f>
        <v>-19589459509</v>
      </c>
    </row>
    <row r="11" spans="1:11" ht="23.1" customHeight="1" x14ac:dyDescent="0.6">
      <c r="A11" s="32" t="s">
        <v>112</v>
      </c>
      <c r="B11" s="33">
        <v>8494410</v>
      </c>
      <c r="C11" s="33">
        <v>229089885166</v>
      </c>
      <c r="D11" s="33">
        <f>-1*Table7[[#This Row],[-245272428851.0000]]</f>
        <v>278785578331</v>
      </c>
      <c r="E11" s="33">
        <v>-278785578331</v>
      </c>
      <c r="F11" s="33">
        <f>Table7[[#This Row],[235784234142.0000]]-Table7[[#This Row],[Column1]]</f>
        <v>-49695693165</v>
      </c>
      <c r="G11" s="33">
        <v>8494410</v>
      </c>
      <c r="H11" s="33">
        <v>229089885166</v>
      </c>
      <c r="I11" s="33">
        <f>-1*Table7[[#This Row],[-211279504001.0000]]</f>
        <v>288350234606</v>
      </c>
      <c r="J11" s="33">
        <v>-288350234606</v>
      </c>
      <c r="K11" s="33">
        <f>Table7[[#This Row],[Column7]]-Table7[[#This Row],[Column2]]</f>
        <v>-59260349440</v>
      </c>
    </row>
    <row r="12" spans="1:11" ht="23.1" customHeight="1" x14ac:dyDescent="0.6">
      <c r="A12" s="32" t="s">
        <v>113</v>
      </c>
      <c r="B12" s="33">
        <v>6525858</v>
      </c>
      <c r="C12" s="33">
        <v>153567156098</v>
      </c>
      <c r="D12" s="33">
        <f>-1*Table7[[#This Row],[-245272428851.0000]]</f>
        <v>300426966828</v>
      </c>
      <c r="E12" s="33">
        <v>-300426966828</v>
      </c>
      <c r="F12" s="33">
        <f>Table7[[#This Row],[235784234142.0000]]-Table7[[#This Row],[Column1]]</f>
        <v>-146859810730</v>
      </c>
      <c r="G12" s="33">
        <v>6525858</v>
      </c>
      <c r="H12" s="33">
        <v>153567156098</v>
      </c>
      <c r="I12" s="33">
        <f>-1*Table7[[#This Row],[-211279504001.0000]]</f>
        <v>301042284830</v>
      </c>
      <c r="J12" s="33">
        <v>-301042284830</v>
      </c>
      <c r="K12" s="33">
        <f>Table7[[#This Row],[Column7]]-Table7[[#This Row],[Column2]]</f>
        <v>-147475128732</v>
      </c>
    </row>
    <row r="13" spans="1:11" ht="23.1" customHeight="1" x14ac:dyDescent="0.6">
      <c r="A13" s="32" t="s">
        <v>114</v>
      </c>
      <c r="B13" s="33">
        <v>4321420</v>
      </c>
      <c r="C13" s="33">
        <v>126737283408</v>
      </c>
      <c r="D13" s="33">
        <f>-1*Table7[[#This Row],[-245272428851.0000]]</f>
        <v>148940675267</v>
      </c>
      <c r="E13" s="33">
        <v>-148940675267</v>
      </c>
      <c r="F13" s="33">
        <f>Table7[[#This Row],[235784234142.0000]]-Table7[[#This Row],[Column1]]</f>
        <v>-22203391859</v>
      </c>
      <c r="G13" s="33">
        <v>4321420</v>
      </c>
      <c r="H13" s="33">
        <v>126737283408</v>
      </c>
      <c r="I13" s="33">
        <f>-1*Table7[[#This Row],[-211279504001.0000]]</f>
        <v>150231914159</v>
      </c>
      <c r="J13" s="33">
        <v>-150231914159</v>
      </c>
      <c r="K13" s="33">
        <f>Table7[[#This Row],[Column7]]-Table7[[#This Row],[Column2]]</f>
        <v>-23494630751</v>
      </c>
    </row>
    <row r="14" spans="1:11" ht="23.1" customHeight="1" x14ac:dyDescent="0.6">
      <c r="A14" s="32" t="s">
        <v>115</v>
      </c>
      <c r="B14" s="33">
        <v>465000</v>
      </c>
      <c r="C14" s="33">
        <v>114319326233</v>
      </c>
      <c r="D14" s="33">
        <f>-1*Table7[[#This Row],[-245272428851.0000]]</f>
        <v>115912832967</v>
      </c>
      <c r="E14" s="33">
        <v>-115912832967</v>
      </c>
      <c r="F14" s="33">
        <f>Table7[[#This Row],[235784234142.0000]]-Table7[[#This Row],[Column1]]</f>
        <v>-1593506734</v>
      </c>
      <c r="G14" s="33">
        <v>465000</v>
      </c>
      <c r="H14" s="33">
        <v>114319326233</v>
      </c>
      <c r="I14" s="33">
        <f>-1*Table7[[#This Row],[-211279504001.0000]]</f>
        <v>116507521087</v>
      </c>
      <c r="J14" s="33">
        <v>-116507521087</v>
      </c>
      <c r="K14" s="33">
        <f>Table7[[#This Row],[Column7]]-Table7[[#This Row],[Column2]]</f>
        <v>-2188194854</v>
      </c>
    </row>
    <row r="15" spans="1:11" ht="23.1" customHeight="1" x14ac:dyDescent="0.6">
      <c r="A15" s="32" t="s">
        <v>116</v>
      </c>
      <c r="B15" s="33">
        <v>8496667</v>
      </c>
      <c r="C15" s="33">
        <v>97297801252</v>
      </c>
      <c r="D15" s="33">
        <f>-1*Table7[[#This Row],[-245272428851.0000]]</f>
        <v>149356409064</v>
      </c>
      <c r="E15" s="33">
        <v>-149356409064</v>
      </c>
      <c r="F15" s="33">
        <f>Table7[[#This Row],[235784234142.0000]]-Table7[[#This Row],[Column1]]</f>
        <v>-52058607812</v>
      </c>
      <c r="G15" s="33">
        <v>8496667</v>
      </c>
      <c r="H15" s="33">
        <v>97297801252</v>
      </c>
      <c r="I15" s="33">
        <f>-1*Table7[[#This Row],[-211279504001.0000]]</f>
        <v>149698511609</v>
      </c>
      <c r="J15" s="33">
        <v>-149698511609</v>
      </c>
      <c r="K15" s="33">
        <f>Table7[[#This Row],[Column7]]-Table7[[#This Row],[Column2]]</f>
        <v>-52400710357</v>
      </c>
    </row>
    <row r="16" spans="1:11" ht="23.1" customHeight="1" x14ac:dyDescent="0.6">
      <c r="A16" s="32" t="s">
        <v>117</v>
      </c>
      <c r="B16" s="33">
        <v>4613619</v>
      </c>
      <c r="C16" s="33">
        <v>190305450178</v>
      </c>
      <c r="D16" s="33">
        <f>-1*Table7[[#This Row],[-245272428851.0000]]</f>
        <v>222391834217</v>
      </c>
      <c r="E16" s="33">
        <v>-222391834217</v>
      </c>
      <c r="F16" s="33">
        <f>Table7[[#This Row],[235784234142.0000]]-Table7[[#This Row],[Column1]]</f>
        <v>-32086384039</v>
      </c>
      <c r="G16" s="33">
        <v>4613619</v>
      </c>
      <c r="H16" s="33">
        <v>190305450178</v>
      </c>
      <c r="I16" s="33">
        <f>-1*Table7[[#This Row],[-211279504001.0000]]</f>
        <v>233564374358</v>
      </c>
      <c r="J16" s="33">
        <v>-233564374358</v>
      </c>
      <c r="K16" s="33">
        <f>Table7[[#This Row],[Column7]]-Table7[[#This Row],[Column2]]</f>
        <v>-43258924180</v>
      </c>
    </row>
    <row r="17" spans="1:11" ht="23.1" customHeight="1" x14ac:dyDescent="0.6">
      <c r="A17" s="32" t="s">
        <v>118</v>
      </c>
      <c r="B17" s="33">
        <v>14642191</v>
      </c>
      <c r="C17" s="33">
        <v>483190853426</v>
      </c>
      <c r="D17" s="33">
        <f>-1*Table7[[#This Row],[-245272428851.0000]]</f>
        <v>779739738713</v>
      </c>
      <c r="E17" s="33">
        <v>-779739738713</v>
      </c>
      <c r="F17" s="33">
        <f>Table7[[#This Row],[235784234142.0000]]-Table7[[#This Row],[Column1]]</f>
        <v>-296548885287</v>
      </c>
      <c r="G17" s="33">
        <v>14642191</v>
      </c>
      <c r="H17" s="33">
        <v>483190853426</v>
      </c>
      <c r="I17" s="33">
        <f>-1*Table7[[#This Row],[-211279504001.0000]]</f>
        <v>835577596048</v>
      </c>
      <c r="J17" s="33">
        <v>-835577596048</v>
      </c>
      <c r="K17" s="33">
        <f>Table7[[#This Row],[Column7]]-Table7[[#This Row],[Column2]]</f>
        <v>-352386742622</v>
      </c>
    </row>
    <row r="18" spans="1:11" ht="23.1" customHeight="1" x14ac:dyDescent="0.6">
      <c r="A18" s="32" t="s">
        <v>119</v>
      </c>
      <c r="B18" s="33">
        <v>7152025</v>
      </c>
      <c r="C18" s="33">
        <v>298727439473</v>
      </c>
      <c r="D18" s="33">
        <f>-1*Table7[[#This Row],[-245272428851.0000]]</f>
        <v>340673682464</v>
      </c>
      <c r="E18" s="33">
        <v>-340673682464</v>
      </c>
      <c r="F18" s="33">
        <f>Table7[[#This Row],[235784234142.0000]]-Table7[[#This Row],[Column1]]</f>
        <v>-41946242991</v>
      </c>
      <c r="G18" s="33">
        <v>7152025</v>
      </c>
      <c r="H18" s="33">
        <v>298727439473</v>
      </c>
      <c r="I18" s="33">
        <f>-1*Table7[[#This Row],[-211279504001.0000]]</f>
        <v>334608173376</v>
      </c>
      <c r="J18" s="33">
        <v>-334608173376</v>
      </c>
      <c r="K18" s="33">
        <f>Table7[[#This Row],[Column7]]-Table7[[#This Row],[Column2]]</f>
        <v>-35880733903</v>
      </c>
    </row>
    <row r="19" spans="1:11" ht="23.1" customHeight="1" x14ac:dyDescent="0.6">
      <c r="A19" s="32" t="s">
        <v>120</v>
      </c>
      <c r="B19" s="33">
        <v>25655868</v>
      </c>
      <c r="C19" s="33">
        <v>173558221791</v>
      </c>
      <c r="D19" s="33">
        <f>-1*Table7[[#This Row],[-245272428851.0000]]</f>
        <v>218802700193</v>
      </c>
      <c r="E19" s="33">
        <v>-218802700193</v>
      </c>
      <c r="F19" s="33">
        <f>Table7[[#This Row],[235784234142.0000]]-Table7[[#This Row],[Column1]]</f>
        <v>-45244478402</v>
      </c>
      <c r="G19" s="33">
        <v>25655868</v>
      </c>
      <c r="H19" s="33">
        <v>173558221791</v>
      </c>
      <c r="I19" s="33">
        <f>-1*Table7[[#This Row],[-211279504001.0000]]</f>
        <v>208711593217</v>
      </c>
      <c r="J19" s="33">
        <v>-208711593217</v>
      </c>
      <c r="K19" s="33">
        <f>Table7[[#This Row],[Column7]]-Table7[[#This Row],[Column2]]</f>
        <v>-35153371426</v>
      </c>
    </row>
    <row r="20" spans="1:11" ht="23.1" customHeight="1" x14ac:dyDescent="0.6">
      <c r="A20" s="32" t="s">
        <v>121</v>
      </c>
      <c r="B20" s="33">
        <v>20686237</v>
      </c>
      <c r="C20" s="33">
        <v>296621896850</v>
      </c>
      <c r="D20" s="33">
        <f>-1*Table7[[#This Row],[-245272428851.0000]]</f>
        <v>361896231847</v>
      </c>
      <c r="E20" s="33">
        <v>-361896231847</v>
      </c>
      <c r="F20" s="33">
        <f>Table7[[#This Row],[235784234142.0000]]-Table7[[#This Row],[Column1]]</f>
        <v>-65274334997</v>
      </c>
      <c r="G20" s="33">
        <v>20686237</v>
      </c>
      <c r="H20" s="33">
        <v>296621896850</v>
      </c>
      <c r="I20" s="33">
        <f>-1*Table7[[#This Row],[-211279504001.0000]]</f>
        <v>396780486234</v>
      </c>
      <c r="J20" s="33">
        <v>-396780486234</v>
      </c>
      <c r="K20" s="33">
        <f>Table7[[#This Row],[Column7]]-Table7[[#This Row],[Column2]]</f>
        <v>-100158589384</v>
      </c>
    </row>
    <row r="21" spans="1:11" ht="23.1" customHeight="1" x14ac:dyDescent="0.6">
      <c r="A21" s="32" t="s">
        <v>122</v>
      </c>
      <c r="B21" s="33">
        <v>11750157</v>
      </c>
      <c r="C21" s="33">
        <v>141599196184</v>
      </c>
      <c r="D21" s="33">
        <f>-1*Table7[[#This Row],[-245272428851.0000]]</f>
        <v>209137150353</v>
      </c>
      <c r="E21" s="33">
        <v>-209137150353</v>
      </c>
      <c r="F21" s="33">
        <f>Table7[[#This Row],[235784234142.0000]]-Table7[[#This Row],[Column1]]</f>
        <v>-67537954169</v>
      </c>
      <c r="G21" s="33">
        <v>11750157</v>
      </c>
      <c r="H21" s="33">
        <v>141599196184</v>
      </c>
      <c r="I21" s="33">
        <f>-1*Table7[[#This Row],[-211279504001.0000]]</f>
        <v>207220270800</v>
      </c>
      <c r="J21" s="33">
        <v>-207220270800</v>
      </c>
      <c r="K21" s="33">
        <f>Table7[[#This Row],[Column7]]-Table7[[#This Row],[Column2]]</f>
        <v>-65621074616</v>
      </c>
    </row>
    <row r="22" spans="1:11" ht="23.1" customHeight="1" x14ac:dyDescent="0.6">
      <c r="A22" s="32" t="s">
        <v>123</v>
      </c>
      <c r="B22" s="33">
        <v>2443330</v>
      </c>
      <c r="C22" s="33">
        <v>86476976115</v>
      </c>
      <c r="D22" s="33">
        <f>-1*Table7[[#This Row],[-245272428851.0000]]</f>
        <v>99102225909</v>
      </c>
      <c r="E22" s="33">
        <v>-99102225909</v>
      </c>
      <c r="F22" s="33">
        <f>Table7[[#This Row],[235784234142.0000]]-Table7[[#This Row],[Column1]]</f>
        <v>-12625249794</v>
      </c>
      <c r="G22" s="33">
        <v>2443330</v>
      </c>
      <c r="H22" s="33">
        <v>86476976115</v>
      </c>
      <c r="I22" s="33">
        <f>-1*Table7[[#This Row],[-211279504001.0000]]</f>
        <v>100481445278</v>
      </c>
      <c r="J22" s="33">
        <v>-100481445278</v>
      </c>
      <c r="K22" s="33">
        <f>Table7[[#This Row],[Column7]]-Table7[[#This Row],[Column2]]</f>
        <v>-14004469163</v>
      </c>
    </row>
    <row r="23" spans="1:11" ht="23.1" customHeight="1" x14ac:dyDescent="0.6">
      <c r="A23" s="32" t="s">
        <v>124</v>
      </c>
      <c r="B23" s="33">
        <v>2709103</v>
      </c>
      <c r="C23" s="33">
        <v>145341196751</v>
      </c>
      <c r="D23" s="33">
        <f>-1*Table7[[#This Row],[-245272428851.0000]]</f>
        <v>182054722927</v>
      </c>
      <c r="E23" s="33">
        <v>-182054722927</v>
      </c>
      <c r="F23" s="33">
        <f>Table7[[#This Row],[235784234142.0000]]-Table7[[#This Row],[Column1]]</f>
        <v>-36713526176</v>
      </c>
      <c r="G23" s="33">
        <v>2709103</v>
      </c>
      <c r="H23" s="33">
        <v>145341196751</v>
      </c>
      <c r="I23" s="33">
        <f>-1*Table7[[#This Row],[-211279504001.0000]]</f>
        <v>186547927090</v>
      </c>
      <c r="J23" s="33">
        <v>-186547927090</v>
      </c>
      <c r="K23" s="33">
        <f>Table7[[#This Row],[Column7]]-Table7[[#This Row],[Column2]]</f>
        <v>-41206730339</v>
      </c>
    </row>
    <row r="24" spans="1:11" ht="23.1" customHeight="1" x14ac:dyDescent="0.6">
      <c r="A24" s="32" t="s">
        <v>125</v>
      </c>
      <c r="B24" s="33">
        <v>2375184</v>
      </c>
      <c r="C24" s="33">
        <v>101105939445</v>
      </c>
      <c r="D24" s="33">
        <f>-1*Table7[[#This Row],[-245272428851.0000]]</f>
        <v>132867169632</v>
      </c>
      <c r="E24" s="33">
        <v>-132867169632</v>
      </c>
      <c r="F24" s="33">
        <f>Table7[[#This Row],[235784234142.0000]]-Table7[[#This Row],[Column1]]</f>
        <v>-31761230187</v>
      </c>
      <c r="G24" s="33">
        <v>2375184</v>
      </c>
      <c r="H24" s="33">
        <v>101105939445</v>
      </c>
      <c r="I24" s="33">
        <f>-1*Table7[[#This Row],[-211279504001.0000]]</f>
        <v>133105009982</v>
      </c>
      <c r="J24" s="33">
        <v>-133105009982</v>
      </c>
      <c r="K24" s="33">
        <f>Table7[[#This Row],[Column7]]-Table7[[#This Row],[Column2]]</f>
        <v>-31999070537</v>
      </c>
    </row>
    <row r="25" spans="1:11" ht="23.1" customHeight="1" x14ac:dyDescent="0.6">
      <c r="A25" s="32" t="s">
        <v>126</v>
      </c>
      <c r="B25" s="33">
        <v>4018370</v>
      </c>
      <c r="C25" s="33">
        <v>331351910157</v>
      </c>
      <c r="D25" s="33">
        <f>-1*Table7[[#This Row],[-245272428851.0000]]</f>
        <v>349077742381</v>
      </c>
      <c r="E25" s="33">
        <v>-349077742381</v>
      </c>
      <c r="F25" s="33">
        <f>Table7[[#This Row],[235784234142.0000]]-Table7[[#This Row],[Column1]]</f>
        <v>-17725832224</v>
      </c>
      <c r="G25" s="33">
        <v>4018370</v>
      </c>
      <c r="H25" s="33">
        <v>331351910157</v>
      </c>
      <c r="I25" s="33">
        <f>-1*Table7[[#This Row],[-211279504001.0000]]</f>
        <v>355631010752</v>
      </c>
      <c r="J25" s="33">
        <v>-355631010752</v>
      </c>
      <c r="K25" s="33">
        <f>Table7[[#This Row],[Column7]]-Table7[[#This Row],[Column2]]</f>
        <v>-24279100595</v>
      </c>
    </row>
    <row r="26" spans="1:11" ht="23.1" customHeight="1" x14ac:dyDescent="0.6">
      <c r="A26" s="32" t="s">
        <v>127</v>
      </c>
      <c r="B26" s="33">
        <v>2968622</v>
      </c>
      <c r="C26" s="33">
        <v>81222063266</v>
      </c>
      <c r="D26" s="33">
        <f>-1*Table7[[#This Row],[-245272428851.0000]]</f>
        <v>83198832499</v>
      </c>
      <c r="E26" s="33">
        <v>-83198832499</v>
      </c>
      <c r="F26" s="33">
        <f>Table7[[#This Row],[235784234142.0000]]-Table7[[#This Row],[Column1]]</f>
        <v>-1976769233</v>
      </c>
      <c r="G26" s="33">
        <v>2968622</v>
      </c>
      <c r="H26" s="33">
        <v>81222063266</v>
      </c>
      <c r="I26" s="33">
        <f>-1*Table7[[#This Row],[-211279504001.0000]]</f>
        <v>85603666246</v>
      </c>
      <c r="J26" s="33">
        <v>-85603666246</v>
      </c>
      <c r="K26" s="33">
        <f>Table7[[#This Row],[Column7]]-Table7[[#This Row],[Column2]]</f>
        <v>-4381602980</v>
      </c>
    </row>
    <row r="27" spans="1:11" ht="23.1" customHeight="1" x14ac:dyDescent="0.6">
      <c r="A27" s="32" t="s">
        <v>128</v>
      </c>
      <c r="B27" s="33">
        <v>811916500</v>
      </c>
      <c r="C27" s="33">
        <v>8542983139638</v>
      </c>
      <c r="D27" s="33">
        <f>-1*Table7[[#This Row],[-245272428851.0000]]</f>
        <v>8904483872627</v>
      </c>
      <c r="E27" s="33">
        <v>-8904483872627</v>
      </c>
      <c r="F27" s="33">
        <f>Table7[[#This Row],[235784234142.0000]]-Table7[[#This Row],[Column1]]</f>
        <v>-361500732989</v>
      </c>
      <c r="G27" s="33">
        <v>811916500</v>
      </c>
      <c r="H27" s="33">
        <v>8542983139638</v>
      </c>
      <c r="I27" s="33">
        <f>-1*Table7[[#This Row],[-211279504001.0000]]</f>
        <v>10336589631778</v>
      </c>
      <c r="J27" s="33">
        <v>-10336589631778</v>
      </c>
      <c r="K27" s="33">
        <f>Table7[[#This Row],[Column7]]-Table7[[#This Row],[Column2]]</f>
        <v>-1793606492140</v>
      </c>
    </row>
    <row r="28" spans="1:11" ht="23.1" customHeight="1" x14ac:dyDescent="0.6">
      <c r="A28" s="32" t="s">
        <v>129</v>
      </c>
      <c r="B28" s="33">
        <v>18448147</v>
      </c>
      <c r="C28" s="33">
        <v>400942249384</v>
      </c>
      <c r="D28" s="33">
        <f>-1*Table7[[#This Row],[-245272428851.0000]]</f>
        <v>475459813143</v>
      </c>
      <c r="E28" s="33">
        <v>-475459813143</v>
      </c>
      <c r="F28" s="33">
        <f>Table7[[#This Row],[235784234142.0000]]-Table7[[#This Row],[Column1]]</f>
        <v>-74517563759</v>
      </c>
      <c r="G28" s="33">
        <v>18448147</v>
      </c>
      <c r="H28" s="33">
        <v>400942249384</v>
      </c>
      <c r="I28" s="33">
        <f>-1*Table7[[#This Row],[-211279504001.0000]]</f>
        <v>519390781609</v>
      </c>
      <c r="J28" s="33">
        <v>-519390781609</v>
      </c>
      <c r="K28" s="33">
        <f>Table7[[#This Row],[Column7]]-Table7[[#This Row],[Column2]]</f>
        <v>-118448532225</v>
      </c>
    </row>
    <row r="29" spans="1:11" ht="23.1" customHeight="1" x14ac:dyDescent="0.6">
      <c r="A29" s="32" t="s">
        <v>130</v>
      </c>
      <c r="B29" s="33">
        <v>513441795</v>
      </c>
      <c r="C29" s="33">
        <v>5074080118646</v>
      </c>
      <c r="D29" s="33">
        <f>-1*Table7[[#This Row],[-245272428851.0000]]</f>
        <v>5186854175056</v>
      </c>
      <c r="E29" s="33">
        <v>-5186854175056</v>
      </c>
      <c r="F29" s="33">
        <f>Table7[[#This Row],[235784234142.0000]]-Table7[[#This Row],[Column1]]</f>
        <v>-112774056410</v>
      </c>
      <c r="G29" s="33">
        <v>513441795</v>
      </c>
      <c r="H29" s="33">
        <v>5074080118646</v>
      </c>
      <c r="I29" s="33">
        <f>-1*Table7[[#This Row],[-211279504001.0000]]</f>
        <v>6063829585118</v>
      </c>
      <c r="J29" s="33">
        <v>-6063829585118</v>
      </c>
      <c r="K29" s="33">
        <f>Table7[[#This Row],[Column7]]-Table7[[#This Row],[Column2]]</f>
        <v>-989749466472</v>
      </c>
    </row>
    <row r="30" spans="1:11" ht="23.1" customHeight="1" x14ac:dyDescent="0.6">
      <c r="A30" s="32" t="s">
        <v>131</v>
      </c>
      <c r="B30" s="33">
        <v>350451590</v>
      </c>
      <c r="C30" s="33">
        <v>2589619900027</v>
      </c>
      <c r="D30" s="33">
        <f>-1*Table7[[#This Row],[-245272428851.0000]]</f>
        <v>2631962891916</v>
      </c>
      <c r="E30" s="33">
        <v>-2631962891916</v>
      </c>
      <c r="F30" s="33">
        <f>Table7[[#This Row],[235784234142.0000]]-Table7[[#This Row],[Column1]]</f>
        <v>-42342991889</v>
      </c>
      <c r="G30" s="33">
        <v>350451590</v>
      </c>
      <c r="H30" s="33">
        <v>2589619900027</v>
      </c>
      <c r="I30" s="33">
        <f>-1*Table7[[#This Row],[-211279504001.0000]]</f>
        <v>2858929167259</v>
      </c>
      <c r="J30" s="33">
        <v>-2858929167259</v>
      </c>
      <c r="K30" s="33">
        <f>Table7[[#This Row],[Column7]]-Table7[[#This Row],[Column2]]</f>
        <v>-269309267232</v>
      </c>
    </row>
    <row r="31" spans="1:11" ht="23.1" customHeight="1" x14ac:dyDescent="0.6">
      <c r="A31" s="32" t="s">
        <v>132</v>
      </c>
      <c r="B31" s="33">
        <v>10955238</v>
      </c>
      <c r="C31" s="33">
        <v>387739623721</v>
      </c>
      <c r="D31" s="33">
        <f>-1*Table7[[#This Row],[-245272428851.0000]]</f>
        <v>447628408522</v>
      </c>
      <c r="E31" s="33">
        <v>-447628408522</v>
      </c>
      <c r="F31" s="33">
        <f>Table7[[#This Row],[235784234142.0000]]-Table7[[#This Row],[Column1]]</f>
        <v>-59888784801</v>
      </c>
      <c r="G31" s="33">
        <v>10955238</v>
      </c>
      <c r="H31" s="33">
        <v>387739623721</v>
      </c>
      <c r="I31" s="33">
        <f>-1*Table7[[#This Row],[-211279504001.0000]]</f>
        <v>469561406767</v>
      </c>
      <c r="J31" s="33">
        <v>-469561406767</v>
      </c>
      <c r="K31" s="33">
        <f>Table7[[#This Row],[Column7]]-Table7[[#This Row],[Column2]]</f>
        <v>-81821783046</v>
      </c>
    </row>
    <row r="32" spans="1:11" ht="23.1" customHeight="1" x14ac:dyDescent="0.6">
      <c r="A32" s="32" t="s">
        <v>133</v>
      </c>
      <c r="B32" s="33">
        <v>11214481</v>
      </c>
      <c r="C32" s="33">
        <v>354668570528</v>
      </c>
      <c r="D32" s="33">
        <f>-1*Table7[[#This Row],[-245272428851.0000]]</f>
        <v>380316447151</v>
      </c>
      <c r="E32" s="33">
        <v>-380316447151</v>
      </c>
      <c r="F32" s="33">
        <f>Table7[[#This Row],[235784234142.0000]]-Table7[[#This Row],[Column1]]</f>
        <v>-25647876623</v>
      </c>
      <c r="G32" s="33">
        <v>11214481</v>
      </c>
      <c r="H32" s="33">
        <v>354668570528</v>
      </c>
      <c r="I32" s="33">
        <f>-1*Table7[[#This Row],[-211279504001.0000]]</f>
        <v>385764230099</v>
      </c>
      <c r="J32" s="33">
        <v>-385764230099</v>
      </c>
      <c r="K32" s="33">
        <f>Table7[[#This Row],[Column7]]-Table7[[#This Row],[Column2]]</f>
        <v>-31095659571</v>
      </c>
    </row>
    <row r="33" spans="1:11" ht="23.1" customHeight="1" x14ac:dyDescent="0.6">
      <c r="A33" s="32" t="s">
        <v>134</v>
      </c>
      <c r="B33" s="33">
        <v>3734741</v>
      </c>
      <c r="C33" s="33">
        <v>104836607753</v>
      </c>
      <c r="D33" s="33">
        <f>-1*Table7[[#This Row],[-245272428851.0000]]</f>
        <v>147552524687</v>
      </c>
      <c r="E33" s="33">
        <v>-147552524687</v>
      </c>
      <c r="F33" s="33">
        <f>Table7[[#This Row],[235784234142.0000]]-Table7[[#This Row],[Column1]]</f>
        <v>-42715916934</v>
      </c>
      <c r="G33" s="33">
        <v>3734741</v>
      </c>
      <c r="H33" s="33">
        <v>104836607753</v>
      </c>
      <c r="I33" s="33">
        <f>-1*Table7[[#This Row],[-211279504001.0000]]</f>
        <v>147734352219</v>
      </c>
      <c r="J33" s="33">
        <v>-147734352219</v>
      </c>
      <c r="K33" s="33">
        <f>Table7[[#This Row],[Column7]]-Table7[[#This Row],[Column2]]</f>
        <v>-42897744466</v>
      </c>
    </row>
    <row r="34" spans="1:11" ht="23.1" customHeight="1" x14ac:dyDescent="0.6">
      <c r="A34" s="32" t="s">
        <v>135</v>
      </c>
      <c r="B34" s="33">
        <v>6791736</v>
      </c>
      <c r="C34" s="33">
        <v>293465045048</v>
      </c>
      <c r="D34" s="33">
        <f>-1*Table7[[#This Row],[-245272428851.0000]]</f>
        <v>295836526293</v>
      </c>
      <c r="E34" s="33">
        <v>-295836526293</v>
      </c>
      <c r="F34" s="33">
        <f>Table7[[#This Row],[235784234142.0000]]-Table7[[#This Row],[Column1]]</f>
        <v>-2371481245</v>
      </c>
      <c r="G34" s="33">
        <v>6791736</v>
      </c>
      <c r="H34" s="33">
        <v>293465045048</v>
      </c>
      <c r="I34" s="33">
        <f>-1*Table7[[#This Row],[-211279504001.0000]]</f>
        <v>297837442046</v>
      </c>
      <c r="J34" s="33">
        <v>-297837442046</v>
      </c>
      <c r="K34" s="33">
        <f>Table7[[#This Row],[Column7]]-Table7[[#This Row],[Column2]]</f>
        <v>-4372396998</v>
      </c>
    </row>
    <row r="35" spans="1:11" ht="23.1" customHeight="1" x14ac:dyDescent="0.6">
      <c r="A35" s="32" t="s">
        <v>136</v>
      </c>
      <c r="B35" s="33">
        <v>6308379</v>
      </c>
      <c r="C35" s="33">
        <v>262733407464</v>
      </c>
      <c r="D35" s="33">
        <f>-1*Table7[[#This Row],[-245272428851.0000]]</f>
        <v>287629396764</v>
      </c>
      <c r="E35" s="33">
        <v>-287629396764</v>
      </c>
      <c r="F35" s="33">
        <f>Table7[[#This Row],[235784234142.0000]]-Table7[[#This Row],[Column1]]</f>
        <v>-24895989300</v>
      </c>
      <c r="G35" s="33">
        <v>6308379</v>
      </c>
      <c r="H35" s="33">
        <v>262733407464</v>
      </c>
      <c r="I35" s="33">
        <f>-1*Table7[[#This Row],[-211279504001.0000]]</f>
        <v>296869901068</v>
      </c>
      <c r="J35" s="33">
        <v>-296869901068</v>
      </c>
      <c r="K35" s="33">
        <f>Table7[[#This Row],[Column7]]-Table7[[#This Row],[Column2]]</f>
        <v>-34136493604</v>
      </c>
    </row>
    <row r="36" spans="1:11" ht="23.1" customHeight="1" x14ac:dyDescent="0.6">
      <c r="A36" s="32" t="s">
        <v>137</v>
      </c>
      <c r="B36" s="33">
        <v>3853373</v>
      </c>
      <c r="C36" s="33">
        <v>84247724273</v>
      </c>
      <c r="D36" s="33">
        <f>-1*Table7[[#This Row],[-245272428851.0000]]</f>
        <v>93065741257</v>
      </c>
      <c r="E36" s="33">
        <v>-93065741257</v>
      </c>
      <c r="F36" s="33">
        <f>Table7[[#This Row],[235784234142.0000]]-Table7[[#This Row],[Column1]]</f>
        <v>-8818016984</v>
      </c>
      <c r="G36" s="33">
        <v>3853373</v>
      </c>
      <c r="H36" s="33">
        <v>84247724273</v>
      </c>
      <c r="I36" s="33">
        <f>-1*Table7[[#This Row],[-211279504001.0000]]</f>
        <v>93913974383</v>
      </c>
      <c r="J36" s="33">
        <v>-93913974383</v>
      </c>
      <c r="K36" s="33">
        <f>Table7[[#This Row],[Column7]]-Table7[[#This Row],[Column2]]</f>
        <v>-9666250110</v>
      </c>
    </row>
    <row r="37" spans="1:11" ht="23.1" customHeight="1" x14ac:dyDescent="0.6">
      <c r="A37" s="32" t="s">
        <v>138</v>
      </c>
      <c r="B37" s="33">
        <v>99079841</v>
      </c>
      <c r="C37" s="33">
        <v>3295861147285</v>
      </c>
      <c r="D37" s="33">
        <f>-1*Table7[[#This Row],[-245272428851.0000]]</f>
        <v>3370134746440</v>
      </c>
      <c r="E37" s="33">
        <v>-3370134746440</v>
      </c>
      <c r="F37" s="33">
        <f>Table7[[#This Row],[235784234142.0000]]-Table7[[#This Row],[Column1]]</f>
        <v>-74273599155</v>
      </c>
      <c r="G37" s="33">
        <v>99079841</v>
      </c>
      <c r="H37" s="33">
        <v>3295861147285</v>
      </c>
      <c r="I37" s="33">
        <f>-1*Table7[[#This Row],[-211279504001.0000]]</f>
        <v>3655616498021</v>
      </c>
      <c r="J37" s="33">
        <v>-3655616498021</v>
      </c>
      <c r="K37" s="33">
        <f>Table7[[#This Row],[Column7]]-Table7[[#This Row],[Column2]]</f>
        <v>-359755350736</v>
      </c>
    </row>
    <row r="38" spans="1:11" ht="23.1" customHeight="1" x14ac:dyDescent="0.6">
      <c r="A38" s="32" t="s">
        <v>139</v>
      </c>
      <c r="B38" s="33">
        <v>12378440</v>
      </c>
      <c r="C38" s="33">
        <v>485731901785</v>
      </c>
      <c r="D38" s="33">
        <f>-1*Table7[[#This Row],[-245272428851.0000]]</f>
        <v>468676866927</v>
      </c>
      <c r="E38" s="33">
        <v>-468676866927</v>
      </c>
      <c r="F38" s="33">
        <f>Table7[[#This Row],[235784234142.0000]]-Table7[[#This Row],[Column1]]</f>
        <v>17055034858</v>
      </c>
      <c r="G38" s="33">
        <v>12378440</v>
      </c>
      <c r="H38" s="33">
        <v>485731901785</v>
      </c>
      <c r="I38" s="33">
        <f>-1*Table7[[#This Row],[-211279504001.0000]]</f>
        <v>490431724550</v>
      </c>
      <c r="J38" s="33">
        <v>-490431724550</v>
      </c>
      <c r="K38" s="33">
        <f>Table7[[#This Row],[Column7]]-Table7[[#This Row],[Column2]]</f>
        <v>-4699822765</v>
      </c>
    </row>
    <row r="39" spans="1:11" ht="23.1" customHeight="1" x14ac:dyDescent="0.6">
      <c r="A39" s="32" t="s">
        <v>140</v>
      </c>
      <c r="B39" s="33">
        <v>25504122</v>
      </c>
      <c r="C39" s="33">
        <v>441395677185</v>
      </c>
      <c r="D39" s="33">
        <f>-1*Table7[[#This Row],[-245272428851.0000]]</f>
        <v>460242948280</v>
      </c>
      <c r="E39" s="33">
        <v>-460242948280</v>
      </c>
      <c r="F39" s="33">
        <f>Table7[[#This Row],[235784234142.0000]]-Table7[[#This Row],[Column1]]</f>
        <v>-18847271095</v>
      </c>
      <c r="G39" s="33">
        <v>25504122</v>
      </c>
      <c r="H39" s="33">
        <v>441395677185</v>
      </c>
      <c r="I39" s="33">
        <f>-1*Table7[[#This Row],[-211279504001.0000]]</f>
        <v>471812662948</v>
      </c>
      <c r="J39" s="33">
        <v>-471812662948</v>
      </c>
      <c r="K39" s="33">
        <f>Table7[[#This Row],[Column7]]-Table7[[#This Row],[Column2]]</f>
        <v>-30416985763</v>
      </c>
    </row>
    <row r="40" spans="1:11" ht="23.1" customHeight="1" x14ac:dyDescent="0.6">
      <c r="A40" s="32" t="s">
        <v>141</v>
      </c>
      <c r="B40" s="33">
        <v>15380239</v>
      </c>
      <c r="C40" s="33">
        <v>562335245175</v>
      </c>
      <c r="D40" s="33">
        <f>-1*Table7[[#This Row],[-245272428851.0000]]</f>
        <v>587033620199</v>
      </c>
      <c r="E40" s="33">
        <v>-587033620199</v>
      </c>
      <c r="F40" s="33">
        <f>Table7[[#This Row],[235784234142.0000]]-Table7[[#This Row],[Column1]]</f>
        <v>-24698375024</v>
      </c>
      <c r="G40" s="33">
        <v>15380239</v>
      </c>
      <c r="H40" s="33">
        <v>562335245175</v>
      </c>
      <c r="I40" s="33">
        <f>-1*Table7[[#This Row],[-211279504001.0000]]</f>
        <v>553038546129</v>
      </c>
      <c r="J40" s="33">
        <v>-553038546129</v>
      </c>
      <c r="K40" s="33">
        <f>Table7[[#This Row],[Column7]]-Table7[[#This Row],[Column2]]</f>
        <v>9296699046</v>
      </c>
    </row>
    <row r="41" spans="1:11" ht="23.1" customHeight="1" x14ac:dyDescent="0.6">
      <c r="A41" s="32" t="s">
        <v>142</v>
      </c>
      <c r="B41" s="33">
        <v>4660352</v>
      </c>
      <c r="C41" s="33">
        <v>279315471750</v>
      </c>
      <c r="D41" s="33">
        <f>-1*Table7[[#This Row],[-245272428851.0000]]</f>
        <v>303975142767</v>
      </c>
      <c r="E41" s="33">
        <v>-303975142767</v>
      </c>
      <c r="F41" s="33">
        <f>Table7[[#This Row],[235784234142.0000]]-Table7[[#This Row],[Column1]]</f>
        <v>-24659671017</v>
      </c>
      <c r="G41" s="33">
        <v>4660352</v>
      </c>
      <c r="H41" s="33">
        <v>279315471750</v>
      </c>
      <c r="I41" s="33">
        <f>-1*Table7[[#This Row],[-211279504001.0000]]</f>
        <v>306346670227</v>
      </c>
      <c r="J41" s="33">
        <v>-306346670227</v>
      </c>
      <c r="K41" s="33">
        <f>Table7[[#This Row],[Column7]]-Table7[[#This Row],[Column2]]</f>
        <v>-27031198477</v>
      </c>
    </row>
    <row r="42" spans="1:11" ht="23.1" customHeight="1" x14ac:dyDescent="0.6">
      <c r="A42" s="32" t="s">
        <v>143</v>
      </c>
      <c r="B42" s="33">
        <v>6960594</v>
      </c>
      <c r="C42" s="33">
        <v>182298516493</v>
      </c>
      <c r="D42" s="33">
        <f>-1*Table7[[#This Row],[-245272428851.0000]]</f>
        <v>266735149946</v>
      </c>
      <c r="E42" s="33">
        <v>-266735149946</v>
      </c>
      <c r="F42" s="33">
        <f>Table7[[#This Row],[235784234142.0000]]-Table7[[#This Row],[Column1]]</f>
        <v>-84436633453</v>
      </c>
      <c r="G42" s="33">
        <v>6960594</v>
      </c>
      <c r="H42" s="33">
        <v>182298516493</v>
      </c>
      <c r="I42" s="33">
        <f>-1*Table7[[#This Row],[-211279504001.0000]]</f>
        <v>268958195297</v>
      </c>
      <c r="J42" s="33">
        <v>-268958195297</v>
      </c>
      <c r="K42" s="33">
        <f>Table7[[#This Row],[Column7]]-Table7[[#This Row],[Column2]]</f>
        <v>-86659678804</v>
      </c>
    </row>
    <row r="43" spans="1:11" ht="23.1" customHeight="1" x14ac:dyDescent="0.6">
      <c r="A43" s="32" t="s">
        <v>144</v>
      </c>
      <c r="B43" s="33">
        <v>11841913</v>
      </c>
      <c r="C43" s="33">
        <v>200893421583</v>
      </c>
      <c r="D43" s="33">
        <f>-1*Table7[[#This Row],[-245272428851.0000]]</f>
        <v>212174398476</v>
      </c>
      <c r="E43" s="33">
        <v>-212174398476</v>
      </c>
      <c r="F43" s="33">
        <f>Table7[[#This Row],[235784234142.0000]]-Table7[[#This Row],[Column1]]</f>
        <v>-11280976893</v>
      </c>
      <c r="G43" s="33">
        <v>11841913</v>
      </c>
      <c r="H43" s="33">
        <v>200893421583</v>
      </c>
      <c r="I43" s="33">
        <f>-1*Table7[[#This Row],[-211279504001.0000]]</f>
        <v>213649517266</v>
      </c>
      <c r="J43" s="33">
        <v>-213649517266</v>
      </c>
      <c r="K43" s="33">
        <f>Table7[[#This Row],[Column7]]-Table7[[#This Row],[Column2]]</f>
        <v>-12756095683</v>
      </c>
    </row>
    <row r="44" spans="1:11" ht="23.1" customHeight="1" x14ac:dyDescent="0.6">
      <c r="A44" s="32" t="s">
        <v>145</v>
      </c>
      <c r="B44" s="33">
        <v>4065567</v>
      </c>
      <c r="C44" s="33">
        <v>193694848946</v>
      </c>
      <c r="D44" s="33">
        <f>-1*Table7[[#This Row],[-245272428851.0000]]</f>
        <v>209704912289</v>
      </c>
      <c r="E44" s="33">
        <v>-209704912289</v>
      </c>
      <c r="F44" s="33">
        <f>Table7[[#This Row],[235784234142.0000]]-Table7[[#This Row],[Column1]]</f>
        <v>-16010063343</v>
      </c>
      <c r="G44" s="33">
        <v>4065567</v>
      </c>
      <c r="H44" s="33">
        <v>193694848946</v>
      </c>
      <c r="I44" s="33">
        <f>-1*Table7[[#This Row],[-211279504001.0000]]</f>
        <v>202163308854</v>
      </c>
      <c r="J44" s="33">
        <v>-202163308854</v>
      </c>
      <c r="K44" s="33">
        <f>Table7[[#This Row],[Column7]]-Table7[[#This Row],[Column2]]</f>
        <v>-8468459908</v>
      </c>
    </row>
    <row r="45" spans="1:11" ht="23.1" customHeight="1" x14ac:dyDescent="0.6">
      <c r="A45" s="32" t="s">
        <v>146</v>
      </c>
      <c r="B45" s="33">
        <v>1939469</v>
      </c>
      <c r="C45" s="33">
        <v>75878318378</v>
      </c>
      <c r="D45" s="33">
        <f>-1*Table7[[#This Row],[-245272428851.0000]]</f>
        <v>110322260636</v>
      </c>
      <c r="E45" s="33">
        <v>-110322260636</v>
      </c>
      <c r="F45" s="33">
        <f>Table7[[#This Row],[235784234142.0000]]-Table7[[#This Row],[Column1]]</f>
        <v>-34443942258</v>
      </c>
      <c r="G45" s="33">
        <v>1939469</v>
      </c>
      <c r="H45" s="33">
        <v>75878318378</v>
      </c>
      <c r="I45" s="33">
        <f>-1*Table7[[#This Row],[-211279504001.0000]]</f>
        <v>114346114489</v>
      </c>
      <c r="J45" s="33">
        <v>-114346114489</v>
      </c>
      <c r="K45" s="33">
        <f>Table7[[#This Row],[Column7]]-Table7[[#This Row],[Column2]]</f>
        <v>-38467796111</v>
      </c>
    </row>
    <row r="46" spans="1:11" ht="23.1" customHeight="1" x14ac:dyDescent="0.6">
      <c r="A46" s="32" t="s">
        <v>147</v>
      </c>
      <c r="B46" s="33">
        <v>5197693</v>
      </c>
      <c r="C46" s="33">
        <v>92085059020</v>
      </c>
      <c r="D46" s="33">
        <f>-1*Table7[[#This Row],[-245272428851.0000]]</f>
        <v>145714908791</v>
      </c>
      <c r="E46" s="33">
        <v>-145714908791</v>
      </c>
      <c r="F46" s="33">
        <f>Table7[[#This Row],[235784234142.0000]]-Table7[[#This Row],[Column1]]</f>
        <v>-53629849771</v>
      </c>
      <c r="G46" s="33">
        <v>5197693</v>
      </c>
      <c r="H46" s="33">
        <v>92085059020</v>
      </c>
      <c r="I46" s="33">
        <f>-1*Table7[[#This Row],[-211279504001.0000]]</f>
        <v>146714096574</v>
      </c>
      <c r="J46" s="33">
        <v>-146714096574</v>
      </c>
      <c r="K46" s="33">
        <f>Table7[[#This Row],[Column7]]-Table7[[#This Row],[Column2]]</f>
        <v>-54629037554</v>
      </c>
    </row>
    <row r="47" spans="1:11" ht="23.1" customHeight="1" x14ac:dyDescent="0.6">
      <c r="A47" s="32" t="s">
        <v>148</v>
      </c>
      <c r="B47" s="33">
        <v>39054238</v>
      </c>
      <c r="C47" s="33">
        <v>169834871104</v>
      </c>
      <c r="D47" s="33">
        <f>-1*Table7[[#This Row],[-245272428851.0000]]</f>
        <v>186494965649</v>
      </c>
      <c r="E47" s="33">
        <v>-186494965649</v>
      </c>
      <c r="F47" s="33">
        <f>Table7[[#This Row],[235784234142.0000]]-Table7[[#This Row],[Column1]]</f>
        <v>-16660094545</v>
      </c>
      <c r="G47" s="33">
        <v>39054238</v>
      </c>
      <c r="H47" s="33">
        <v>169834871104</v>
      </c>
      <c r="I47" s="33">
        <f>-1*Table7[[#This Row],[-211279504001.0000]]</f>
        <v>203843194499</v>
      </c>
      <c r="J47" s="33">
        <v>-203843194499</v>
      </c>
      <c r="K47" s="33">
        <f>Table7[[#This Row],[Column7]]-Table7[[#This Row],[Column2]]</f>
        <v>-34008323395</v>
      </c>
    </row>
    <row r="48" spans="1:11" ht="23.1" customHeight="1" x14ac:dyDescent="0.6">
      <c r="A48" s="32" t="s">
        <v>149</v>
      </c>
      <c r="B48" s="33">
        <v>32200952</v>
      </c>
      <c r="C48" s="33">
        <v>1091426177059</v>
      </c>
      <c r="D48" s="33">
        <f>-1*Table7[[#This Row],[-245272428851.0000]]</f>
        <v>1266883419611</v>
      </c>
      <c r="E48" s="33">
        <v>-1266883419611</v>
      </c>
      <c r="F48" s="33">
        <f>Table7[[#This Row],[235784234142.0000]]-Table7[[#This Row],[Column1]]</f>
        <v>-175457242552</v>
      </c>
      <c r="G48" s="33">
        <v>32200952</v>
      </c>
      <c r="H48" s="33">
        <v>1091426177059</v>
      </c>
      <c r="I48" s="33">
        <f>-1*Table7[[#This Row],[-211279504001.0000]]</f>
        <v>1371859127752</v>
      </c>
      <c r="J48" s="33">
        <v>-1371859127752</v>
      </c>
      <c r="K48" s="33">
        <f>Table7[[#This Row],[Column7]]-Table7[[#This Row],[Column2]]</f>
        <v>-280432950693</v>
      </c>
    </row>
    <row r="49" spans="1:11" ht="23.1" customHeight="1" x14ac:dyDescent="0.6">
      <c r="A49" s="32" t="s">
        <v>150</v>
      </c>
      <c r="B49" s="33">
        <v>4349177</v>
      </c>
      <c r="C49" s="33">
        <v>90654882112</v>
      </c>
      <c r="D49" s="33">
        <f>-1*Table7[[#This Row],[-245272428851.0000]]</f>
        <v>189979179925</v>
      </c>
      <c r="E49" s="33">
        <v>-189979179925</v>
      </c>
      <c r="F49" s="33">
        <f>Table7[[#This Row],[235784234142.0000]]-Table7[[#This Row],[Column1]]</f>
        <v>-99324297813</v>
      </c>
      <c r="G49" s="33">
        <v>4349177</v>
      </c>
      <c r="H49" s="33">
        <v>90654882112</v>
      </c>
      <c r="I49" s="33">
        <f>-1*Table7[[#This Row],[-211279504001.0000]]</f>
        <v>190207116490</v>
      </c>
      <c r="J49" s="33">
        <v>-190207116490</v>
      </c>
      <c r="K49" s="33">
        <f>Table7[[#This Row],[Column7]]-Table7[[#This Row],[Column2]]</f>
        <v>-99552234378</v>
      </c>
    </row>
    <row r="50" spans="1:11" ht="23.1" customHeight="1" x14ac:dyDescent="0.6">
      <c r="A50" s="32" t="s">
        <v>151</v>
      </c>
      <c r="B50" s="33">
        <v>3569383</v>
      </c>
      <c r="C50" s="33">
        <v>49138016299</v>
      </c>
      <c r="D50" s="33">
        <f>-1*Table7[[#This Row],[-245272428851.0000]]</f>
        <v>49755144921</v>
      </c>
      <c r="E50" s="33">
        <v>-49755144921</v>
      </c>
      <c r="F50" s="33">
        <f>Table7[[#This Row],[235784234142.0000]]-Table7[[#This Row],[Column1]]</f>
        <v>-617128622</v>
      </c>
      <c r="G50" s="33">
        <v>3569383</v>
      </c>
      <c r="H50" s="33">
        <v>49138016299</v>
      </c>
      <c r="I50" s="33">
        <f>-1*Table7[[#This Row],[-211279504001.0000]]</f>
        <v>48326142745</v>
      </c>
      <c r="J50" s="33">
        <v>-48326142745</v>
      </c>
      <c r="K50" s="33">
        <f>Table7[[#This Row],[Column7]]-Table7[[#This Row],[Column2]]</f>
        <v>811873554</v>
      </c>
    </row>
    <row r="51" spans="1:11" ht="23.1" customHeight="1" x14ac:dyDescent="0.6">
      <c r="A51" s="32" t="s">
        <v>152</v>
      </c>
      <c r="B51" s="33">
        <v>5796959</v>
      </c>
      <c r="C51" s="33">
        <v>556027192341</v>
      </c>
      <c r="D51" s="33">
        <f>-1*Table7[[#This Row],[-245272428851.0000]]</f>
        <v>565414081425</v>
      </c>
      <c r="E51" s="33">
        <v>-565414081425</v>
      </c>
      <c r="F51" s="33">
        <f>Table7[[#This Row],[235784234142.0000]]-Table7[[#This Row],[Column1]]</f>
        <v>-9386889084</v>
      </c>
      <c r="G51" s="33">
        <v>5796959</v>
      </c>
      <c r="H51" s="33">
        <v>556027192341</v>
      </c>
      <c r="I51" s="33">
        <f>-1*Table7[[#This Row],[-211279504001.0000]]</f>
        <v>588013530152</v>
      </c>
      <c r="J51" s="33">
        <v>-588013530152</v>
      </c>
      <c r="K51" s="33">
        <f>Table7[[#This Row],[Column7]]-Table7[[#This Row],[Column2]]</f>
        <v>-31986337811</v>
      </c>
    </row>
    <row r="52" spans="1:11" ht="23.1" customHeight="1" x14ac:dyDescent="0.6">
      <c r="A52" s="32" t="s">
        <v>153</v>
      </c>
      <c r="B52" s="33">
        <v>491799</v>
      </c>
      <c r="C52" s="33">
        <v>115822047411</v>
      </c>
      <c r="D52" s="33">
        <f>-1*Table7[[#This Row],[-245272428851.0000]]</f>
        <v>116262676152</v>
      </c>
      <c r="E52" s="33">
        <v>-116262676152</v>
      </c>
      <c r="F52" s="33">
        <f>Table7[[#This Row],[235784234142.0000]]-Table7[[#This Row],[Column1]]</f>
        <v>-440628741</v>
      </c>
      <c r="G52" s="33">
        <v>491799</v>
      </c>
      <c r="H52" s="33">
        <v>115822047411</v>
      </c>
      <c r="I52" s="33">
        <f>-1*Table7[[#This Row],[-211279504001.0000]]</f>
        <v>112090995709</v>
      </c>
      <c r="J52" s="33">
        <v>-112090995709</v>
      </c>
      <c r="K52" s="33">
        <f>Table7[[#This Row],[Column7]]-Table7[[#This Row],[Column2]]</f>
        <v>3731051702</v>
      </c>
    </row>
    <row r="53" spans="1:11" ht="23.1" customHeight="1" x14ac:dyDescent="0.6">
      <c r="A53" s="32" t="s">
        <v>154</v>
      </c>
      <c r="B53" s="33">
        <v>6602224</v>
      </c>
      <c r="C53" s="33">
        <v>170333269715</v>
      </c>
      <c r="D53" s="33">
        <f>-1*Table7[[#This Row],[-245272428851.0000]]</f>
        <v>171714013501</v>
      </c>
      <c r="E53" s="33">
        <v>-171714013501</v>
      </c>
      <c r="F53" s="33">
        <f>Table7[[#This Row],[235784234142.0000]]-Table7[[#This Row],[Column1]]</f>
        <v>-1380743786</v>
      </c>
      <c r="G53" s="33">
        <v>6602224</v>
      </c>
      <c r="H53" s="33">
        <v>170333269715</v>
      </c>
      <c r="I53" s="33">
        <f>-1*Table7[[#This Row],[-211279504001.0000]]</f>
        <v>163779508968</v>
      </c>
      <c r="J53" s="33">
        <v>-163779508968</v>
      </c>
      <c r="K53" s="33">
        <f>Table7[[#This Row],[Column7]]-Table7[[#This Row],[Column2]]</f>
        <v>6553760747</v>
      </c>
    </row>
    <row r="54" spans="1:11" ht="23.1" customHeight="1" x14ac:dyDescent="0.6">
      <c r="A54" s="32" t="s">
        <v>155</v>
      </c>
      <c r="B54" s="33">
        <v>2101625</v>
      </c>
      <c r="C54" s="33">
        <v>83875108938</v>
      </c>
      <c r="D54" s="33">
        <f>-1*Table7[[#This Row],[-245272428851.0000]]</f>
        <v>83938109771</v>
      </c>
      <c r="E54" s="33">
        <v>-83938109771</v>
      </c>
      <c r="F54" s="33">
        <f>Table7[[#This Row],[235784234142.0000]]-Table7[[#This Row],[Column1]]</f>
        <v>-63000833</v>
      </c>
      <c r="G54" s="33">
        <v>2101625</v>
      </c>
      <c r="H54" s="33">
        <v>83875108938</v>
      </c>
      <c r="I54" s="33">
        <f>-1*Table7[[#This Row],[-211279504001.0000]]</f>
        <v>84440046581</v>
      </c>
      <c r="J54" s="33">
        <v>-84440046581</v>
      </c>
      <c r="K54" s="33">
        <f>Table7[[#This Row],[Column7]]-Table7[[#This Row],[Column2]]</f>
        <v>-564937643</v>
      </c>
    </row>
    <row r="55" spans="1:11" ht="23.1" customHeight="1" x14ac:dyDescent="0.6">
      <c r="A55" s="32" t="s">
        <v>156</v>
      </c>
      <c r="B55" s="33">
        <v>2635217</v>
      </c>
      <c r="C55" s="33">
        <v>78967461698</v>
      </c>
      <c r="D55" s="33">
        <f>-1*Table7[[#This Row],[-245272428851.0000]]</f>
        <v>87232572831</v>
      </c>
      <c r="E55" s="33">
        <v>-87232572831</v>
      </c>
      <c r="F55" s="33">
        <f>Table7[[#This Row],[235784234142.0000]]-Table7[[#This Row],[Column1]]</f>
        <v>-8265111133</v>
      </c>
      <c r="G55" s="33">
        <v>2635217</v>
      </c>
      <c r="H55" s="33">
        <v>78967461698</v>
      </c>
      <c r="I55" s="33">
        <f>-1*Table7[[#This Row],[-211279504001.0000]]</f>
        <v>82785026784</v>
      </c>
      <c r="J55" s="33">
        <v>-82785026784</v>
      </c>
      <c r="K55" s="33">
        <f>Table7[[#This Row],[Column7]]-Table7[[#This Row],[Column2]]</f>
        <v>-3817565086</v>
      </c>
    </row>
    <row r="56" spans="1:11" ht="23.1" customHeight="1" x14ac:dyDescent="0.6">
      <c r="A56" s="32" t="s">
        <v>157</v>
      </c>
      <c r="B56" s="33">
        <v>3363778</v>
      </c>
      <c r="C56" s="33">
        <v>107827986647</v>
      </c>
      <c r="D56" s="33">
        <f>-1*Table7[[#This Row],[-245272428851.0000]]</f>
        <v>136600042930</v>
      </c>
      <c r="E56" s="33">
        <v>-136600042930</v>
      </c>
      <c r="F56" s="33">
        <f>Table7[[#This Row],[235784234142.0000]]-Table7[[#This Row],[Column1]]</f>
        <v>-28772056283</v>
      </c>
      <c r="G56" s="33">
        <v>3363778</v>
      </c>
      <c r="H56" s="33">
        <v>107827986647</v>
      </c>
      <c r="I56" s="33">
        <f>-1*Table7[[#This Row],[-211279504001.0000]]</f>
        <v>138520296425</v>
      </c>
      <c r="J56" s="33">
        <v>-138520296425</v>
      </c>
      <c r="K56" s="33">
        <f>Table7[[#This Row],[Column7]]-Table7[[#This Row],[Column2]]</f>
        <v>-30692309778</v>
      </c>
    </row>
    <row r="57" spans="1:11" ht="23.1" customHeight="1" x14ac:dyDescent="0.6">
      <c r="A57" s="32" t="s">
        <v>158</v>
      </c>
      <c r="B57" s="33">
        <v>876821</v>
      </c>
      <c r="C57" s="33">
        <v>131177869116</v>
      </c>
      <c r="D57" s="33">
        <f>-1*Table7[[#This Row],[-245272428851.0000]]</f>
        <v>134678172288</v>
      </c>
      <c r="E57" s="33">
        <v>-134678172288</v>
      </c>
      <c r="F57" s="33">
        <f>Table7[[#This Row],[235784234142.0000]]-Table7[[#This Row],[Column1]]</f>
        <v>-3500303172</v>
      </c>
      <c r="G57" s="33">
        <v>876821</v>
      </c>
      <c r="H57" s="33">
        <v>131177869116</v>
      </c>
      <c r="I57" s="33">
        <f>-1*Table7[[#This Row],[-211279504001.0000]]</f>
        <v>134960053086</v>
      </c>
      <c r="J57" s="33">
        <v>-134960053086</v>
      </c>
      <c r="K57" s="33">
        <f>Table7[[#This Row],[Column7]]-Table7[[#This Row],[Column2]]</f>
        <v>-3782183970</v>
      </c>
    </row>
    <row r="58" spans="1:11" ht="23.1" customHeight="1" x14ac:dyDescent="0.6">
      <c r="A58" s="32" t="s">
        <v>159</v>
      </c>
      <c r="B58" s="33">
        <v>102820706</v>
      </c>
      <c r="C58" s="33">
        <v>1541138433954</v>
      </c>
      <c r="D58" s="33">
        <f>-1*Table7[[#This Row],[-245272428851.0000]]</f>
        <v>1541138433954</v>
      </c>
      <c r="E58" s="33">
        <v>-1541138433954</v>
      </c>
      <c r="F58" s="33">
        <f>Table7[[#This Row],[235784234142.0000]]-Table7[[#This Row],[Column1]]</f>
        <v>0</v>
      </c>
      <c r="G58" s="33">
        <v>102820706</v>
      </c>
      <c r="H58" s="33">
        <v>1541138433954</v>
      </c>
      <c r="I58" s="33">
        <f>-1*Table7[[#This Row],[-211279504001.0000]]</f>
        <v>1589025964582</v>
      </c>
      <c r="J58" s="33">
        <v>-1589025964582</v>
      </c>
      <c r="K58" s="33">
        <f>Table7[[#This Row],[Column7]]-Table7[[#This Row],[Column2]]</f>
        <v>-47887530628</v>
      </c>
    </row>
    <row r="59" spans="1:11" ht="23.1" customHeight="1" x14ac:dyDescent="0.6">
      <c r="A59" s="32" t="s">
        <v>160</v>
      </c>
      <c r="B59" s="33">
        <v>2246771</v>
      </c>
      <c r="C59" s="33">
        <v>169221657852</v>
      </c>
      <c r="D59" s="33">
        <f>-1*Table7[[#This Row],[-245272428851.0000]]</f>
        <v>193898484459</v>
      </c>
      <c r="E59" s="33">
        <v>-193898484459</v>
      </c>
      <c r="F59" s="33">
        <f>Table7[[#This Row],[235784234142.0000]]-Table7[[#This Row],[Column1]]</f>
        <v>-24676826607</v>
      </c>
      <c r="G59" s="33">
        <v>2246771</v>
      </c>
      <c r="H59" s="33">
        <v>169221657852</v>
      </c>
      <c r="I59" s="33">
        <f>-1*Table7[[#This Row],[-211279504001.0000]]</f>
        <v>204550351637</v>
      </c>
      <c r="J59" s="33">
        <v>-204550351637</v>
      </c>
      <c r="K59" s="33">
        <f>Table7[[#This Row],[Column7]]-Table7[[#This Row],[Column2]]</f>
        <v>-35328693785</v>
      </c>
    </row>
    <row r="60" spans="1:11" ht="23.1" customHeight="1" x14ac:dyDescent="0.6">
      <c r="A60" s="32" t="s">
        <v>161</v>
      </c>
      <c r="B60" s="33">
        <v>1360363930</v>
      </c>
      <c r="C60" s="33">
        <v>14001099550159</v>
      </c>
      <c r="D60" s="33">
        <f>-1*Table7[[#This Row],[-245272428851.0000]]</f>
        <v>15982140599372</v>
      </c>
      <c r="E60" s="33">
        <v>-15982140599372</v>
      </c>
      <c r="F60" s="33">
        <f>Table7[[#This Row],[235784234142.0000]]-Table7[[#This Row],[Column1]]</f>
        <v>-1981041049213</v>
      </c>
      <c r="G60" s="33">
        <v>1360363930</v>
      </c>
      <c r="H60" s="33">
        <v>14001099550159</v>
      </c>
      <c r="I60" s="33">
        <f>-1*Table7[[#This Row],[-211279504001.0000]]</f>
        <v>14600195695588.998</v>
      </c>
      <c r="J60" s="33">
        <v>-14600195695588.998</v>
      </c>
      <c r="K60" s="33">
        <f>Table7[[#This Row],[Column7]]-Table7[[#This Row],[Column2]]</f>
        <v>-599096145429.99805</v>
      </c>
    </row>
    <row r="61" spans="1:11" ht="23.1" customHeight="1" x14ac:dyDescent="0.6">
      <c r="A61" s="32" t="s">
        <v>162</v>
      </c>
      <c r="B61" s="33">
        <v>11216139</v>
      </c>
      <c r="C61" s="33">
        <v>755393233099</v>
      </c>
      <c r="D61" s="33">
        <f>-1*Table7[[#This Row],[-245272428851.0000]]</f>
        <v>805439872341</v>
      </c>
      <c r="E61" s="33">
        <v>-805439872341</v>
      </c>
      <c r="F61" s="33">
        <f>Table7[[#This Row],[235784234142.0000]]-Table7[[#This Row],[Column1]]</f>
        <v>-50046639242</v>
      </c>
      <c r="G61" s="33">
        <v>11216139</v>
      </c>
      <c r="H61" s="33">
        <v>755393233099</v>
      </c>
      <c r="I61" s="33">
        <f>-1*Table7[[#This Row],[-211279504001.0000]]</f>
        <v>872354892072</v>
      </c>
      <c r="J61" s="33">
        <v>-872354892072</v>
      </c>
      <c r="K61" s="33">
        <f>Table7[[#This Row],[Column7]]-Table7[[#This Row],[Column2]]</f>
        <v>-116961658973</v>
      </c>
    </row>
    <row r="62" spans="1:11" ht="23.1" customHeight="1" x14ac:dyDescent="0.6">
      <c r="A62" s="32" t="s">
        <v>163</v>
      </c>
      <c r="B62" s="33">
        <v>16269415</v>
      </c>
      <c r="C62" s="33">
        <v>333432100521</v>
      </c>
      <c r="D62" s="33">
        <f>-1*Table7[[#This Row],[-245272428851.0000]]</f>
        <v>350207599627</v>
      </c>
      <c r="E62" s="33">
        <v>-350207599627</v>
      </c>
      <c r="F62" s="33">
        <f>Table7[[#This Row],[235784234142.0000]]-Table7[[#This Row],[Column1]]</f>
        <v>-16775499106</v>
      </c>
      <c r="G62" s="33">
        <v>16269415</v>
      </c>
      <c r="H62" s="33">
        <v>333432100521</v>
      </c>
      <c r="I62" s="33">
        <f>-1*Table7[[#This Row],[-211279504001.0000]]</f>
        <v>362063871053</v>
      </c>
      <c r="J62" s="33">
        <v>-362063871053</v>
      </c>
      <c r="K62" s="33">
        <f>Table7[[#This Row],[Column7]]-Table7[[#This Row],[Column2]]</f>
        <v>-28631770532</v>
      </c>
    </row>
    <row r="63" spans="1:11" ht="23.1" customHeight="1" x14ac:dyDescent="0.6">
      <c r="A63" s="32" t="s">
        <v>164</v>
      </c>
      <c r="B63" s="33">
        <v>16962538</v>
      </c>
      <c r="C63" s="33">
        <v>373400711761</v>
      </c>
      <c r="D63" s="33">
        <f>-1*Table7[[#This Row],[-245272428851.0000]]</f>
        <v>459168210857</v>
      </c>
      <c r="E63" s="33">
        <v>-459168210857</v>
      </c>
      <c r="F63" s="33">
        <f>Table7[[#This Row],[235784234142.0000]]-Table7[[#This Row],[Column1]]</f>
        <v>-85767499096</v>
      </c>
      <c r="G63" s="33">
        <v>16962538</v>
      </c>
      <c r="H63" s="33">
        <v>373400711761</v>
      </c>
      <c r="I63" s="33">
        <f>-1*Table7[[#This Row],[-211279504001.0000]]</f>
        <v>473981105128</v>
      </c>
      <c r="J63" s="33">
        <v>-473981105128</v>
      </c>
      <c r="K63" s="33">
        <f>Table7[[#This Row],[Column7]]-Table7[[#This Row],[Column2]]</f>
        <v>-100580393367</v>
      </c>
    </row>
    <row r="64" spans="1:11" ht="23.1" customHeight="1" x14ac:dyDescent="0.6">
      <c r="A64" s="32" t="s">
        <v>165</v>
      </c>
      <c r="B64" s="33">
        <v>7726240</v>
      </c>
      <c r="C64" s="33">
        <v>239485817149</v>
      </c>
      <c r="D64" s="33">
        <f>-1*Table7[[#This Row],[-245272428851.0000]]</f>
        <v>278238602317</v>
      </c>
      <c r="E64" s="33">
        <v>-278238602317</v>
      </c>
      <c r="F64" s="33">
        <f>Table7[[#This Row],[235784234142.0000]]-Table7[[#This Row],[Column1]]</f>
        <v>-38752785168</v>
      </c>
      <c r="G64" s="33">
        <v>7726240</v>
      </c>
      <c r="H64" s="33">
        <v>239485817149</v>
      </c>
      <c r="I64" s="33">
        <f>-1*Table7[[#This Row],[-211279504001.0000]]</f>
        <v>280894496932</v>
      </c>
      <c r="J64" s="33">
        <v>-280894496932</v>
      </c>
      <c r="K64" s="33">
        <f>Table7[[#This Row],[Column7]]-Table7[[#This Row],[Column2]]</f>
        <v>-41408679783</v>
      </c>
    </row>
    <row r="65" spans="1:11" ht="23.1" customHeight="1" x14ac:dyDescent="0.6">
      <c r="A65" s="32" t="s">
        <v>166</v>
      </c>
      <c r="B65" s="33">
        <v>3986156</v>
      </c>
      <c r="C65" s="33">
        <v>514380958983</v>
      </c>
      <c r="D65" s="33">
        <f>-1*Table7[[#This Row],[-245272428851.0000]]</f>
        <v>535135544236</v>
      </c>
      <c r="E65" s="33">
        <v>-535135544236</v>
      </c>
      <c r="F65" s="33">
        <f>Table7[[#This Row],[235784234142.0000]]-Table7[[#This Row],[Column1]]</f>
        <v>-20754585253</v>
      </c>
      <c r="G65" s="33">
        <v>3986156</v>
      </c>
      <c r="H65" s="33">
        <v>514380958983</v>
      </c>
      <c r="I65" s="33">
        <f>-1*Table7[[#This Row],[-211279504001.0000]]</f>
        <v>511521265484</v>
      </c>
      <c r="J65" s="33">
        <v>-511521265484</v>
      </c>
      <c r="K65" s="33">
        <f>Table7[[#This Row],[Column7]]-Table7[[#This Row],[Column2]]</f>
        <v>2859693499</v>
      </c>
    </row>
    <row r="66" spans="1:11" ht="23.1" customHeight="1" x14ac:dyDescent="0.6">
      <c r="A66" s="32" t="s">
        <v>167</v>
      </c>
      <c r="B66" s="33">
        <v>55427789</v>
      </c>
      <c r="C66" s="33">
        <v>182551148154</v>
      </c>
      <c r="D66" s="33">
        <f>-1*Table7[[#This Row],[-245272428851.0000]]</f>
        <v>184434260726</v>
      </c>
      <c r="E66" s="33">
        <v>-184434260726</v>
      </c>
      <c r="F66" s="33">
        <f>Table7[[#This Row],[235784234142.0000]]-Table7[[#This Row],[Column1]]</f>
        <v>-1883112572</v>
      </c>
      <c r="G66" s="33">
        <v>55427789</v>
      </c>
      <c r="H66" s="33">
        <v>182551148154</v>
      </c>
      <c r="I66" s="33">
        <f>-1*Table7[[#This Row],[-211279504001.0000]]</f>
        <v>189306547085</v>
      </c>
      <c r="J66" s="33">
        <v>-189306547085</v>
      </c>
      <c r="K66" s="33">
        <f>Table7[[#This Row],[Column7]]-Table7[[#This Row],[Column2]]</f>
        <v>-6755398931</v>
      </c>
    </row>
    <row r="67" spans="1:11" ht="23.1" customHeight="1" x14ac:dyDescent="0.6">
      <c r="A67" s="32" t="s">
        <v>168</v>
      </c>
      <c r="B67" s="33">
        <v>2429525</v>
      </c>
      <c r="C67" s="33">
        <v>35004697174</v>
      </c>
      <c r="D67" s="33">
        <f>-1*Table7[[#This Row],[-245272428851.0000]]</f>
        <v>35016835567</v>
      </c>
      <c r="E67" s="33">
        <v>-35016835567</v>
      </c>
      <c r="F67" s="33">
        <f>Table7[[#This Row],[235784234142.0000]]-Table7[[#This Row],[Column1]]</f>
        <v>-12138393</v>
      </c>
      <c r="G67" s="33">
        <v>2429525</v>
      </c>
      <c r="H67" s="33">
        <v>35004697174</v>
      </c>
      <c r="I67" s="33">
        <f>-1*Table7[[#This Row],[-211279504001.0000]]</f>
        <v>35094521280</v>
      </c>
      <c r="J67" s="33">
        <v>-35094521280</v>
      </c>
      <c r="K67" s="33">
        <f>Table7[[#This Row],[Column7]]-Table7[[#This Row],[Column2]]</f>
        <v>-89824106</v>
      </c>
    </row>
    <row r="68" spans="1:11" ht="23.1" customHeight="1" x14ac:dyDescent="0.6">
      <c r="A68" s="32" t="s">
        <v>169</v>
      </c>
      <c r="B68" s="33">
        <v>28331152</v>
      </c>
      <c r="C68" s="33">
        <v>309707246352</v>
      </c>
      <c r="D68" s="33">
        <f>-1*Table7[[#This Row],[-245272428851.0000]]</f>
        <v>390708920204</v>
      </c>
      <c r="E68" s="33">
        <v>-390708920204</v>
      </c>
      <c r="F68" s="33">
        <f>Table7[[#This Row],[235784234142.0000]]-Table7[[#This Row],[Column1]]</f>
        <v>-81001673852</v>
      </c>
      <c r="G68" s="33">
        <v>28331152</v>
      </c>
      <c r="H68" s="33">
        <v>309707246352</v>
      </c>
      <c r="I68" s="33">
        <f>-1*Table7[[#This Row],[-211279504001.0000]]</f>
        <v>404512508675</v>
      </c>
      <c r="J68" s="33">
        <v>-404512508675</v>
      </c>
      <c r="K68" s="33">
        <f>Table7[[#This Row],[Column7]]-Table7[[#This Row],[Column2]]</f>
        <v>-94805262323</v>
      </c>
    </row>
    <row r="69" spans="1:11" ht="23.1" customHeight="1" x14ac:dyDescent="0.6">
      <c r="A69" s="32" t="s">
        <v>170</v>
      </c>
      <c r="B69" s="33">
        <v>6262699</v>
      </c>
      <c r="C69" s="33">
        <v>237739115863</v>
      </c>
      <c r="D69" s="33">
        <f>-1*Table7[[#This Row],[-245272428851.0000]]</f>
        <v>259266427223</v>
      </c>
      <c r="E69" s="33">
        <v>-259266427223</v>
      </c>
      <c r="F69" s="33">
        <f>Table7[[#This Row],[235784234142.0000]]-Table7[[#This Row],[Column1]]</f>
        <v>-21527311360</v>
      </c>
      <c r="G69" s="33">
        <v>6262699</v>
      </c>
      <c r="H69" s="33">
        <v>237739115863</v>
      </c>
      <c r="I69" s="33">
        <f>-1*Table7[[#This Row],[-211279504001.0000]]</f>
        <v>265885926472</v>
      </c>
      <c r="J69" s="33">
        <v>-265885926472</v>
      </c>
      <c r="K69" s="33">
        <f>Table7[[#This Row],[Column7]]-Table7[[#This Row],[Column2]]</f>
        <v>-28146810609</v>
      </c>
    </row>
    <row r="70" spans="1:11" ht="23.1" customHeight="1" x14ac:dyDescent="0.6">
      <c r="A70" s="32" t="s">
        <v>171</v>
      </c>
      <c r="B70" s="33">
        <v>7768760</v>
      </c>
      <c r="C70" s="33">
        <v>102702581475</v>
      </c>
      <c r="D70" s="33">
        <f>-1*Table7[[#This Row],[-245272428851.0000]]</f>
        <v>164992751403</v>
      </c>
      <c r="E70" s="33">
        <v>-164992751403</v>
      </c>
      <c r="F70" s="33">
        <f>Table7[[#This Row],[235784234142.0000]]-Table7[[#This Row],[Column1]]</f>
        <v>-62290169928</v>
      </c>
      <c r="G70" s="33">
        <v>7768760</v>
      </c>
      <c r="H70" s="33">
        <v>102702581475</v>
      </c>
      <c r="I70" s="33">
        <f>-1*Table7[[#This Row],[-211279504001.0000]]</f>
        <v>171687424496</v>
      </c>
      <c r="J70" s="33">
        <v>-171687424496</v>
      </c>
      <c r="K70" s="33">
        <f>Table7[[#This Row],[Column7]]-Table7[[#This Row],[Column2]]</f>
        <v>-68984843021</v>
      </c>
    </row>
    <row r="71" spans="1:11" ht="23.1" customHeight="1" x14ac:dyDescent="0.6">
      <c r="A71" s="32" t="s">
        <v>172</v>
      </c>
      <c r="B71" s="33">
        <v>5820837</v>
      </c>
      <c r="C71" s="33">
        <v>177226109106</v>
      </c>
      <c r="D71" s="33">
        <f>-1*Table7[[#This Row],[-245272428851.0000]]</f>
        <v>178839803808</v>
      </c>
      <c r="E71" s="33">
        <v>-178839803808</v>
      </c>
      <c r="F71" s="33">
        <f>Table7[[#This Row],[235784234142.0000]]-Table7[[#This Row],[Column1]]</f>
        <v>-1613694702</v>
      </c>
      <c r="G71" s="33">
        <v>5820837</v>
      </c>
      <c r="H71" s="33">
        <v>177226109106</v>
      </c>
      <c r="I71" s="33">
        <f>-1*Table7[[#This Row],[-211279504001.0000]]</f>
        <v>188664638045</v>
      </c>
      <c r="J71" s="33">
        <v>-188664638045</v>
      </c>
      <c r="K71" s="33">
        <f>Table7[[#This Row],[Column7]]-Table7[[#This Row],[Column2]]</f>
        <v>-11438528939</v>
      </c>
    </row>
    <row r="72" spans="1:11" ht="23.1" customHeight="1" x14ac:dyDescent="0.6">
      <c r="A72" s="32" t="s">
        <v>173</v>
      </c>
      <c r="B72" s="33">
        <v>6974368</v>
      </c>
      <c r="C72" s="33">
        <v>154573916716</v>
      </c>
      <c r="D72" s="33">
        <f>-1*Table7[[#This Row],[-245272428851.0000]]</f>
        <v>184121721113</v>
      </c>
      <c r="E72" s="33">
        <v>-184121721113</v>
      </c>
      <c r="F72" s="33">
        <f>Table7[[#This Row],[235784234142.0000]]-Table7[[#This Row],[Column1]]</f>
        <v>-29547804397</v>
      </c>
      <c r="G72" s="33">
        <v>6974368</v>
      </c>
      <c r="H72" s="33">
        <v>154573916716</v>
      </c>
      <c r="I72" s="33">
        <f>-1*Table7[[#This Row],[-211279504001.0000]]</f>
        <v>171024089677</v>
      </c>
      <c r="J72" s="33">
        <v>-171024089677</v>
      </c>
      <c r="K72" s="33">
        <f>Table7[[#This Row],[Column7]]-Table7[[#This Row],[Column2]]</f>
        <v>-16450172961</v>
      </c>
    </row>
    <row r="73" spans="1:11" ht="23.1" customHeight="1" x14ac:dyDescent="0.6">
      <c r="A73" s="32" t="s">
        <v>174</v>
      </c>
      <c r="B73" s="33">
        <v>2919057</v>
      </c>
      <c r="C73" s="33">
        <v>53582323556</v>
      </c>
      <c r="D73" s="33">
        <f>-1*Table7[[#This Row],[-245272428851.0000]]</f>
        <v>53715619861</v>
      </c>
      <c r="E73" s="33">
        <v>-53715619861</v>
      </c>
      <c r="F73" s="33">
        <f>Table7[[#This Row],[235784234142.0000]]-Table7[[#This Row],[Column1]]</f>
        <v>-133296305</v>
      </c>
      <c r="G73" s="33">
        <v>2919057</v>
      </c>
      <c r="H73" s="33">
        <v>53582323556</v>
      </c>
      <c r="I73" s="33">
        <f>-1*Table7[[#This Row],[-211279504001.0000]]</f>
        <v>53831053903</v>
      </c>
      <c r="J73" s="33">
        <v>-53831053903</v>
      </c>
      <c r="K73" s="33">
        <f>Table7[[#This Row],[Column7]]-Table7[[#This Row],[Column2]]</f>
        <v>-248730347</v>
      </c>
    </row>
    <row r="74" spans="1:11" ht="23.1" customHeight="1" x14ac:dyDescent="0.6">
      <c r="A74" s="32" t="s">
        <v>175</v>
      </c>
      <c r="B74" s="33">
        <v>7165204</v>
      </c>
      <c r="C74" s="33">
        <v>115630098888</v>
      </c>
      <c r="D74" s="33">
        <f>-1*Table7[[#This Row],[-245272428851.0000]]</f>
        <v>142189455211</v>
      </c>
      <c r="E74" s="33">
        <v>-142189455211</v>
      </c>
      <c r="F74" s="33">
        <f>Table7[[#This Row],[235784234142.0000]]-Table7[[#This Row],[Column1]]</f>
        <v>-26559356323</v>
      </c>
      <c r="G74" s="33">
        <v>7165204</v>
      </c>
      <c r="H74" s="33">
        <v>115630098888</v>
      </c>
      <c r="I74" s="33">
        <f>-1*Table7[[#This Row],[-211279504001.0000]]</f>
        <v>139071560800</v>
      </c>
      <c r="J74" s="33">
        <v>-139071560800</v>
      </c>
      <c r="K74" s="33">
        <f>Table7[[#This Row],[Column7]]-Table7[[#This Row],[Column2]]</f>
        <v>-23441461912</v>
      </c>
    </row>
    <row r="75" spans="1:11" ht="23.1" customHeight="1" x14ac:dyDescent="0.6">
      <c r="A75" s="32" t="s">
        <v>176</v>
      </c>
      <c r="B75" s="33">
        <v>703903</v>
      </c>
      <c r="C75" s="33">
        <v>95257132812</v>
      </c>
      <c r="D75" s="33">
        <f>-1*Table7[[#This Row],[-245272428851.0000]]</f>
        <v>100025968078</v>
      </c>
      <c r="E75" s="33">
        <v>-100025968078</v>
      </c>
      <c r="F75" s="33">
        <f>Table7[[#This Row],[235784234142.0000]]-Table7[[#This Row],[Column1]]</f>
        <v>-4768835266</v>
      </c>
      <c r="G75" s="33">
        <v>703903</v>
      </c>
      <c r="H75" s="33">
        <v>95257132812</v>
      </c>
      <c r="I75" s="33">
        <f>-1*Table7[[#This Row],[-211279504001.0000]]</f>
        <v>100180709046</v>
      </c>
      <c r="J75" s="33">
        <v>-100180709046</v>
      </c>
      <c r="K75" s="33">
        <f>Table7[[#This Row],[Column7]]-Table7[[#This Row],[Column2]]</f>
        <v>-4923576234</v>
      </c>
    </row>
    <row r="76" spans="1:11" ht="23.1" customHeight="1" x14ac:dyDescent="0.6">
      <c r="A76" s="32" t="s">
        <v>177</v>
      </c>
      <c r="B76" s="33">
        <v>1253521</v>
      </c>
      <c r="C76" s="33">
        <v>170687485519</v>
      </c>
      <c r="D76" s="33">
        <f>-1*Table7[[#This Row],[-245272428851.0000]]</f>
        <v>193477958010</v>
      </c>
      <c r="E76" s="33">
        <v>-193477958010</v>
      </c>
      <c r="F76" s="33">
        <f>Table7[[#This Row],[235784234142.0000]]-Table7[[#This Row],[Column1]]</f>
        <v>-22790472491</v>
      </c>
      <c r="G76" s="33">
        <v>1253521</v>
      </c>
      <c r="H76" s="33">
        <v>170687485519</v>
      </c>
      <c r="I76" s="33">
        <f>-1*Table7[[#This Row],[-211279504001.0000]]</f>
        <v>194498786142</v>
      </c>
      <c r="J76" s="33">
        <v>-194498786142</v>
      </c>
      <c r="K76" s="33">
        <f>Table7[[#This Row],[Column7]]-Table7[[#This Row],[Column2]]</f>
        <v>-23811300623</v>
      </c>
    </row>
    <row r="77" spans="1:11" ht="23.1" customHeight="1" x14ac:dyDescent="0.6">
      <c r="A77" s="32" t="s">
        <v>178</v>
      </c>
      <c r="B77" s="33">
        <v>5198027</v>
      </c>
      <c r="C77" s="33">
        <v>1563728670935</v>
      </c>
      <c r="D77" s="33">
        <f>-1*Table7[[#This Row],[-245272428851.0000]]</f>
        <v>1681076896518</v>
      </c>
      <c r="E77" s="33">
        <v>-1681076896518</v>
      </c>
      <c r="F77" s="33">
        <f>Table7[[#This Row],[235784234142.0000]]-Table7[[#This Row],[Column1]]</f>
        <v>-117348225583</v>
      </c>
      <c r="G77" s="33">
        <v>5198027</v>
      </c>
      <c r="H77" s="33">
        <v>1563728670935</v>
      </c>
      <c r="I77" s="33">
        <f>-1*Table7[[#This Row],[-211279504001.0000]]</f>
        <v>1696125441110</v>
      </c>
      <c r="J77" s="33">
        <v>-1696125441110</v>
      </c>
      <c r="K77" s="33">
        <f>Table7[[#This Row],[Column7]]-Table7[[#This Row],[Column2]]</f>
        <v>-132396770175</v>
      </c>
    </row>
    <row r="78" spans="1:11" ht="23.1" customHeight="1" x14ac:dyDescent="0.6">
      <c r="A78" s="32" t="s">
        <v>179</v>
      </c>
      <c r="B78" s="33">
        <v>8628843</v>
      </c>
      <c r="C78" s="33">
        <v>577779323169</v>
      </c>
      <c r="D78" s="33">
        <f>-1*Table7[[#This Row],[-245272428851.0000]]</f>
        <v>581463499202</v>
      </c>
      <c r="E78" s="33">
        <v>-581463499202</v>
      </c>
      <c r="F78" s="33">
        <f>Table7[[#This Row],[235784234142.0000]]-Table7[[#This Row],[Column1]]</f>
        <v>-3684176033</v>
      </c>
      <c r="G78" s="33">
        <v>8628843</v>
      </c>
      <c r="H78" s="33">
        <v>577779323169</v>
      </c>
      <c r="I78" s="33">
        <f>-1*Table7[[#This Row],[-211279504001.0000]]</f>
        <v>600181062055</v>
      </c>
      <c r="J78" s="33">
        <v>-600181062055</v>
      </c>
      <c r="K78" s="33">
        <f>Table7[[#This Row],[Column7]]-Table7[[#This Row],[Column2]]</f>
        <v>-22401738886</v>
      </c>
    </row>
    <row r="79" spans="1:11" ht="23.1" customHeight="1" x14ac:dyDescent="0.6">
      <c r="A79" s="32" t="s">
        <v>180</v>
      </c>
      <c r="B79" s="33">
        <v>7432160</v>
      </c>
      <c r="C79" s="33">
        <v>208387914332</v>
      </c>
      <c r="D79" s="33">
        <f>-1*Table7[[#This Row],[-245272428851.0000]]</f>
        <v>183191162667</v>
      </c>
      <c r="E79" s="33">
        <v>-183191162667</v>
      </c>
      <c r="F79" s="33">
        <f>Table7[[#This Row],[235784234142.0000]]-Table7[[#This Row],[Column1]]</f>
        <v>25196751665</v>
      </c>
      <c r="G79" s="33">
        <v>7432160</v>
      </c>
      <c r="H79" s="33">
        <v>208387914332</v>
      </c>
      <c r="I79" s="33">
        <f>-1*Table7[[#This Row],[-211279504001.0000]]</f>
        <v>183228257957</v>
      </c>
      <c r="J79" s="33">
        <v>-183228257957</v>
      </c>
      <c r="K79" s="33">
        <f>Table7[[#This Row],[Column7]]-Table7[[#This Row],[Column2]]</f>
        <v>25159656375</v>
      </c>
    </row>
    <row r="80" spans="1:11" ht="23.1" customHeight="1" x14ac:dyDescent="0.6">
      <c r="A80" s="32" t="s">
        <v>181</v>
      </c>
      <c r="B80" s="33">
        <v>5002236</v>
      </c>
      <c r="C80" s="33">
        <v>106566619292</v>
      </c>
      <c r="D80" s="33">
        <f>-1*Table7[[#This Row],[-245272428851.0000]]</f>
        <v>106816541008</v>
      </c>
      <c r="E80" s="33">
        <v>-106816541008</v>
      </c>
      <c r="F80" s="33">
        <f>Table7[[#This Row],[235784234142.0000]]-Table7[[#This Row],[Column1]]</f>
        <v>-249921716</v>
      </c>
      <c r="G80" s="33">
        <v>5002236</v>
      </c>
      <c r="H80" s="33">
        <v>106566619292</v>
      </c>
      <c r="I80" s="33">
        <f>-1*Table7[[#This Row],[-211279504001.0000]]</f>
        <v>107439152530</v>
      </c>
      <c r="J80" s="33">
        <v>-107439152530</v>
      </c>
      <c r="K80" s="33">
        <f>Table7[[#This Row],[Column7]]-Table7[[#This Row],[Column2]]</f>
        <v>-872533238</v>
      </c>
    </row>
    <row r="81" spans="1:11" ht="23.1" customHeight="1" x14ac:dyDescent="0.6">
      <c r="A81" s="32" t="s">
        <v>182</v>
      </c>
      <c r="B81" s="33">
        <v>6622053</v>
      </c>
      <c r="C81" s="33">
        <v>138957425038</v>
      </c>
      <c r="D81" s="33">
        <f>-1*Table7[[#This Row],[-245272428851.0000]]</f>
        <v>149844778772</v>
      </c>
      <c r="E81" s="33">
        <v>-149844778772</v>
      </c>
      <c r="F81" s="33">
        <f>Table7[[#This Row],[235784234142.0000]]-Table7[[#This Row],[Column1]]</f>
        <v>-10887353734</v>
      </c>
      <c r="G81" s="33">
        <v>6622053</v>
      </c>
      <c r="H81" s="33">
        <v>138957425038</v>
      </c>
      <c r="I81" s="33">
        <f>-1*Table7[[#This Row],[-211279504001.0000]]</f>
        <v>150489626054</v>
      </c>
      <c r="J81" s="33">
        <v>-150489626054</v>
      </c>
      <c r="K81" s="33">
        <f>Table7[[#This Row],[Column7]]-Table7[[#This Row],[Column2]]</f>
        <v>-11532201016</v>
      </c>
    </row>
    <row r="82" spans="1:11" ht="23.1" customHeight="1" x14ac:dyDescent="0.6">
      <c r="A82" s="32" t="s">
        <v>183</v>
      </c>
      <c r="B82" s="33">
        <v>43442759</v>
      </c>
      <c r="C82" s="33">
        <v>148200860909</v>
      </c>
      <c r="D82" s="33">
        <f>-1*Table7[[#This Row],[-245272428851.0000]]</f>
        <v>164735909246</v>
      </c>
      <c r="E82" s="33">
        <v>-164735909246</v>
      </c>
      <c r="F82" s="33">
        <f>Table7[[#This Row],[235784234142.0000]]-Table7[[#This Row],[Column1]]</f>
        <v>-16535048337</v>
      </c>
      <c r="G82" s="33">
        <v>43442759</v>
      </c>
      <c r="H82" s="33">
        <v>148200860909</v>
      </c>
      <c r="I82" s="33">
        <f>-1*Table7[[#This Row],[-211279504001.0000]]</f>
        <v>169591032549</v>
      </c>
      <c r="J82" s="33">
        <v>-169591032549</v>
      </c>
      <c r="K82" s="33">
        <f>Table7[[#This Row],[Column7]]-Table7[[#This Row],[Column2]]</f>
        <v>-21390171640</v>
      </c>
    </row>
    <row r="83" spans="1:11" ht="23.1" customHeight="1" x14ac:dyDescent="0.6">
      <c r="A83" s="32" t="s">
        <v>196</v>
      </c>
      <c r="B83" s="33">
        <v>1000</v>
      </c>
      <c r="C83" s="33">
        <v>1044242375</v>
      </c>
      <c r="D83" s="33">
        <f>-1*Table7[[#This Row],[-245272428851.0000]]</f>
        <v>1044242375</v>
      </c>
      <c r="E83" s="33">
        <v>-1044242375</v>
      </c>
      <c r="F83" s="33">
        <f>Table7[[#This Row],[235784234142.0000]]-Table7[[#This Row],[Column1]]</f>
        <v>0</v>
      </c>
      <c r="G83" s="33">
        <v>1000</v>
      </c>
      <c r="H83" s="33">
        <v>1044242375</v>
      </c>
      <c r="I83" s="33">
        <f>-1*Table7[[#This Row],[-211279504001.0000]]</f>
        <v>1045757625</v>
      </c>
      <c r="J83" s="33">
        <v>-1045757625</v>
      </c>
      <c r="K83" s="33">
        <f>Table7[[#This Row],[Column7]]-Table7[[#This Row],[Column2]]</f>
        <v>-1515250</v>
      </c>
    </row>
    <row r="84" spans="1:11" ht="23.1" customHeight="1" x14ac:dyDescent="0.6">
      <c r="A84" s="32" t="s">
        <v>200</v>
      </c>
      <c r="B84" s="33">
        <v>0</v>
      </c>
      <c r="C84" s="33">
        <v>0</v>
      </c>
      <c r="D84" s="33">
        <f>-1*Table7[[#This Row],[-245272428851.0000]]</f>
        <v>-4393500</v>
      </c>
      <c r="E84" s="33">
        <v>4393500</v>
      </c>
      <c r="F84" s="33">
        <f>Table7[[#This Row],[235784234142.0000]]-Table7[[#This Row],[Column1]]</f>
        <v>4393500</v>
      </c>
      <c r="G84" s="33">
        <v>0</v>
      </c>
      <c r="H84" s="33">
        <v>0</v>
      </c>
      <c r="I84" s="33">
        <f>-1*Table7[[#This Row],[-211279504001.0000]]</f>
        <v>0</v>
      </c>
      <c r="J84" s="33">
        <v>0</v>
      </c>
      <c r="K84" s="33">
        <f>Table7[[#This Row],[Column7]]-Table7[[#This Row],[Column2]]</f>
        <v>0</v>
      </c>
    </row>
    <row r="85" spans="1:11" ht="23.1" customHeight="1" x14ac:dyDescent="0.6">
      <c r="A85" s="32" t="s">
        <v>203</v>
      </c>
      <c r="B85" s="33">
        <v>300810</v>
      </c>
      <c r="C85" s="33">
        <v>309609670136</v>
      </c>
      <c r="D85" s="33">
        <f>-1*Table7[[#This Row],[-245272428851.0000]]</f>
        <v>300520000000</v>
      </c>
      <c r="E85" s="33">
        <v>-300520000000</v>
      </c>
      <c r="F85" s="33">
        <f>Table7[[#This Row],[235784234142.0000]]-Table7[[#This Row],[Column1]]</f>
        <v>9089670136</v>
      </c>
      <c r="G85" s="33">
        <v>300810</v>
      </c>
      <c r="H85" s="33">
        <v>309609670136</v>
      </c>
      <c r="I85" s="33">
        <f>-1*Table7[[#This Row],[-211279504001.0000]]</f>
        <v>300810000000</v>
      </c>
      <c r="J85" s="33">
        <v>-300810000000</v>
      </c>
      <c r="K85" s="33">
        <f>Table7[[#This Row],[Column7]]-Table7[[#This Row],[Column2]]</f>
        <v>8799670136</v>
      </c>
    </row>
    <row r="86" spans="1:11" ht="23.1" customHeight="1" x14ac:dyDescent="0.6">
      <c r="A86" s="32" t="s">
        <v>232</v>
      </c>
      <c r="B86" s="33">
        <v>0</v>
      </c>
      <c r="C86" s="33">
        <v>0</v>
      </c>
      <c r="D86" s="33">
        <f>-1*Table7[[#This Row],[-245272428851.0000]]</f>
        <v>0</v>
      </c>
      <c r="E86" s="33">
        <v>0</v>
      </c>
      <c r="F86" s="33">
        <f>Table7[[#This Row],[235784234142.0000]]-Table7[[#This Row],[Column1]]</f>
        <v>0</v>
      </c>
      <c r="G86" s="33">
        <v>0</v>
      </c>
      <c r="H86" s="33">
        <v>0</v>
      </c>
      <c r="I86" s="33">
        <f>-1*Table7[[#This Row],[-211279504001.0000]]</f>
        <v>0</v>
      </c>
      <c r="J86" s="33">
        <v>0</v>
      </c>
      <c r="K86" s="33">
        <v>22037244207</v>
      </c>
    </row>
    <row r="87" spans="1:11" ht="23.1" customHeight="1" x14ac:dyDescent="0.6">
      <c r="A87" s="32" t="s">
        <v>184</v>
      </c>
      <c r="B87" s="33">
        <v>9640825</v>
      </c>
      <c r="C87" s="33">
        <v>139974725552</v>
      </c>
      <c r="D87" s="33">
        <f>-1*Table7[[#This Row],[-245272428851.0000]]</f>
        <v>152112932995</v>
      </c>
      <c r="E87" s="33">
        <v>-152112932995</v>
      </c>
      <c r="F87" s="33">
        <f>Table7[[#This Row],[235784234142.0000]]-Table7[[#This Row],[Column1]]</f>
        <v>-12138207443</v>
      </c>
      <c r="G87" s="33">
        <v>9640825</v>
      </c>
      <c r="H87" s="33">
        <v>139974725552</v>
      </c>
      <c r="I87" s="33">
        <f>-1*Table7[[#This Row],[-211279504001.0000]]</f>
        <v>222052128281</v>
      </c>
      <c r="J87" s="33">
        <v>-222052128281</v>
      </c>
      <c r="K87" s="33">
        <f>Table7[[#This Row],[Column7]]-Table7[[#This Row],[Column2]]</f>
        <v>-82077402729</v>
      </c>
    </row>
    <row r="88" spans="1:11" ht="23.1" customHeight="1" x14ac:dyDescent="0.6">
      <c r="A88" s="32" t="s">
        <v>185</v>
      </c>
      <c r="B88" s="33">
        <v>10089437</v>
      </c>
      <c r="C88" s="33">
        <v>58101234910</v>
      </c>
      <c r="D88" s="33">
        <f>-1*Table7[[#This Row],[-245272428851.0000]]</f>
        <v>76516198857</v>
      </c>
      <c r="E88" s="33">
        <v>-76516198857</v>
      </c>
      <c r="F88" s="33">
        <f>Table7[[#This Row],[235784234142.0000]]-Table7[[#This Row],[Column1]]</f>
        <v>-18414963947</v>
      </c>
      <c r="G88" s="33">
        <v>10089437</v>
      </c>
      <c r="H88" s="33">
        <v>58101234910</v>
      </c>
      <c r="I88" s="33">
        <f>-1*Table7[[#This Row],[-211279504001.0000]]</f>
        <v>111077876889</v>
      </c>
      <c r="J88" s="33">
        <v>-111077876889</v>
      </c>
      <c r="K88" s="33">
        <f>Table7[[#This Row],[Column7]]-Table7[[#This Row],[Column2]]</f>
        <v>-52976641979</v>
      </c>
    </row>
    <row r="89" spans="1:11" ht="23.1" customHeight="1" x14ac:dyDescent="0.6">
      <c r="A89" s="32" t="s">
        <v>234</v>
      </c>
      <c r="B89" s="33">
        <v>0</v>
      </c>
      <c r="C89" s="33">
        <v>0</v>
      </c>
      <c r="D89" s="33">
        <f>-1*Table7[[#This Row],[-245272428851.0000]]</f>
        <v>0</v>
      </c>
      <c r="E89" s="33">
        <v>0</v>
      </c>
      <c r="F89" s="33">
        <f>Table7[[#This Row],[235784234142.0000]]-Table7[[#This Row],[Column1]]</f>
        <v>0</v>
      </c>
      <c r="G89" s="33">
        <v>0</v>
      </c>
      <c r="H89" s="33">
        <v>0</v>
      </c>
      <c r="I89" s="33">
        <f>-1*Table7[[#This Row],[-211279504001.0000]]</f>
        <v>0</v>
      </c>
      <c r="J89" s="33">
        <v>0</v>
      </c>
      <c r="K89" s="33">
        <v>27318624236</v>
      </c>
    </row>
    <row r="90" spans="1:11" ht="23.1" customHeight="1" x14ac:dyDescent="0.6">
      <c r="A90" s="32" t="s">
        <v>235</v>
      </c>
      <c r="B90" s="33">
        <v>0</v>
      </c>
      <c r="C90" s="33">
        <v>0</v>
      </c>
      <c r="D90" s="33">
        <f>-1*Table7[[#This Row],[-245272428851.0000]]</f>
        <v>0</v>
      </c>
      <c r="E90" s="33">
        <v>0</v>
      </c>
      <c r="F90" s="33">
        <f>Table7[[#This Row],[235784234142.0000]]-Table7[[#This Row],[Column1]]</f>
        <v>0</v>
      </c>
      <c r="G90" s="33">
        <v>0</v>
      </c>
      <c r="H90" s="33">
        <v>0</v>
      </c>
      <c r="I90" s="33">
        <f>-1*Table7[[#This Row],[-211279504001.0000]]</f>
        <v>0</v>
      </c>
      <c r="J90" s="33">
        <v>0</v>
      </c>
      <c r="K90" s="33">
        <v>1995282533</v>
      </c>
    </row>
    <row r="91" spans="1:11" ht="23.1" customHeight="1" thickBot="1" x14ac:dyDescent="0.65">
      <c r="A91" s="32" t="s">
        <v>92</v>
      </c>
      <c r="B91" s="33"/>
      <c r="C91" s="48">
        <f>SUM(C7:C90)</f>
        <v>53659979878386</v>
      </c>
      <c r="D91" s="48">
        <f>SUM(D7:D90)</f>
        <v>58790068329214</v>
      </c>
      <c r="E91" s="33">
        <f>SUM(E7:E90)</f>
        <v>-58790068329214</v>
      </c>
      <c r="F91" s="48">
        <f>SUM(F7:F90)</f>
        <v>-5130088450828</v>
      </c>
      <c r="G91" s="33"/>
      <c r="H91" s="48">
        <f>SUM(H7:H90)</f>
        <v>53659979878386</v>
      </c>
      <c r="I91" s="48">
        <f>SUM(I7:I90)</f>
        <v>60849862565262</v>
      </c>
      <c r="J91" s="33">
        <f>SUM(J7:J90)</f>
        <v>-60849862565262</v>
      </c>
      <c r="K91" s="48">
        <f>SUM(K7:K90)</f>
        <v>-7138531535899.998</v>
      </c>
    </row>
    <row r="92" spans="1:11" ht="23.1" customHeight="1" thickTop="1" x14ac:dyDescent="0.6">
      <c r="A92" s="32" t="s">
        <v>93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</row>
  </sheetData>
  <mergeCells count="6">
    <mergeCell ref="B5:F5"/>
    <mergeCell ref="G5:K5"/>
    <mergeCell ref="A4:E4"/>
    <mergeCell ref="A1:K1"/>
    <mergeCell ref="A2:K2"/>
    <mergeCell ref="A3:K3"/>
  </mergeCells>
  <pageMargins left="0.7" right="0.7" top="0.75" bottom="0.75" header="0.3" footer="0.3"/>
  <pageSetup paperSize="9" scale="67" orientation="landscape" r:id="rId1"/>
  <headerFooter differentOddEven="1" differentFirst="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1</vt:lpstr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Sheet1</vt:lpstr>
      <vt:lpstr>' سهام و صندوق‌های سرمایه‌گذاری'!Print_Area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Fanipoor</cp:lastModifiedBy>
  <cp:lastPrinted>2021-05-24T10:10:24Z</cp:lastPrinted>
  <dcterms:created xsi:type="dcterms:W3CDTF">2017-11-22T14:26:20Z</dcterms:created>
  <dcterms:modified xsi:type="dcterms:W3CDTF">2021-05-30T07:25:07Z</dcterms:modified>
</cp:coreProperties>
</file>