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صندوق بازارگردانی\کفایت سرمایه\14000331\"/>
    </mc:Choice>
  </mc:AlternateContent>
  <bookViews>
    <workbookView xWindow="0" yWindow="0" windowWidth="24000" windowHeight="9735" firstSheet="8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سرمایه‌گذاری'!$A$1:$M$90</definedName>
    <definedName name="_xlnm.Print_Area" localSheetId="2">اوراق!$A$1:$S$15</definedName>
    <definedName name="_xlnm.Print_Area" localSheetId="11">'درآمد سپرده بانکی'!$A$1:$F$79</definedName>
    <definedName name="_xlnm.Print_Area" localSheetId="10">'درآمد سرمایه گذاری در اوراق بها'!$A$1:$I$22</definedName>
    <definedName name="_xlnm.Print_Area" localSheetId="9">'درآمد سرمایه گذاری در سهام و ص '!$A$1:$K$98</definedName>
    <definedName name="_xlnm.Print_Area" localSheetId="5">'درآمد سود سهام'!$A$1:$O$58</definedName>
    <definedName name="_xlnm.Print_Area" localSheetId="8">'درآمد ناشی از تغییر قیمت اوراق '!$A$1:$K$94</definedName>
    <definedName name="_xlnm.Print_Area" localSheetId="7">'درآمد ناشی ازفروش'!$A$1:$K$85</definedName>
    <definedName name="_xlnm.Print_Area" localSheetId="4">درآمدها!$A$1:$S$11</definedName>
    <definedName name="_xlnm.Print_Area" localSheetId="12">'سایر درآمدها'!$A$1:$C$10</definedName>
    <definedName name="_xlnm.Print_Area" localSheetId="3">سپرده!$A$1:$H$91</definedName>
    <definedName name="_xlnm.Print_Area" localSheetId="6">'سود اوراق بهادار و سپرده بانکی'!$A$1:$J$83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7" l="1"/>
  <c r="K24" i="5" l="1"/>
  <c r="K36" i="5"/>
  <c r="K48" i="5"/>
  <c r="K60" i="5"/>
  <c r="K72" i="5"/>
  <c r="K84" i="5"/>
  <c r="K96" i="5"/>
  <c r="L11" i="5"/>
  <c r="K11" i="5" s="1"/>
  <c r="L12" i="5"/>
  <c r="L13" i="5"/>
  <c r="K13" i="5" s="1"/>
  <c r="L14" i="5"/>
  <c r="L15" i="5"/>
  <c r="L16" i="5"/>
  <c r="L17" i="5"/>
  <c r="K17" i="5" s="1"/>
  <c r="L18" i="5"/>
  <c r="K18" i="5" s="1"/>
  <c r="L19" i="5"/>
  <c r="K19" i="5" s="1"/>
  <c r="L20" i="5"/>
  <c r="L21" i="5"/>
  <c r="L22" i="5"/>
  <c r="L23" i="5"/>
  <c r="K23" i="5" s="1"/>
  <c r="L24" i="5"/>
  <c r="L25" i="5"/>
  <c r="K25" i="5" s="1"/>
  <c r="L26" i="5"/>
  <c r="L27" i="5"/>
  <c r="L28" i="5"/>
  <c r="L29" i="5"/>
  <c r="K29" i="5" s="1"/>
  <c r="L30" i="5"/>
  <c r="K30" i="5" s="1"/>
  <c r="L31" i="5"/>
  <c r="K31" i="5" s="1"/>
  <c r="L32" i="5"/>
  <c r="L33" i="5"/>
  <c r="L34" i="5"/>
  <c r="L35" i="5"/>
  <c r="K35" i="5" s="1"/>
  <c r="L36" i="5"/>
  <c r="L37" i="5"/>
  <c r="K37" i="5" s="1"/>
  <c r="L38" i="5"/>
  <c r="L39" i="5"/>
  <c r="L40" i="5"/>
  <c r="L41" i="5"/>
  <c r="K41" i="5" s="1"/>
  <c r="L42" i="5"/>
  <c r="K42" i="5" s="1"/>
  <c r="L43" i="5"/>
  <c r="K43" i="5" s="1"/>
  <c r="L44" i="5"/>
  <c r="L45" i="5"/>
  <c r="L46" i="5"/>
  <c r="L47" i="5"/>
  <c r="K47" i="5" s="1"/>
  <c r="L48" i="5"/>
  <c r="L49" i="5"/>
  <c r="K49" i="5" s="1"/>
  <c r="L50" i="5"/>
  <c r="L51" i="5"/>
  <c r="L52" i="5"/>
  <c r="L53" i="5"/>
  <c r="K53" i="5" s="1"/>
  <c r="L54" i="5"/>
  <c r="K54" i="5" s="1"/>
  <c r="L55" i="5"/>
  <c r="K55" i="5" s="1"/>
  <c r="L56" i="5"/>
  <c r="L57" i="5"/>
  <c r="L58" i="5"/>
  <c r="L59" i="5"/>
  <c r="K59" i="5" s="1"/>
  <c r="L60" i="5"/>
  <c r="L61" i="5"/>
  <c r="K61" i="5" s="1"/>
  <c r="L62" i="5"/>
  <c r="L63" i="5"/>
  <c r="L64" i="5"/>
  <c r="L65" i="5"/>
  <c r="K65" i="5" s="1"/>
  <c r="L66" i="5"/>
  <c r="K66" i="5" s="1"/>
  <c r="L67" i="5"/>
  <c r="K67" i="5" s="1"/>
  <c r="L68" i="5"/>
  <c r="L69" i="5"/>
  <c r="L70" i="5"/>
  <c r="L71" i="5"/>
  <c r="K71" i="5" s="1"/>
  <c r="L72" i="5"/>
  <c r="L73" i="5"/>
  <c r="K73" i="5" s="1"/>
  <c r="L74" i="5"/>
  <c r="L75" i="5"/>
  <c r="L76" i="5"/>
  <c r="L77" i="5"/>
  <c r="K77" i="5" s="1"/>
  <c r="L78" i="5"/>
  <c r="K78" i="5" s="1"/>
  <c r="L79" i="5"/>
  <c r="K79" i="5" s="1"/>
  <c r="L80" i="5"/>
  <c r="L81" i="5"/>
  <c r="L82" i="5"/>
  <c r="L83" i="5"/>
  <c r="K83" i="5" s="1"/>
  <c r="L84" i="5"/>
  <c r="L85" i="5"/>
  <c r="K85" i="5" s="1"/>
  <c r="L86" i="5"/>
  <c r="L87" i="5"/>
  <c r="L88" i="5"/>
  <c r="L89" i="5"/>
  <c r="K89" i="5" s="1"/>
  <c r="L90" i="5"/>
  <c r="K90" i="5" s="1"/>
  <c r="L91" i="5"/>
  <c r="K91" i="5" s="1"/>
  <c r="L92" i="5"/>
  <c r="L93" i="5"/>
  <c r="L94" i="5"/>
  <c r="L95" i="5"/>
  <c r="K95" i="5" s="1"/>
  <c r="L96" i="5"/>
  <c r="K83" i="15"/>
  <c r="J12" i="5"/>
  <c r="K12" i="5" s="1"/>
  <c r="J11" i="5"/>
  <c r="E10" i="11"/>
  <c r="E9" i="11"/>
  <c r="E8" i="11"/>
  <c r="E6" i="11"/>
  <c r="E7" i="11"/>
  <c r="D10" i="11"/>
  <c r="D9" i="11"/>
  <c r="D8" i="11"/>
  <c r="D6" i="11"/>
  <c r="D7" i="11"/>
  <c r="C10" i="11"/>
  <c r="B9" i="8"/>
  <c r="C9" i="8"/>
  <c r="D78" i="7"/>
  <c r="B78" i="7"/>
  <c r="I12" i="6"/>
  <c r="I13" i="6"/>
  <c r="I14" i="6"/>
  <c r="I15" i="6"/>
  <c r="I16" i="6"/>
  <c r="I17" i="6"/>
  <c r="I18" i="6"/>
  <c r="I19" i="6"/>
  <c r="I20" i="6"/>
  <c r="I21" i="6" s="1"/>
  <c r="I11" i="6"/>
  <c r="E12" i="6"/>
  <c r="E13" i="6"/>
  <c r="E14" i="6"/>
  <c r="E15" i="6"/>
  <c r="E21" i="6" s="1"/>
  <c r="E16" i="6"/>
  <c r="E17" i="6"/>
  <c r="E18" i="6"/>
  <c r="E19" i="6"/>
  <c r="E20" i="6"/>
  <c r="E11" i="6"/>
  <c r="B21" i="6"/>
  <c r="C21" i="6"/>
  <c r="D21" i="6"/>
  <c r="F21" i="6"/>
  <c r="G21" i="6"/>
  <c r="H21" i="6"/>
  <c r="I97" i="5"/>
  <c r="D97" i="5"/>
  <c r="E96" i="5"/>
  <c r="J96" i="5"/>
  <c r="K75" i="15"/>
  <c r="K76" i="15"/>
  <c r="K77" i="15"/>
  <c r="K78" i="15"/>
  <c r="K79" i="15"/>
  <c r="K80" i="15"/>
  <c r="K81" i="15"/>
  <c r="H97" i="5"/>
  <c r="F84" i="14"/>
  <c r="F85" i="14"/>
  <c r="F94" i="14" s="1"/>
  <c r="F86" i="14"/>
  <c r="F87" i="14"/>
  <c r="F88" i="14"/>
  <c r="K84" i="14"/>
  <c r="K85" i="14"/>
  <c r="K86" i="14"/>
  <c r="K94" i="14" s="1"/>
  <c r="K87" i="14"/>
  <c r="K88" i="14"/>
  <c r="B97" i="5"/>
  <c r="C97" i="5"/>
  <c r="G97" i="5"/>
  <c r="H93" i="14"/>
  <c r="C91" i="14"/>
  <c r="C94" i="14"/>
  <c r="J13" i="5"/>
  <c r="J14" i="5"/>
  <c r="K14" i="5" s="1"/>
  <c r="J15" i="5"/>
  <c r="K15" i="5" s="1"/>
  <c r="J16" i="5"/>
  <c r="K16" i="5" s="1"/>
  <c r="J17" i="5"/>
  <c r="J18" i="5"/>
  <c r="J19" i="5"/>
  <c r="J20" i="5"/>
  <c r="K20" i="5" s="1"/>
  <c r="J21" i="5"/>
  <c r="K21" i="5" s="1"/>
  <c r="J22" i="5"/>
  <c r="K22" i="5" s="1"/>
  <c r="J23" i="5"/>
  <c r="J24" i="5"/>
  <c r="J25" i="5"/>
  <c r="J26" i="5"/>
  <c r="K26" i="5" s="1"/>
  <c r="J27" i="5"/>
  <c r="K27" i="5" s="1"/>
  <c r="J28" i="5"/>
  <c r="K28" i="5" s="1"/>
  <c r="J29" i="5"/>
  <c r="J30" i="5"/>
  <c r="J31" i="5"/>
  <c r="J32" i="5"/>
  <c r="K32" i="5" s="1"/>
  <c r="J33" i="5"/>
  <c r="K33" i="5" s="1"/>
  <c r="J34" i="5"/>
  <c r="K34" i="5" s="1"/>
  <c r="J35" i="5"/>
  <c r="J36" i="5"/>
  <c r="J37" i="5"/>
  <c r="J38" i="5"/>
  <c r="K38" i="5" s="1"/>
  <c r="J39" i="5"/>
  <c r="K39" i="5" s="1"/>
  <c r="J40" i="5"/>
  <c r="K40" i="5" s="1"/>
  <c r="J41" i="5"/>
  <c r="J42" i="5"/>
  <c r="J43" i="5"/>
  <c r="J44" i="5"/>
  <c r="K44" i="5" s="1"/>
  <c r="J45" i="5"/>
  <c r="K45" i="5" s="1"/>
  <c r="J46" i="5"/>
  <c r="K46" i="5" s="1"/>
  <c r="J47" i="5"/>
  <c r="J48" i="5"/>
  <c r="J49" i="5"/>
  <c r="J50" i="5"/>
  <c r="K50" i="5" s="1"/>
  <c r="J51" i="5"/>
  <c r="K51" i="5" s="1"/>
  <c r="J52" i="5"/>
  <c r="K52" i="5" s="1"/>
  <c r="J53" i="5"/>
  <c r="J54" i="5"/>
  <c r="J55" i="5"/>
  <c r="J56" i="5"/>
  <c r="K56" i="5" s="1"/>
  <c r="J57" i="5"/>
  <c r="K57" i="5" s="1"/>
  <c r="J58" i="5"/>
  <c r="K58" i="5" s="1"/>
  <c r="J59" i="5"/>
  <c r="J60" i="5"/>
  <c r="J61" i="5"/>
  <c r="J62" i="5"/>
  <c r="K62" i="5" s="1"/>
  <c r="J63" i="5"/>
  <c r="K63" i="5" s="1"/>
  <c r="J64" i="5"/>
  <c r="K64" i="5" s="1"/>
  <c r="J65" i="5"/>
  <c r="J66" i="5"/>
  <c r="J67" i="5"/>
  <c r="J68" i="5"/>
  <c r="K68" i="5" s="1"/>
  <c r="J69" i="5"/>
  <c r="K69" i="5" s="1"/>
  <c r="J70" i="5"/>
  <c r="K70" i="5" s="1"/>
  <c r="J71" i="5"/>
  <c r="J72" i="5"/>
  <c r="J73" i="5"/>
  <c r="J74" i="5"/>
  <c r="K74" i="5" s="1"/>
  <c r="J75" i="5"/>
  <c r="K75" i="5" s="1"/>
  <c r="J76" i="5"/>
  <c r="K76" i="5" s="1"/>
  <c r="J77" i="5"/>
  <c r="J78" i="5"/>
  <c r="J79" i="5"/>
  <c r="J80" i="5"/>
  <c r="K80" i="5" s="1"/>
  <c r="J81" i="5"/>
  <c r="K81" i="5" s="1"/>
  <c r="J82" i="5"/>
  <c r="K82" i="5" s="1"/>
  <c r="J83" i="5"/>
  <c r="J84" i="5"/>
  <c r="J85" i="5"/>
  <c r="J86" i="5"/>
  <c r="K86" i="5" s="1"/>
  <c r="J87" i="5"/>
  <c r="K87" i="5" s="1"/>
  <c r="J88" i="5"/>
  <c r="K88" i="5" s="1"/>
  <c r="J89" i="5"/>
  <c r="J90" i="5"/>
  <c r="J91" i="5"/>
  <c r="J92" i="5"/>
  <c r="K92" i="5" s="1"/>
  <c r="J93" i="5"/>
  <c r="K93" i="5" s="1"/>
  <c r="J94" i="5"/>
  <c r="K94" i="5" s="1"/>
  <c r="J95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H91" i="14"/>
  <c r="H89" i="14"/>
  <c r="H94" i="14" s="1"/>
  <c r="H92" i="14"/>
  <c r="I94" i="14"/>
  <c r="J94" i="14"/>
  <c r="D94" i="14"/>
  <c r="E94" i="14"/>
  <c r="K8" i="14"/>
  <c r="K9" i="14"/>
  <c r="K11" i="14"/>
  <c r="K14" i="14"/>
  <c r="K15" i="14"/>
  <c r="K17" i="14"/>
  <c r="K20" i="14"/>
  <c r="K21" i="14"/>
  <c r="K23" i="14"/>
  <c r="K26" i="14"/>
  <c r="K27" i="14"/>
  <c r="K29" i="14"/>
  <c r="K32" i="14"/>
  <c r="K33" i="14"/>
  <c r="K35" i="14"/>
  <c r="K38" i="14"/>
  <c r="K39" i="14"/>
  <c r="K41" i="14"/>
  <c r="K44" i="14"/>
  <c r="K45" i="14"/>
  <c r="K47" i="14"/>
  <c r="K50" i="14"/>
  <c r="K51" i="14"/>
  <c r="K53" i="14"/>
  <c r="K56" i="14"/>
  <c r="K57" i="14"/>
  <c r="K59" i="14"/>
  <c r="K62" i="14"/>
  <c r="K63" i="14"/>
  <c r="K65" i="14"/>
  <c r="K68" i="14"/>
  <c r="K69" i="14"/>
  <c r="K71" i="14"/>
  <c r="K74" i="14"/>
  <c r="K75" i="14"/>
  <c r="K77" i="14"/>
  <c r="K80" i="14"/>
  <c r="K81" i="14"/>
  <c r="K83" i="14"/>
  <c r="F18" i="14"/>
  <c r="F22" i="14"/>
  <c r="F24" i="14"/>
  <c r="F28" i="14"/>
  <c r="F30" i="14"/>
  <c r="F34" i="14"/>
  <c r="F36" i="14"/>
  <c r="F40" i="14"/>
  <c r="F42" i="14"/>
  <c r="F46" i="14"/>
  <c r="F48" i="14"/>
  <c r="F52" i="14"/>
  <c r="F54" i="14"/>
  <c r="F58" i="14"/>
  <c r="F60" i="14"/>
  <c r="F64" i="14"/>
  <c r="F66" i="14"/>
  <c r="F70" i="14"/>
  <c r="F72" i="14"/>
  <c r="F76" i="14"/>
  <c r="F78" i="14"/>
  <c r="F82" i="14"/>
  <c r="F90" i="14"/>
  <c r="F16" i="14"/>
  <c r="I7" i="14"/>
  <c r="I8" i="14"/>
  <c r="I9" i="14"/>
  <c r="I10" i="14"/>
  <c r="K10" i="14" s="1"/>
  <c r="I11" i="14"/>
  <c r="I12" i="14"/>
  <c r="K12" i="14" s="1"/>
  <c r="I13" i="14"/>
  <c r="K13" i="14" s="1"/>
  <c r="I14" i="14"/>
  <c r="I15" i="14"/>
  <c r="I16" i="14"/>
  <c r="K16" i="14" s="1"/>
  <c r="I17" i="14"/>
  <c r="I18" i="14"/>
  <c r="K18" i="14" s="1"/>
  <c r="I19" i="14"/>
  <c r="K19" i="14" s="1"/>
  <c r="I20" i="14"/>
  <c r="I21" i="14"/>
  <c r="I22" i="14"/>
  <c r="K22" i="14" s="1"/>
  <c r="I23" i="14"/>
  <c r="I24" i="14"/>
  <c r="K24" i="14" s="1"/>
  <c r="I25" i="14"/>
  <c r="K25" i="14" s="1"/>
  <c r="I26" i="14"/>
  <c r="I27" i="14"/>
  <c r="I28" i="14"/>
  <c r="K28" i="14" s="1"/>
  <c r="I29" i="14"/>
  <c r="I30" i="14"/>
  <c r="K30" i="14" s="1"/>
  <c r="I31" i="14"/>
  <c r="K31" i="14" s="1"/>
  <c r="I32" i="14"/>
  <c r="I33" i="14"/>
  <c r="I34" i="14"/>
  <c r="K34" i="14" s="1"/>
  <c r="I35" i="14"/>
  <c r="I36" i="14"/>
  <c r="K36" i="14" s="1"/>
  <c r="I37" i="14"/>
  <c r="K37" i="14" s="1"/>
  <c r="I38" i="14"/>
  <c r="I39" i="14"/>
  <c r="I40" i="14"/>
  <c r="K40" i="14" s="1"/>
  <c r="I41" i="14"/>
  <c r="I42" i="14"/>
  <c r="K42" i="14" s="1"/>
  <c r="I43" i="14"/>
  <c r="K43" i="14" s="1"/>
  <c r="I44" i="14"/>
  <c r="I45" i="14"/>
  <c r="I46" i="14"/>
  <c r="K46" i="14" s="1"/>
  <c r="I47" i="14"/>
  <c r="I48" i="14"/>
  <c r="K48" i="14" s="1"/>
  <c r="I49" i="14"/>
  <c r="K49" i="14" s="1"/>
  <c r="I50" i="14"/>
  <c r="I51" i="14"/>
  <c r="I52" i="14"/>
  <c r="K52" i="14" s="1"/>
  <c r="I53" i="14"/>
  <c r="I54" i="14"/>
  <c r="K54" i="14" s="1"/>
  <c r="I55" i="14"/>
  <c r="K55" i="14" s="1"/>
  <c r="I56" i="14"/>
  <c r="I57" i="14"/>
  <c r="I58" i="14"/>
  <c r="K58" i="14" s="1"/>
  <c r="I59" i="14"/>
  <c r="I60" i="14"/>
  <c r="K60" i="14" s="1"/>
  <c r="I61" i="14"/>
  <c r="K61" i="14" s="1"/>
  <c r="I62" i="14"/>
  <c r="I63" i="14"/>
  <c r="I64" i="14"/>
  <c r="K64" i="14" s="1"/>
  <c r="I65" i="14"/>
  <c r="I66" i="14"/>
  <c r="K66" i="14" s="1"/>
  <c r="I67" i="14"/>
  <c r="K67" i="14" s="1"/>
  <c r="I68" i="14"/>
  <c r="I69" i="14"/>
  <c r="I70" i="14"/>
  <c r="K70" i="14" s="1"/>
  <c r="I71" i="14"/>
  <c r="I72" i="14"/>
  <c r="K72" i="14" s="1"/>
  <c r="I73" i="14"/>
  <c r="K73" i="14" s="1"/>
  <c r="I74" i="14"/>
  <c r="I75" i="14"/>
  <c r="I76" i="14"/>
  <c r="K76" i="14" s="1"/>
  <c r="I77" i="14"/>
  <c r="I78" i="14"/>
  <c r="K78" i="14" s="1"/>
  <c r="I79" i="14"/>
  <c r="K79" i="14" s="1"/>
  <c r="I80" i="14"/>
  <c r="I81" i="14"/>
  <c r="I82" i="14"/>
  <c r="K82" i="14" s="1"/>
  <c r="I83" i="14"/>
  <c r="I84" i="14"/>
  <c r="I85" i="14"/>
  <c r="I86" i="14"/>
  <c r="I87" i="14"/>
  <c r="I88" i="14"/>
  <c r="I90" i="14"/>
  <c r="K90" i="14" s="1"/>
  <c r="D7" i="14"/>
  <c r="D8" i="14"/>
  <c r="F8" i="14" s="1"/>
  <c r="D9" i="14"/>
  <c r="F9" i="14" s="1"/>
  <c r="D10" i="14"/>
  <c r="F10" i="14" s="1"/>
  <c r="D11" i="14"/>
  <c r="F11" i="14" s="1"/>
  <c r="D12" i="14"/>
  <c r="F12" i="14" s="1"/>
  <c r="D13" i="14"/>
  <c r="F13" i="14" s="1"/>
  <c r="D14" i="14"/>
  <c r="F14" i="14" s="1"/>
  <c r="D16" i="14"/>
  <c r="D17" i="14"/>
  <c r="F17" i="14" s="1"/>
  <c r="D18" i="14"/>
  <c r="D19" i="14"/>
  <c r="F19" i="14" s="1"/>
  <c r="D20" i="14"/>
  <c r="F20" i="14" s="1"/>
  <c r="D21" i="14"/>
  <c r="F21" i="14" s="1"/>
  <c r="D22" i="14"/>
  <c r="D23" i="14"/>
  <c r="F23" i="14" s="1"/>
  <c r="D24" i="14"/>
  <c r="D25" i="14"/>
  <c r="F25" i="14" s="1"/>
  <c r="D26" i="14"/>
  <c r="F26" i="14" s="1"/>
  <c r="D27" i="14"/>
  <c r="F27" i="14" s="1"/>
  <c r="D28" i="14"/>
  <c r="D29" i="14"/>
  <c r="F29" i="14" s="1"/>
  <c r="D30" i="14"/>
  <c r="D31" i="14"/>
  <c r="F31" i="14" s="1"/>
  <c r="D32" i="14"/>
  <c r="F32" i="14" s="1"/>
  <c r="D33" i="14"/>
  <c r="F33" i="14" s="1"/>
  <c r="D34" i="14"/>
  <c r="D35" i="14"/>
  <c r="F35" i="14" s="1"/>
  <c r="D36" i="14"/>
  <c r="D37" i="14"/>
  <c r="F37" i="14" s="1"/>
  <c r="D38" i="14"/>
  <c r="F38" i="14" s="1"/>
  <c r="D39" i="14"/>
  <c r="F39" i="14" s="1"/>
  <c r="D40" i="14"/>
  <c r="D41" i="14"/>
  <c r="F41" i="14" s="1"/>
  <c r="D42" i="14"/>
  <c r="D43" i="14"/>
  <c r="F43" i="14" s="1"/>
  <c r="D44" i="14"/>
  <c r="F44" i="14" s="1"/>
  <c r="D45" i="14"/>
  <c r="F45" i="14" s="1"/>
  <c r="D46" i="14"/>
  <c r="D47" i="14"/>
  <c r="F47" i="14" s="1"/>
  <c r="D48" i="14"/>
  <c r="D49" i="14"/>
  <c r="F49" i="14" s="1"/>
  <c r="D50" i="14"/>
  <c r="F50" i="14" s="1"/>
  <c r="D51" i="14"/>
  <c r="F51" i="14" s="1"/>
  <c r="D52" i="14"/>
  <c r="D53" i="14"/>
  <c r="F53" i="14" s="1"/>
  <c r="D54" i="14"/>
  <c r="D55" i="14"/>
  <c r="F55" i="14" s="1"/>
  <c r="D56" i="14"/>
  <c r="F56" i="14" s="1"/>
  <c r="D57" i="14"/>
  <c r="F57" i="14" s="1"/>
  <c r="D58" i="14"/>
  <c r="D59" i="14"/>
  <c r="F59" i="14" s="1"/>
  <c r="D60" i="14"/>
  <c r="D61" i="14"/>
  <c r="F61" i="14" s="1"/>
  <c r="D62" i="14"/>
  <c r="F62" i="14" s="1"/>
  <c r="D63" i="14"/>
  <c r="F63" i="14" s="1"/>
  <c r="D64" i="14"/>
  <c r="D65" i="14"/>
  <c r="F65" i="14" s="1"/>
  <c r="D66" i="14"/>
  <c r="D67" i="14"/>
  <c r="F67" i="14" s="1"/>
  <c r="D68" i="14"/>
  <c r="F68" i="14" s="1"/>
  <c r="D69" i="14"/>
  <c r="F69" i="14" s="1"/>
  <c r="D70" i="14"/>
  <c r="D71" i="14"/>
  <c r="F71" i="14" s="1"/>
  <c r="D72" i="14"/>
  <c r="D73" i="14"/>
  <c r="F73" i="14" s="1"/>
  <c r="D74" i="14"/>
  <c r="F74" i="14" s="1"/>
  <c r="D75" i="14"/>
  <c r="F75" i="14" s="1"/>
  <c r="D76" i="14"/>
  <c r="D77" i="14"/>
  <c r="F77" i="14" s="1"/>
  <c r="D78" i="14"/>
  <c r="D79" i="14"/>
  <c r="F79" i="14" s="1"/>
  <c r="D80" i="14"/>
  <c r="F80" i="14" s="1"/>
  <c r="D81" i="14"/>
  <c r="F81" i="14" s="1"/>
  <c r="D82" i="14"/>
  <c r="D83" i="14"/>
  <c r="F83" i="14" s="1"/>
  <c r="D84" i="14"/>
  <c r="D85" i="14"/>
  <c r="D86" i="14"/>
  <c r="D87" i="14"/>
  <c r="D88" i="14"/>
  <c r="D89" i="14"/>
  <c r="F89" i="14" s="1"/>
  <c r="D90" i="14"/>
  <c r="D92" i="14"/>
  <c r="F92" i="14" s="1"/>
  <c r="D93" i="14"/>
  <c r="F93" i="14" s="1"/>
  <c r="C83" i="15"/>
  <c r="D82" i="15"/>
  <c r="F82" i="15" s="1"/>
  <c r="H83" i="15"/>
  <c r="J83" i="15"/>
  <c r="E83" i="15"/>
  <c r="K8" i="15"/>
  <c r="K10" i="15"/>
  <c r="K14" i="15"/>
  <c r="K16" i="15"/>
  <c r="K20" i="15"/>
  <c r="K22" i="15"/>
  <c r="K26" i="15"/>
  <c r="K28" i="15"/>
  <c r="K32" i="15"/>
  <c r="K34" i="15"/>
  <c r="K38" i="15"/>
  <c r="K40" i="15"/>
  <c r="K44" i="15"/>
  <c r="K46" i="15"/>
  <c r="K50" i="15"/>
  <c r="K52" i="15"/>
  <c r="K56" i="15"/>
  <c r="K58" i="15"/>
  <c r="K62" i="15"/>
  <c r="K64" i="15"/>
  <c r="K68" i="15"/>
  <c r="K70" i="15"/>
  <c r="K74" i="15"/>
  <c r="K82" i="15"/>
  <c r="F10" i="15"/>
  <c r="F12" i="15"/>
  <c r="F16" i="15"/>
  <c r="F18" i="15"/>
  <c r="F22" i="15"/>
  <c r="F24" i="15"/>
  <c r="F28" i="15"/>
  <c r="F30" i="15"/>
  <c r="F34" i="15"/>
  <c r="F36" i="15"/>
  <c r="F40" i="15"/>
  <c r="F42" i="15"/>
  <c r="F46" i="15"/>
  <c r="F48" i="15"/>
  <c r="F52" i="15"/>
  <c r="F54" i="15"/>
  <c r="F58" i="15"/>
  <c r="F60" i="15"/>
  <c r="F64" i="15"/>
  <c r="F66" i="15"/>
  <c r="F70" i="15"/>
  <c r="F72" i="15"/>
  <c r="F76" i="15"/>
  <c r="F78" i="15"/>
  <c r="I7" i="15"/>
  <c r="K7" i="15" s="1"/>
  <c r="I8" i="15"/>
  <c r="I9" i="15"/>
  <c r="K9" i="15" s="1"/>
  <c r="I10" i="15"/>
  <c r="I11" i="15"/>
  <c r="K11" i="15" s="1"/>
  <c r="I12" i="15"/>
  <c r="K12" i="15" s="1"/>
  <c r="I13" i="15"/>
  <c r="K13" i="15" s="1"/>
  <c r="I14" i="15"/>
  <c r="I15" i="15"/>
  <c r="K15" i="15" s="1"/>
  <c r="I16" i="15"/>
  <c r="I17" i="15"/>
  <c r="K17" i="15" s="1"/>
  <c r="I18" i="15"/>
  <c r="K18" i="15" s="1"/>
  <c r="I19" i="15"/>
  <c r="K19" i="15" s="1"/>
  <c r="I20" i="15"/>
  <c r="I21" i="15"/>
  <c r="K21" i="15" s="1"/>
  <c r="I22" i="15"/>
  <c r="I23" i="15"/>
  <c r="K23" i="15" s="1"/>
  <c r="I24" i="15"/>
  <c r="K24" i="15" s="1"/>
  <c r="I25" i="15"/>
  <c r="K25" i="15" s="1"/>
  <c r="I26" i="15"/>
  <c r="I27" i="15"/>
  <c r="K27" i="15" s="1"/>
  <c r="I28" i="15"/>
  <c r="I29" i="15"/>
  <c r="K29" i="15" s="1"/>
  <c r="I30" i="15"/>
  <c r="K30" i="15" s="1"/>
  <c r="I31" i="15"/>
  <c r="K31" i="15" s="1"/>
  <c r="I32" i="15"/>
  <c r="I33" i="15"/>
  <c r="K33" i="15" s="1"/>
  <c r="I34" i="15"/>
  <c r="I35" i="15"/>
  <c r="K35" i="15" s="1"/>
  <c r="I36" i="15"/>
  <c r="K36" i="15" s="1"/>
  <c r="I37" i="15"/>
  <c r="K37" i="15" s="1"/>
  <c r="I38" i="15"/>
  <c r="I39" i="15"/>
  <c r="K39" i="15" s="1"/>
  <c r="I40" i="15"/>
  <c r="I41" i="15"/>
  <c r="K41" i="15" s="1"/>
  <c r="I42" i="15"/>
  <c r="K42" i="15" s="1"/>
  <c r="I43" i="15"/>
  <c r="K43" i="15" s="1"/>
  <c r="I44" i="15"/>
  <c r="I45" i="15"/>
  <c r="K45" i="15" s="1"/>
  <c r="I46" i="15"/>
  <c r="I47" i="15"/>
  <c r="K47" i="15" s="1"/>
  <c r="I48" i="15"/>
  <c r="K48" i="15" s="1"/>
  <c r="I49" i="15"/>
  <c r="K49" i="15" s="1"/>
  <c r="I50" i="15"/>
  <c r="I51" i="15"/>
  <c r="K51" i="15" s="1"/>
  <c r="I52" i="15"/>
  <c r="I53" i="15"/>
  <c r="K53" i="15" s="1"/>
  <c r="I54" i="15"/>
  <c r="K54" i="15" s="1"/>
  <c r="I55" i="15"/>
  <c r="K55" i="15" s="1"/>
  <c r="I56" i="15"/>
  <c r="I57" i="15"/>
  <c r="K57" i="15" s="1"/>
  <c r="I58" i="15"/>
  <c r="I59" i="15"/>
  <c r="K59" i="15" s="1"/>
  <c r="I60" i="15"/>
  <c r="K60" i="15" s="1"/>
  <c r="I61" i="15"/>
  <c r="K61" i="15" s="1"/>
  <c r="I62" i="15"/>
  <c r="I63" i="15"/>
  <c r="K63" i="15" s="1"/>
  <c r="I64" i="15"/>
  <c r="I65" i="15"/>
  <c r="K65" i="15" s="1"/>
  <c r="I66" i="15"/>
  <c r="K66" i="15" s="1"/>
  <c r="I67" i="15"/>
  <c r="K67" i="15" s="1"/>
  <c r="I68" i="15"/>
  <c r="I69" i="15"/>
  <c r="K69" i="15" s="1"/>
  <c r="I70" i="15"/>
  <c r="I71" i="15"/>
  <c r="K71" i="15" s="1"/>
  <c r="I72" i="15"/>
  <c r="K72" i="15" s="1"/>
  <c r="I73" i="15"/>
  <c r="K73" i="15" s="1"/>
  <c r="I74" i="15"/>
  <c r="I75" i="15"/>
  <c r="I76" i="15"/>
  <c r="I77" i="15"/>
  <c r="I78" i="15"/>
  <c r="I79" i="15"/>
  <c r="I80" i="15"/>
  <c r="I81" i="15"/>
  <c r="I82" i="15"/>
  <c r="D7" i="15"/>
  <c r="D83" i="15" s="1"/>
  <c r="D8" i="15"/>
  <c r="F8" i="15" s="1"/>
  <c r="D9" i="15"/>
  <c r="F9" i="15" s="1"/>
  <c r="D10" i="15"/>
  <c r="D11" i="15"/>
  <c r="F11" i="15" s="1"/>
  <c r="D12" i="15"/>
  <c r="D13" i="15"/>
  <c r="F13" i="15" s="1"/>
  <c r="D14" i="15"/>
  <c r="F14" i="15" s="1"/>
  <c r="D15" i="15"/>
  <c r="F15" i="15" s="1"/>
  <c r="D16" i="15"/>
  <c r="D17" i="15"/>
  <c r="F17" i="15" s="1"/>
  <c r="D18" i="15"/>
  <c r="D19" i="15"/>
  <c r="F19" i="15" s="1"/>
  <c r="D20" i="15"/>
  <c r="F20" i="15" s="1"/>
  <c r="D21" i="15"/>
  <c r="F21" i="15" s="1"/>
  <c r="D22" i="15"/>
  <c r="D23" i="15"/>
  <c r="F23" i="15" s="1"/>
  <c r="D24" i="15"/>
  <c r="D25" i="15"/>
  <c r="F25" i="15" s="1"/>
  <c r="D26" i="15"/>
  <c r="F26" i="15" s="1"/>
  <c r="D27" i="15"/>
  <c r="F27" i="15" s="1"/>
  <c r="D28" i="15"/>
  <c r="D29" i="15"/>
  <c r="F29" i="15" s="1"/>
  <c r="D30" i="15"/>
  <c r="D31" i="15"/>
  <c r="F31" i="15" s="1"/>
  <c r="D32" i="15"/>
  <c r="F32" i="15" s="1"/>
  <c r="D33" i="15"/>
  <c r="F33" i="15" s="1"/>
  <c r="D34" i="15"/>
  <c r="D35" i="15"/>
  <c r="F35" i="15" s="1"/>
  <c r="D36" i="15"/>
  <c r="D37" i="15"/>
  <c r="F37" i="15" s="1"/>
  <c r="D38" i="15"/>
  <c r="F38" i="15" s="1"/>
  <c r="D39" i="15"/>
  <c r="F39" i="15" s="1"/>
  <c r="D40" i="15"/>
  <c r="D41" i="15"/>
  <c r="F41" i="15" s="1"/>
  <c r="D42" i="15"/>
  <c r="D43" i="15"/>
  <c r="F43" i="15" s="1"/>
  <c r="D44" i="15"/>
  <c r="F44" i="15" s="1"/>
  <c r="D45" i="15"/>
  <c r="F45" i="15" s="1"/>
  <c r="D46" i="15"/>
  <c r="D47" i="15"/>
  <c r="F47" i="15" s="1"/>
  <c r="D48" i="15"/>
  <c r="D49" i="15"/>
  <c r="F49" i="15" s="1"/>
  <c r="D50" i="15"/>
  <c r="F50" i="15" s="1"/>
  <c r="D51" i="15"/>
  <c r="F51" i="15" s="1"/>
  <c r="D52" i="15"/>
  <c r="D53" i="15"/>
  <c r="F53" i="15" s="1"/>
  <c r="D54" i="15"/>
  <c r="D55" i="15"/>
  <c r="F55" i="15" s="1"/>
  <c r="D56" i="15"/>
  <c r="F56" i="15" s="1"/>
  <c r="D57" i="15"/>
  <c r="F57" i="15" s="1"/>
  <c r="D58" i="15"/>
  <c r="D59" i="15"/>
  <c r="F59" i="15" s="1"/>
  <c r="D60" i="15"/>
  <c r="D61" i="15"/>
  <c r="F61" i="15" s="1"/>
  <c r="D62" i="15"/>
  <c r="F62" i="15" s="1"/>
  <c r="D63" i="15"/>
  <c r="F63" i="15" s="1"/>
  <c r="D64" i="15"/>
  <c r="D65" i="15"/>
  <c r="F65" i="15" s="1"/>
  <c r="D66" i="15"/>
  <c r="D67" i="15"/>
  <c r="F67" i="15" s="1"/>
  <c r="D68" i="15"/>
  <c r="F68" i="15" s="1"/>
  <c r="D69" i="15"/>
  <c r="F69" i="15" s="1"/>
  <c r="D70" i="15"/>
  <c r="D71" i="15"/>
  <c r="F71" i="15" s="1"/>
  <c r="D72" i="15"/>
  <c r="D73" i="15"/>
  <c r="F73" i="15" s="1"/>
  <c r="D74" i="15"/>
  <c r="F74" i="15" s="1"/>
  <c r="D75" i="15"/>
  <c r="F75" i="15" s="1"/>
  <c r="D76" i="15"/>
  <c r="D77" i="15"/>
  <c r="F77" i="15" s="1"/>
  <c r="D78" i="15"/>
  <c r="D79" i="15"/>
  <c r="F79" i="15" s="1"/>
  <c r="D80" i="15"/>
  <c r="F80" i="15" s="1"/>
  <c r="D81" i="15"/>
  <c r="F81" i="15" s="1"/>
  <c r="K97" i="5" l="1"/>
  <c r="E97" i="5"/>
  <c r="C16" i="11" s="1"/>
  <c r="J97" i="5"/>
  <c r="F7" i="14"/>
  <c r="K7" i="14"/>
  <c r="F83" i="15"/>
  <c r="I83" i="15"/>
  <c r="F7" i="15"/>
  <c r="M11" i="5" l="1"/>
  <c r="F11" i="5" s="1"/>
  <c r="M17" i="5"/>
  <c r="F17" i="5" s="1"/>
  <c r="M23" i="5"/>
  <c r="F23" i="5" s="1"/>
  <c r="M29" i="5"/>
  <c r="F29" i="5" s="1"/>
  <c r="M35" i="5"/>
  <c r="F35" i="5" s="1"/>
  <c r="M41" i="5"/>
  <c r="F41" i="5" s="1"/>
  <c r="M47" i="5"/>
  <c r="F47" i="5" s="1"/>
  <c r="M53" i="5"/>
  <c r="F53" i="5" s="1"/>
  <c r="M59" i="5"/>
  <c r="F59" i="5" s="1"/>
  <c r="M65" i="5"/>
  <c r="F65" i="5" s="1"/>
  <c r="M71" i="5"/>
  <c r="F71" i="5" s="1"/>
  <c r="M77" i="5"/>
  <c r="F77" i="5" s="1"/>
  <c r="M83" i="5"/>
  <c r="F83" i="5" s="1"/>
  <c r="M89" i="5"/>
  <c r="F89" i="5" s="1"/>
  <c r="M95" i="5"/>
  <c r="F95" i="5" s="1"/>
  <c r="M32" i="5"/>
  <c r="F32" i="5" s="1"/>
  <c r="M38" i="5"/>
  <c r="F38" i="5" s="1"/>
  <c r="M56" i="5"/>
  <c r="F56" i="5" s="1"/>
  <c r="M74" i="5"/>
  <c r="F74" i="5" s="1"/>
  <c r="M92" i="5"/>
  <c r="F92" i="5" s="1"/>
  <c r="M12" i="5"/>
  <c r="F12" i="5" s="1"/>
  <c r="M18" i="5"/>
  <c r="F18" i="5" s="1"/>
  <c r="M24" i="5"/>
  <c r="F24" i="5" s="1"/>
  <c r="M30" i="5"/>
  <c r="F30" i="5" s="1"/>
  <c r="M36" i="5"/>
  <c r="F36" i="5" s="1"/>
  <c r="M42" i="5"/>
  <c r="F42" i="5" s="1"/>
  <c r="M48" i="5"/>
  <c r="F48" i="5" s="1"/>
  <c r="M54" i="5"/>
  <c r="F54" i="5" s="1"/>
  <c r="M60" i="5"/>
  <c r="F60" i="5" s="1"/>
  <c r="M66" i="5"/>
  <c r="F66" i="5" s="1"/>
  <c r="M72" i="5"/>
  <c r="F72" i="5" s="1"/>
  <c r="M78" i="5"/>
  <c r="F78" i="5" s="1"/>
  <c r="M84" i="5"/>
  <c r="F84" i="5" s="1"/>
  <c r="M90" i="5"/>
  <c r="F90" i="5" s="1"/>
  <c r="M96" i="5"/>
  <c r="F96" i="5" s="1"/>
  <c r="M20" i="5"/>
  <c r="F20" i="5" s="1"/>
  <c r="M44" i="5"/>
  <c r="F44" i="5" s="1"/>
  <c r="M62" i="5"/>
  <c r="F62" i="5" s="1"/>
  <c r="M80" i="5"/>
  <c r="F80" i="5" s="1"/>
  <c r="M22" i="5"/>
  <c r="F22" i="5" s="1"/>
  <c r="M28" i="5"/>
  <c r="F28" i="5" s="1"/>
  <c r="M34" i="5"/>
  <c r="F34" i="5" s="1"/>
  <c r="M40" i="5"/>
  <c r="F40" i="5" s="1"/>
  <c r="M52" i="5"/>
  <c r="F52" i="5" s="1"/>
  <c r="M64" i="5"/>
  <c r="F64" i="5" s="1"/>
  <c r="M76" i="5"/>
  <c r="F76" i="5" s="1"/>
  <c r="M88" i="5"/>
  <c r="F88" i="5" s="1"/>
  <c r="M13" i="5"/>
  <c r="F13" i="5" s="1"/>
  <c r="M19" i="5"/>
  <c r="F19" i="5" s="1"/>
  <c r="M25" i="5"/>
  <c r="F25" i="5" s="1"/>
  <c r="M31" i="5"/>
  <c r="F31" i="5" s="1"/>
  <c r="M37" i="5"/>
  <c r="F37" i="5" s="1"/>
  <c r="M43" i="5"/>
  <c r="F43" i="5" s="1"/>
  <c r="M49" i="5"/>
  <c r="F49" i="5" s="1"/>
  <c r="M55" i="5"/>
  <c r="F55" i="5" s="1"/>
  <c r="M61" i="5"/>
  <c r="F61" i="5" s="1"/>
  <c r="M67" i="5"/>
  <c r="F67" i="5" s="1"/>
  <c r="M73" i="5"/>
  <c r="F73" i="5" s="1"/>
  <c r="M79" i="5"/>
  <c r="F79" i="5" s="1"/>
  <c r="M85" i="5"/>
  <c r="F85" i="5" s="1"/>
  <c r="M91" i="5"/>
  <c r="F91" i="5" s="1"/>
  <c r="M26" i="5"/>
  <c r="F26" i="5" s="1"/>
  <c r="M50" i="5"/>
  <c r="F50" i="5" s="1"/>
  <c r="M68" i="5"/>
  <c r="F68" i="5" s="1"/>
  <c r="M86" i="5"/>
  <c r="F86" i="5" s="1"/>
  <c r="M16" i="5"/>
  <c r="F16" i="5" s="1"/>
  <c r="M46" i="5"/>
  <c r="F46" i="5" s="1"/>
  <c r="M58" i="5"/>
  <c r="F58" i="5" s="1"/>
  <c r="M70" i="5"/>
  <c r="F70" i="5" s="1"/>
  <c r="M82" i="5"/>
  <c r="F82" i="5" s="1"/>
  <c r="M94" i="5"/>
  <c r="F94" i="5" s="1"/>
  <c r="M14" i="5"/>
  <c r="F14" i="5" s="1"/>
  <c r="M15" i="5"/>
  <c r="F15" i="5" s="1"/>
  <c r="M21" i="5"/>
  <c r="F21" i="5" s="1"/>
  <c r="M27" i="5"/>
  <c r="F27" i="5" s="1"/>
  <c r="M33" i="5"/>
  <c r="F33" i="5" s="1"/>
  <c r="M39" i="5"/>
  <c r="F39" i="5" s="1"/>
  <c r="M45" i="5"/>
  <c r="F45" i="5" s="1"/>
  <c r="M51" i="5"/>
  <c r="F51" i="5" s="1"/>
  <c r="M57" i="5"/>
  <c r="F57" i="5" s="1"/>
  <c r="M63" i="5"/>
  <c r="F63" i="5" s="1"/>
  <c r="M69" i="5"/>
  <c r="F69" i="5" s="1"/>
  <c r="M75" i="5"/>
  <c r="F75" i="5" s="1"/>
  <c r="M81" i="5"/>
  <c r="F81" i="5" s="1"/>
  <c r="M87" i="5"/>
  <c r="F87" i="5" s="1"/>
  <c r="M93" i="5"/>
  <c r="F93" i="5" s="1"/>
  <c r="E82" i="13"/>
  <c r="F82" i="13"/>
  <c r="G82" i="13"/>
  <c r="H82" i="13"/>
  <c r="I82" i="13"/>
  <c r="J8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7" i="13"/>
  <c r="E57" i="12"/>
  <c r="G57" i="12"/>
  <c r="I57" i="12"/>
  <c r="K57" i="12"/>
  <c r="F97" i="5" l="1"/>
  <c r="J7" i="12"/>
  <c r="J8" i="12"/>
  <c r="L8" i="12" s="1"/>
  <c r="J9" i="12"/>
  <c r="L9" i="12" s="1"/>
  <c r="J10" i="12"/>
  <c r="L10" i="12" s="1"/>
  <c r="J11" i="12"/>
  <c r="L11" i="12" s="1"/>
  <c r="J12" i="12"/>
  <c r="L12" i="12" s="1"/>
  <c r="J13" i="12"/>
  <c r="L13" i="12" s="1"/>
  <c r="J14" i="12"/>
  <c r="L14" i="12" s="1"/>
  <c r="J15" i="12"/>
  <c r="L15" i="12" s="1"/>
  <c r="J16" i="12"/>
  <c r="L16" i="12" s="1"/>
  <c r="J17" i="12"/>
  <c r="L17" i="12" s="1"/>
  <c r="J18" i="12"/>
  <c r="L18" i="12" s="1"/>
  <c r="J19" i="12"/>
  <c r="L19" i="12" s="1"/>
  <c r="J20" i="12"/>
  <c r="L20" i="12" s="1"/>
  <c r="J21" i="12"/>
  <c r="L21" i="12" s="1"/>
  <c r="J22" i="12"/>
  <c r="L22" i="12" s="1"/>
  <c r="J23" i="12"/>
  <c r="L23" i="12" s="1"/>
  <c r="J24" i="12"/>
  <c r="L24" i="12" s="1"/>
  <c r="J25" i="12"/>
  <c r="L25" i="12" s="1"/>
  <c r="J26" i="12"/>
  <c r="L26" i="12" s="1"/>
  <c r="J27" i="12"/>
  <c r="L27" i="12" s="1"/>
  <c r="J28" i="12"/>
  <c r="L28" i="12" s="1"/>
  <c r="J29" i="12"/>
  <c r="L29" i="12" s="1"/>
  <c r="J30" i="12"/>
  <c r="L30" i="12" s="1"/>
  <c r="J31" i="12"/>
  <c r="L31" i="12" s="1"/>
  <c r="J32" i="12"/>
  <c r="L32" i="12" s="1"/>
  <c r="J33" i="12"/>
  <c r="L33" i="12" s="1"/>
  <c r="J34" i="12"/>
  <c r="L34" i="12" s="1"/>
  <c r="J35" i="12"/>
  <c r="L35" i="12" s="1"/>
  <c r="J36" i="12"/>
  <c r="L36" i="12" s="1"/>
  <c r="J37" i="12"/>
  <c r="L37" i="12" s="1"/>
  <c r="J38" i="12"/>
  <c r="L38" i="12" s="1"/>
  <c r="J39" i="12"/>
  <c r="L39" i="12" s="1"/>
  <c r="J40" i="12"/>
  <c r="L40" i="12" s="1"/>
  <c r="J41" i="12"/>
  <c r="L41" i="12" s="1"/>
  <c r="J42" i="12"/>
  <c r="L42" i="12" s="1"/>
  <c r="J43" i="12"/>
  <c r="L43" i="12" s="1"/>
  <c r="J44" i="12"/>
  <c r="L44" i="12" s="1"/>
  <c r="J45" i="12"/>
  <c r="L45" i="12" s="1"/>
  <c r="J46" i="12"/>
  <c r="L46" i="12" s="1"/>
  <c r="J47" i="12"/>
  <c r="L47" i="12" s="1"/>
  <c r="J48" i="12"/>
  <c r="L48" i="12" s="1"/>
  <c r="J49" i="12"/>
  <c r="L49" i="12" s="1"/>
  <c r="J50" i="12"/>
  <c r="L50" i="12" s="1"/>
  <c r="J51" i="12"/>
  <c r="L51" i="12" s="1"/>
  <c r="J52" i="12"/>
  <c r="L52" i="12" s="1"/>
  <c r="J53" i="12"/>
  <c r="L53" i="12" s="1"/>
  <c r="J54" i="12"/>
  <c r="L54" i="12" s="1"/>
  <c r="J55" i="12"/>
  <c r="L55" i="12" s="1"/>
  <c r="J56" i="12"/>
  <c r="L56" i="12" s="1"/>
  <c r="F31" i="12"/>
  <c r="H31" i="12" s="1"/>
  <c r="F32" i="12"/>
  <c r="H32" i="12" s="1"/>
  <c r="F33" i="12"/>
  <c r="H33" i="12" s="1"/>
  <c r="F34" i="12"/>
  <c r="H34" i="12" s="1"/>
  <c r="F35" i="12"/>
  <c r="H35" i="12" s="1"/>
  <c r="F36" i="12"/>
  <c r="H36" i="12" s="1"/>
  <c r="F37" i="12"/>
  <c r="H37" i="12" s="1"/>
  <c r="F38" i="12"/>
  <c r="H38" i="12" s="1"/>
  <c r="F39" i="12"/>
  <c r="H39" i="12" s="1"/>
  <c r="F40" i="12"/>
  <c r="H40" i="12" s="1"/>
  <c r="F41" i="12"/>
  <c r="H41" i="12" s="1"/>
  <c r="F42" i="12"/>
  <c r="H42" i="12" s="1"/>
  <c r="F43" i="12"/>
  <c r="H43" i="12" s="1"/>
  <c r="F44" i="12"/>
  <c r="H44" i="12" s="1"/>
  <c r="F45" i="12"/>
  <c r="H45" i="12" s="1"/>
  <c r="F46" i="12"/>
  <c r="H46" i="12" s="1"/>
  <c r="F47" i="12"/>
  <c r="H47" i="12" s="1"/>
  <c r="F48" i="12"/>
  <c r="H48" i="12" s="1"/>
  <c r="F49" i="12"/>
  <c r="H49" i="12" s="1"/>
  <c r="F50" i="12"/>
  <c r="H50" i="12" s="1"/>
  <c r="F51" i="12"/>
  <c r="H51" i="12" s="1"/>
  <c r="F52" i="12"/>
  <c r="H52" i="12" s="1"/>
  <c r="F53" i="12"/>
  <c r="H53" i="12" s="1"/>
  <c r="F54" i="12"/>
  <c r="H54" i="12" s="1"/>
  <c r="F55" i="12"/>
  <c r="H55" i="12" s="1"/>
  <c r="F56" i="12"/>
  <c r="H56" i="12" s="1"/>
  <c r="F8" i="12"/>
  <c r="H8" i="12" s="1"/>
  <c r="F9" i="12"/>
  <c r="H9" i="12" s="1"/>
  <c r="F10" i="12"/>
  <c r="H10" i="12" s="1"/>
  <c r="F11" i="12"/>
  <c r="H11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H18" i="12" s="1"/>
  <c r="F19" i="12"/>
  <c r="H19" i="12" s="1"/>
  <c r="F20" i="12"/>
  <c r="H20" i="12" s="1"/>
  <c r="F21" i="12"/>
  <c r="H21" i="12" s="1"/>
  <c r="F22" i="12"/>
  <c r="H22" i="12" s="1"/>
  <c r="F23" i="12"/>
  <c r="H23" i="12" s="1"/>
  <c r="F24" i="12"/>
  <c r="H24" i="12" s="1"/>
  <c r="F25" i="12"/>
  <c r="H25" i="12" s="1"/>
  <c r="F26" i="12"/>
  <c r="H26" i="12" s="1"/>
  <c r="F27" i="12"/>
  <c r="H27" i="12" s="1"/>
  <c r="F28" i="12"/>
  <c r="H28" i="12" s="1"/>
  <c r="F29" i="12"/>
  <c r="H29" i="12" s="1"/>
  <c r="F30" i="12"/>
  <c r="H30" i="12" s="1"/>
  <c r="F7" i="12"/>
  <c r="D86" i="2"/>
  <c r="E86" i="2"/>
  <c r="F86" i="2"/>
  <c r="H86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9" i="2"/>
  <c r="L7" i="12" l="1"/>
  <c r="L57" i="12" s="1"/>
  <c r="J57" i="12"/>
  <c r="F57" i="12"/>
  <c r="H7" i="12"/>
  <c r="H57" i="12" s="1"/>
  <c r="G86" i="2"/>
  <c r="S14" i="3" l="1"/>
  <c r="R14" i="3"/>
  <c r="Q9" i="3"/>
  <c r="Q10" i="3"/>
  <c r="Q14" i="3" s="1"/>
  <c r="Q11" i="3"/>
  <c r="Q12" i="3"/>
  <c r="Q13" i="3"/>
  <c r="N14" i="3"/>
  <c r="L14" i="3"/>
  <c r="J14" i="3"/>
  <c r="I14" i="3"/>
  <c r="O13" i="3"/>
  <c r="O12" i="3"/>
  <c r="O11" i="3"/>
  <c r="O10" i="3"/>
  <c r="O9" i="3" l="1"/>
  <c r="L89" i="1" l="1"/>
  <c r="M89" i="1"/>
  <c r="H89" i="1"/>
  <c r="C89" i="1"/>
  <c r="D8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10" i="1"/>
  <c r="F53" i="1"/>
  <c r="K53" i="1" s="1"/>
  <c r="F47" i="1"/>
  <c r="K47" i="1" s="1"/>
  <c r="K89" i="1" l="1"/>
  <c r="F89" i="1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<sst xmlns="http://schemas.openxmlformats.org/spreadsheetml/2006/main" count="1165" uniqueCount="339">
  <si>
    <t>صندوق سرمایه گذاری اختصاصی بازارگردانی صبا گستر نفت و گاز تامین</t>
  </si>
  <si>
    <t xml:space="preserve">صورت وضعیت پرتفوی </t>
  </si>
  <si>
    <t>برای ماه منتهی به 1400/03/31</t>
  </si>
  <si>
    <t>3-1- سرمایه‌گذاری در  سپرده‌ بانکی</t>
  </si>
  <si>
    <t>مشخصات حساب بانکی</t>
  </si>
  <si>
    <t>1400/03/01</t>
  </si>
  <si>
    <t>تغییرات طی دوره</t>
  </si>
  <si>
    <t>1400/03/31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</si>
  <si>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</si>
  <si>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</si>
  <si>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</si>
  <si>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</si>
  <si>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</si>
  <si>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</si>
  <si>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</si>
  <si>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رفاه-شفارا</t>
  </si>
  <si>
    <t>سپرده سرمایه‌گذاری</t>
  </si>
  <si>
    <t>-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</si>
  <si>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</si>
  <si>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</si>
  <si>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</si>
  <si>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</si>
  <si>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</si>
  <si>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</si>
  <si>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</si>
  <si>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</si>
  <si>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</si>
  <si>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</si>
  <si>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</si>
  <si>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</si>
  <si>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</si>
  <si>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</si>
  <si>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</si>
  <si>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</si>
  <si>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</si>
  <si>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رفاه-شغدیر</t>
  </si>
  <si>
    <t>رفاه-شپاس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</si>
  <si>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</si>
  <si>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</si>
  <si>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</si>
  <si>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</si>
  <si>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</si>
  <si>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</si>
  <si>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</si>
  <si>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</si>
  <si>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</si>
  <si>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</si>
  <si>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</si>
  <si>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</si>
  <si>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</si>
  <si>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</si>
  <si>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</si>
  <si>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</si>
  <si>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</si>
  <si>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</si>
  <si>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</si>
  <si>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</si>
  <si>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</si>
  <si>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</si>
  <si>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</si>
  <si>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</si>
  <si>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</si>
  <si>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</si>
  <si>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</si>
  <si>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</si>
  <si>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</si>
  <si>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</si>
  <si>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</si>
  <si>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</si>
  <si>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</si>
  <si>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</si>
  <si>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</si>
  <si>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</si>
  <si>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</si>
  <si>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چکارن</t>
  </si>
  <si>
    <t>رفاه-شستا</t>
  </si>
  <si>
    <t>رفاه-شکلر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</si>
  <si>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</si>
  <si>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</si>
  <si>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</si>
  <si>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</si>
  <si>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</si>
  <si>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</si>
  <si>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</si>
  <si>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رفاه-کزغال</t>
  </si>
  <si>
    <t>رفاه-سفانو</t>
  </si>
  <si>
    <t>رفاه - فباهنر</t>
  </si>
  <si>
    <t>رفاه - دابور</t>
  </si>
  <si>
    <t>رفاه - زملارد</t>
  </si>
  <si>
    <t>رفاه-شدوص</t>
  </si>
  <si>
    <t>رفاه-وپترو</t>
  </si>
  <si>
    <t>رفاه-تیپیکو</t>
  </si>
  <si>
    <t>رفاه-سفاسی</t>
  </si>
  <si>
    <t>رفاه-اوصتا</t>
  </si>
  <si>
    <t>کوتاه مدت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</si>
  <si>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</si>
  <si>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</si>
  <si>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</si>
  <si>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</si>
  <si>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</si>
  <si>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</si>
  <si>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</si>
  <si>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</si>
  <si>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</si>
  <si>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</si>
  <si>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</si>
  <si>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</si>
  <si>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</si>
  <si>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</si>
  <si>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</si>
  <si>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</si>
  <si>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</si>
  <si>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</si>
  <si>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</si>
  <si>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</si>
  <si>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</si>
  <si>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</si>
  <si>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</si>
  <si>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</si>
  <si>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</si>
  <si>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</si>
  <si>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</si>
  <si>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</si>
  <si>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</si>
  <si>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</si>
  <si>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</si>
  <si>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</si>
  <si>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</si>
  <si>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</si>
  <si>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</si>
  <si>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</si>
  <si>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</si>
  <si>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</si>
  <si>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</si>
  <si>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</si>
  <si>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</si>
  <si>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</si>
  <si>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</si>
  <si>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</si>
  <si>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</si>
  <si>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</si>
  <si>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</si>
  <si>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</si>
  <si>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</si>
  <si>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</si>
  <si>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</si>
  <si>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</si>
  <si>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</si>
  <si>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</si>
  <si>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</si>
  <si>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</si>
  <si>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</si>
  <si>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</si>
  <si>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</si>
  <si>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</si>
  <si>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</si>
  <si>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</si>
  <si>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</si>
  <si>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</si>
  <si>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</si>
  <si>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</si>
  <si>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</si>
  <si>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</si>
  <si>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</si>
  <si>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</si>
  <si>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</si>
  <si>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</si>
  <si>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</si>
  <si>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</si>
  <si>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</si>
  <si>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</si>
  <si>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</si>
  <si>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</si>
  <si>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</si>
  <si>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</si>
  <si>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</si>
  <si>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</si>
  <si>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</si>
  <si>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</si>
  <si>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</si>
  <si>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</si>
  <si>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</si>
  <si>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</si>
  <si>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</si>
  <si>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</si>
  <si>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مس باهنر (حق تقدم) (فباهنرح)</t>
  </si>
  <si>
    <t>کشت و دام گلدشت نمونه اصفهان (حق تقدم) (زگلدشتح)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</si>
  <si>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</si>
  <si>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</si>
  <si>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</si>
  <si>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</si>
  <si>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</si>
  <si>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</si>
  <si>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</si>
  <si>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</si>
  <si>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</si>
  <si>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</si>
  <si>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منفعت دولت7-ش.خاص سایر0204 (افاد74)</t>
  </si>
  <si>
    <t>بلی</t>
  </si>
  <si>
    <t>1398/10/11</t>
  </si>
  <si>
    <t>1402/04/11</t>
  </si>
  <si>
    <t>مرابحه عام دولت3-ش.خ 0104 (اراد36)</t>
  </si>
  <si>
    <t>1399/04/03</t>
  </si>
  <si>
    <t>1401/04/03</t>
  </si>
  <si>
    <t>مرابحه عام دولت3-ش.خ 0005 (اراد37)</t>
  </si>
  <si>
    <t>1399/04/24</t>
  </si>
  <si>
    <t>1400/05/24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</si>
  <si>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</si>
  <si>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</si>
  <si>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</si>
  <si>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</si>
  <si>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</si>
  <si>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</si>
  <si>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به ‌نام خدا</t>
  </si>
  <si>
    <t xml:space="preserve">صورت وضعیت پرتفوی
</t>
  </si>
  <si>
    <t xml:space="preserve">برای ماه منتهی به 1400/03/31
</t>
  </si>
  <si>
    <t>مدیر صندوق</t>
  </si>
  <si>
    <t xml:space="preserve">صورت وضعیت درآمدها </t>
  </si>
  <si>
    <t>برای ماه منتهی به  1400/03/31</t>
  </si>
  <si>
    <t>2-2-درآمد حاصل از سرمایه­گذاری در اوراق بهادار با درآمد ثابت:</t>
  </si>
  <si>
    <t>از ابتدای سال مالی تا 1400/03/31</t>
  </si>
  <si>
    <t>درآمد سود اوراق</t>
  </si>
  <si>
    <t>درآمد تغییر ارزش</t>
  </si>
  <si>
    <t>درآمد فروش</t>
  </si>
  <si>
    <t>یادداشت ...</t>
  </si>
  <si>
    <t>مرابحه عام دولت4-ش.خ 0206 (اراد49)</t>
  </si>
  <si>
    <t>اسناد خزانه-م18بودجه98-010614 (اخزا818)</t>
  </si>
  <si>
    <t>اسنادخزانه-م15بودجه98-010406 (اخزا815)</t>
  </si>
  <si>
    <t>اسناد خزانه-م6بودجه98-000519 (اخزا806)</t>
  </si>
  <si>
    <t>اسناد خزانه-م13بودجه98-010219 (اخزا813)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</si>
  <si>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</si>
  <si>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</si>
  <si>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</si>
  <si>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</si>
  <si>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</si>
  <si>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</si>
  <si>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</si>
  <si>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</si>
  <si>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</si>
  <si>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</si>
  <si>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</si>
  <si>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بیمه دانا (دانا)</t>
  </si>
  <si>
    <t>کشت و دامداری فکا (حق تقدم) (زفکاح)</t>
  </si>
  <si>
    <t>پخش هجرت (حق تقدم) (هجرتح)</t>
  </si>
  <si>
    <t>توزیع داروپخش (حق تقدم) (دتوزیعح)</t>
  </si>
  <si>
    <t>شیمی داروپخش (حق تقدم) (دشیمیح)</t>
  </si>
  <si>
    <t>تولید ژلاتین کپسول ایران (حق تقدم) (دکپسولح)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</si>
  <si>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</si>
  <si>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</si>
  <si>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</si>
  <si>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</si>
  <si>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</si>
  <si>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اختیارف ت شستا-11688-01/03/08 (هشستا103)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</si>
  <si>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</si>
  <si>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</si>
  <si>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</si>
  <si>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</si>
  <si>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</si>
  <si>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</si>
  <si>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</si>
  <si>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</si>
  <si>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</si>
  <si>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</si>
  <si>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</si>
  <si>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</si>
  <si>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</si>
  <si>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</si>
  <si>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</si>
  <si>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</si>
  <si>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</si>
  <si>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</si>
  <si>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</si>
  <si>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</si>
  <si>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</si>
  <si>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</si>
  <si>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</si>
  <si>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</si>
  <si>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</si>
  <si>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</si>
  <si>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</si>
  <si>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</si>
  <si>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</si>
  <si>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</si>
  <si>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</si>
  <si>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</si>
  <si>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</si>
  <si>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</si>
  <si>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</si>
  <si>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1400/03/03</t>
  </si>
  <si>
    <t>1400/03/04</t>
  </si>
  <si>
    <t>1400/03/05</t>
  </si>
  <si>
    <t>1400/03/09</t>
  </si>
  <si>
    <t>1400/03/11</t>
  </si>
  <si>
    <t>1400/03/12</t>
  </si>
  <si>
    <t>1400/03/10</t>
  </si>
  <si>
    <t>1400/03/18</t>
  </si>
  <si>
    <t>1400/03/19</t>
  </si>
  <si>
    <t>1400/03/22</t>
  </si>
  <si>
    <t>1400/03/23</t>
  </si>
  <si>
    <t>1400/03/24</t>
  </si>
  <si>
    <t>1400/03/25</t>
  </si>
  <si>
    <t>1400/03/26</t>
  </si>
  <si>
    <t>1400/03/30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</si>
  <si>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</si>
  <si>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</si>
  <si>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</si>
  <si>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</si>
  <si>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1400/04/03</t>
  </si>
  <si>
    <t>1400/04/11</t>
  </si>
  <si>
    <t>1400/07/28</t>
  </si>
  <si>
    <t>1400/06/12</t>
  </si>
  <si>
    <t>1402/06/12</t>
  </si>
  <si>
    <t>1400/04/24</t>
  </si>
  <si>
    <t>درآمد ناشی از تغییر قیمت اوراق بهادار</t>
  </si>
  <si>
    <t>سود و زیان ناشی از تغییر قیمت</t>
  </si>
  <si>
    <t>درصد به کل 
 دارایی‌ها</t>
  </si>
  <si>
    <t>قیمت بازار
 هر سهم</t>
  </si>
  <si>
    <t>درصد به 
کل دارایی‌ها</t>
  </si>
  <si>
    <t>قیمت بازار
 هر ورقه</t>
  </si>
  <si>
    <t>درصد به
 کل دارایی‌ها</t>
  </si>
  <si>
    <t>1400/03/07</t>
  </si>
  <si>
    <t>1400/03/20</t>
  </si>
  <si>
    <t>_</t>
  </si>
  <si>
    <t>1400/02/03</t>
  </si>
  <si>
    <t>طی خرداد ماه</t>
  </si>
  <si>
    <t>طی خردا ماه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</si>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</sst>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11"/>
      <color theme="0"/>
      <name val="Calibri"/>
      <family val="2"/>
      <scheme val="minor"/>
    </font>
    <font>
      <sz val="11"/>
      <color theme="0"/>
      <name val="B Titr"/>
      <charset val="178"/>
    </font>
    <font>
      <sz val="11"/>
      <color theme="1"/>
      <name val="Calibri"/>
      <family val="2"/>
      <scheme val="minor"/>
    </font>
    <font>
      <b/>
      <sz val="16"/>
      <color theme="1"/>
      <name val="B Zar"/>
      <charset val="178"/>
    </font>
    <font>
      <sz val="11"/>
      <color rgb="FFFF0000"/>
      <name val="B Titr"/>
      <charset val="178"/>
    </font>
    <font>
      <sz val="1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20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 wrapText="1"/>
    </xf>
    <xf numFmtId="0" fontId="9" fillId="2" borderId="0" xfId="0" applyNumberFormat="1" applyFont="1" applyFill="1" applyBorder="1" applyAlignment="1">
      <alignment horizontal="right" vertical="center"/>
    </xf>
    <xf numFmtId="38" fontId="14" fillId="2" borderId="0" xfId="0" applyNumberFormat="1" applyFont="1" applyFill="1" applyBorder="1"/>
    <xf numFmtId="38" fontId="14" fillId="2" borderId="0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vertical="center"/>
    </xf>
    <xf numFmtId="40" fontId="9" fillId="2" borderId="0" xfId="0" applyNumberFormat="1" applyFont="1" applyFill="1" applyBorder="1" applyAlignment="1">
      <alignment horizontal="center" vertical="center"/>
    </xf>
    <xf numFmtId="40" fontId="14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horizontal="right" vertical="center"/>
    </xf>
    <xf numFmtId="38" fontId="9" fillId="2" borderId="4" xfId="0" applyNumberFormat="1" applyFont="1" applyFill="1" applyBorder="1" applyAlignment="1">
      <alignment horizontal="center" vertical="center"/>
    </xf>
    <xf numFmtId="40" fontId="9" fillId="2" borderId="4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vertical="center"/>
    </xf>
    <xf numFmtId="40" fontId="9" fillId="2" borderId="0" xfId="0" applyNumberFormat="1" applyFont="1" applyFill="1" applyBorder="1" applyAlignment="1">
      <alignment horizontal="center" vertical="center" readingOrder="2"/>
    </xf>
    <xf numFmtId="40" fontId="14" fillId="2" borderId="1" xfId="0" applyNumberFormat="1" applyFont="1" applyFill="1" applyBorder="1" applyAlignment="1">
      <alignment horizontal="center" vertical="center"/>
    </xf>
    <xf numFmtId="38" fontId="14" fillId="2" borderId="1" xfId="0" applyNumberFormat="1" applyFont="1" applyFill="1" applyBorder="1" applyAlignment="1">
      <alignment horizontal="center" vertical="center" readingOrder="2"/>
    </xf>
    <xf numFmtId="40" fontId="14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0" xfId="0" applyNumberFormat="1" applyFont="1" applyFill="1" applyBorder="1"/>
    <xf numFmtId="38" fontId="3" fillId="2" borderId="1" xfId="0" applyNumberFormat="1" applyFont="1" applyFill="1" applyBorder="1" applyAlignment="1">
      <alignment horizontal="center" vertical="center"/>
    </xf>
    <xf numFmtId="38" fontId="9" fillId="2" borderId="0" xfId="0" applyNumberFormat="1" applyFont="1" applyFill="1" applyBorder="1" applyAlignment="1">
      <alignment horizontal="right" vertical="center" readingOrder="1"/>
    </xf>
    <xf numFmtId="38" fontId="12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13" fillId="2" borderId="0" xfId="0" applyNumberFormat="1" applyFont="1" applyFill="1" applyBorder="1" applyAlignment="1">
      <alignment vertical="center" readingOrder="2"/>
    </xf>
    <xf numFmtId="38" fontId="14" fillId="2" borderId="0" xfId="0" applyNumberFormat="1" applyFont="1" applyFill="1" applyBorder="1" applyAlignment="1">
      <alignment horizontal="right" vertical="center"/>
    </xf>
    <xf numFmtId="38" fontId="13" fillId="2" borderId="0" xfId="0" applyNumberFormat="1" applyFont="1" applyFill="1" applyBorder="1" applyAlignment="1">
      <alignment horizontal="center" vertical="center" readingOrder="2"/>
    </xf>
    <xf numFmtId="38" fontId="14" fillId="2" borderId="4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38" fontId="3" fillId="2" borderId="0" xfId="0" applyNumberFormat="1" applyFont="1" applyFill="1" applyBorder="1" applyAlignment="1"/>
    <xf numFmtId="38" fontId="3" fillId="2" borderId="3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4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horizontal="right" vertical="center"/>
    </xf>
    <xf numFmtId="38" fontId="10" fillId="2" borderId="0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 readingOrder="2"/>
    </xf>
    <xf numFmtId="38" fontId="8" fillId="2" borderId="3" xfId="0" applyNumberFormat="1" applyFont="1" applyFill="1" applyBorder="1" applyAlignment="1">
      <alignment horizontal="center" vertical="center" readingOrder="2"/>
    </xf>
    <xf numFmtId="40" fontId="8" fillId="2" borderId="3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vertical="center"/>
    </xf>
    <xf numFmtId="40" fontId="10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right" vertical="center" readingOrder="2"/>
    </xf>
    <xf numFmtId="38" fontId="10" fillId="2" borderId="0" xfId="0" applyNumberFormat="1" applyFont="1" applyFill="1" applyBorder="1" applyAlignment="1">
      <alignment horizontal="right" vertical="center" readingOrder="1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8" fillId="2" borderId="5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/>
    <xf numFmtId="3" fontId="8" fillId="2" borderId="1" xfId="0" applyNumberFormat="1" applyFont="1" applyFill="1" applyBorder="1" applyAlignment="1">
      <alignment horizontal="right" vertical="center" readingOrder="2"/>
    </xf>
    <xf numFmtId="3" fontId="8" fillId="2" borderId="1" xfId="0" applyNumberFormat="1" applyFont="1" applyFill="1" applyBorder="1" applyAlignment="1">
      <alignment horizontal="center" vertical="center" readingOrder="2"/>
    </xf>
    <xf numFmtId="3" fontId="9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/>
    <xf numFmtId="38" fontId="17" fillId="2" borderId="0" xfId="0" applyNumberFormat="1" applyFont="1" applyFill="1" applyBorder="1" applyAlignment="1">
      <alignment vertical="center"/>
    </xf>
    <xf numFmtId="38" fontId="17" fillId="2" borderId="0" xfId="0" applyNumberFormat="1" applyFont="1" applyFill="1" applyBorder="1"/>
    <xf numFmtId="3" fontId="17" fillId="2" borderId="0" xfId="0" applyNumberFormat="1" applyFont="1" applyFill="1" applyBorder="1"/>
    <xf numFmtId="0" fontId="20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3" fontId="3" fillId="2" borderId="9" xfId="1" applyNumberFormat="1" applyFont="1" applyFill="1" applyBorder="1" applyAlignment="1">
      <alignment horizontal="center" vertical="center"/>
    </xf>
    <xf numFmtId="3" fontId="3" fillId="5" borderId="9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2" fontId="21" fillId="4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 applyAlignment="1">
      <alignment horizontal="center"/>
    </xf>
    <xf numFmtId="2" fontId="21" fillId="4" borderId="9" xfId="2" applyNumberFormat="1" applyFont="1" applyFill="1" applyBorder="1" applyAlignment="1">
      <alignment horizontal="center"/>
    </xf>
    <xf numFmtId="2" fontId="21" fillId="6" borderId="9" xfId="2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 vertical="center" readingOrder="2"/>
    </xf>
    <xf numFmtId="38" fontId="14" fillId="2" borderId="1" xfId="0" applyNumberFormat="1" applyFont="1" applyFill="1" applyBorder="1" applyAlignment="1">
      <alignment horizontal="center" vertical="center" readingOrder="2"/>
    </xf>
    <xf numFmtId="38" fontId="14" fillId="2" borderId="2" xfId="0" applyNumberFormat="1" applyFont="1" applyFill="1" applyBorder="1" applyAlignment="1">
      <alignment horizontal="center" vertical="center"/>
    </xf>
    <xf numFmtId="38" fontId="14" fillId="2" borderId="2" xfId="0" applyNumberFormat="1" applyFont="1" applyFill="1" applyBorder="1" applyAlignment="1">
      <alignment horizontal="center" vertical="center" readingOrder="2"/>
    </xf>
    <xf numFmtId="38" fontId="15" fillId="2" borderId="0" xfId="0" applyNumberFormat="1" applyFont="1" applyFill="1" applyBorder="1" applyAlignment="1">
      <alignment horizontal="right" vertical="center" readingOrder="2"/>
    </xf>
    <xf numFmtId="38" fontId="14" fillId="2" borderId="1" xfId="0" applyNumberFormat="1" applyFont="1" applyFill="1" applyBorder="1" applyAlignment="1">
      <alignment horizontal="center" vertical="center"/>
    </xf>
    <xf numFmtId="38" fontId="14" fillId="2" borderId="2" xfId="0" applyNumberFormat="1" applyFont="1" applyFill="1" applyBorder="1" applyAlignment="1">
      <alignment horizontal="center" vertical="center" wrapText="1" readingOrder="2"/>
    </xf>
    <xf numFmtId="40" fontId="14" fillId="2" borderId="2" xfId="0" applyNumberFormat="1" applyFont="1" applyFill="1" applyBorder="1" applyAlignment="1">
      <alignment horizontal="center" vertical="center" wrapText="1" readingOrder="2"/>
    </xf>
    <xf numFmtId="40" fontId="14" fillId="2" borderId="1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right" vertical="center" readingOrder="2"/>
    </xf>
    <xf numFmtId="38" fontId="12" fillId="2" borderId="0" xfId="0" applyNumberFormat="1" applyFont="1" applyFill="1" applyBorder="1" applyAlignment="1">
      <alignment horizontal="center" vertical="center" readingOrder="2"/>
    </xf>
    <xf numFmtId="38" fontId="13" fillId="2" borderId="1" xfId="0" applyNumberFormat="1" applyFont="1" applyFill="1" applyBorder="1" applyAlignment="1">
      <alignment horizontal="center" vertical="center" readingOrder="2"/>
    </xf>
    <xf numFmtId="38" fontId="12" fillId="2" borderId="0" xfId="0" applyNumberFormat="1" applyFont="1" applyFill="1" applyBorder="1" applyAlignment="1">
      <alignment vertical="center" readingOrder="2"/>
    </xf>
    <xf numFmtId="38" fontId="3" fillId="2" borderId="1" xfId="0" applyNumberFormat="1" applyFont="1" applyFill="1" applyBorder="1" applyAlignment="1">
      <alignment horizontal="center" vertical="center"/>
    </xf>
    <xf numFmtId="38" fontId="13" fillId="2" borderId="1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8" fillId="2" borderId="3" xfId="0" applyNumberFormat="1" applyFont="1" applyFill="1" applyBorder="1" applyAlignment="1">
      <alignment horizontal="center" vertical="center" readingOrder="2"/>
    </xf>
    <xf numFmtId="3" fontId="3" fillId="2" borderId="0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readingOrder="2"/>
    </xf>
    <xf numFmtId="3" fontId="8" fillId="2" borderId="1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right" vertical="center" readingOrder="2"/>
    </xf>
    <xf numFmtId="3" fontId="3" fillId="2" borderId="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19" fillId="3" borderId="6" xfId="0" applyFont="1" applyFill="1" applyBorder="1" applyAlignment="1" applyProtection="1">
      <alignment horizontal="center" wrapText="1"/>
      <protection locked="0"/>
    </xf>
    <xf numFmtId="0" fontId="19" fillId="3" borderId="7" xfId="0" applyFont="1" applyFill="1" applyBorder="1" applyAlignment="1" applyProtection="1">
      <alignment horizontal="center"/>
      <protection locked="0"/>
    </xf>
    <xf numFmtId="0" fontId="19" fillId="3" borderId="8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9"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general" textRotation="0" wrapText="0" indent="0" justifyLastLine="0" shrinkToFit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6" formatCode="#,##0_);[Red]\(#,##0\)"/>
      <fill>
        <patternFill patternType="solid">
          <fgColor indexed="64"/>
          <bgColor theme="0"/>
        </patternFill>
      </fill>
      <alignment horizontal="center" textRotation="0" indent="0" justifyLastLine="0" shrinkToFit="0"/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  <dxf>
      <numFmt numFmtId="6" formatCode="#,##0_);[Red]\(#,##0\)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463442</xdr:colOff>
      <xdr:row>4</xdr:row>
      <xdr:rowOff>128854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003758" y="571500"/>
          <a:ext cx="1682642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3</xdr:row>
      <xdr:rowOff>14554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149941" y="0"/>
          <a:ext cx="1432684" cy="8718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3</xdr:row>
      <xdr:rowOff>14554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1066" y="0"/>
          <a:ext cx="1432684" cy="87180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718309</xdr:colOff>
      <xdr:row>3</xdr:row>
      <xdr:rowOff>14554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4066" y="0"/>
          <a:ext cx="1432684" cy="87180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3</xdr:row>
      <xdr:rowOff>14554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006816" y="0"/>
          <a:ext cx="143268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0</xdr:col>
      <xdr:colOff>1711217</xdr:colOff>
      <xdr:row>3</xdr:row>
      <xdr:rowOff>243154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137858" y="142875"/>
          <a:ext cx="1682642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1711217</xdr:colOff>
      <xdr:row>2</xdr:row>
      <xdr:rowOff>224104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461333" y="0"/>
          <a:ext cx="1682642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25292</xdr:colOff>
      <xdr:row>2</xdr:row>
      <xdr:rowOff>224104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842208" y="0"/>
          <a:ext cx="1682642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107831</xdr:rowOff>
    </xdr:from>
    <xdr:to>
      <xdr:col>0</xdr:col>
      <xdr:colOff>1437736</xdr:colOff>
      <xdr:row>3</xdr:row>
      <xdr:rowOff>9163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311" y="107831"/>
          <a:ext cx="1437736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26958</xdr:rowOff>
    </xdr:from>
    <xdr:to>
      <xdr:col>0</xdr:col>
      <xdr:colOff>1432684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4368" y="26958"/>
          <a:ext cx="1432684" cy="7548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44930</xdr:colOff>
      <xdr:row>0</xdr:row>
      <xdr:rowOff>0</xdr:rowOff>
    </xdr:from>
    <xdr:to>
      <xdr:col>0</xdr:col>
      <xdr:colOff>1477614</xdr:colOff>
      <xdr:row>3</xdr:row>
      <xdr:rowOff>9162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410334" y="0"/>
          <a:ext cx="143268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1442209</xdr:colOff>
      <xdr:row>2</xdr:row>
      <xdr:rowOff>224104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25741" y="0"/>
          <a:ext cx="143268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1508884</xdr:colOff>
      <xdr:row>2</xdr:row>
      <xdr:rowOff>262204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216366" y="38100"/>
          <a:ext cx="1432684" cy="8718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05;&#1601;&#1575;&#1740;&#1578;%20&#1587;&#1585;&#1605;&#1575;&#1740;&#1607;1400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2">
          <cell r="A2" t="str">
            <v>دارایی ها و بدهی ها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M89" headerRowCount="0" headerRowDxfId="158" dataDxfId="157" totalsRowDxfId="156">
  <tableColumns count="13">
    <tableColumn id="1" name="کشت و دامداری فکا (زفکا)" dataDxfId="155"/>
    <tableColumn id="2" name="18794390" dataDxfId="154"/>
    <tableColumn id="3" name="209141734804.0000" dataDxfId="153"/>
    <tableColumn id="4" name="235784234142.0000" dataDxfId="152"/>
    <tableColumn id="5" name="793362" dataDxfId="151"/>
    <tableColumn id="6" name="8890038992" dataDxfId="150"/>
    <tableColumn id="7" name="0" dataDxfId="149"/>
    <tableColumn id="8" name="Column8" dataDxfId="148"/>
    <tableColumn id="9" name="19587752" dataDxfId="147"/>
    <tableColumn id="10" name="11,359" dataDxfId="146"/>
    <tableColumn id="11" name="218031773796.0000" dataDxfId="145"/>
    <tableColumn id="12" name="222328177042.0000" dataDxfId="144"/>
    <tableColumn id="13" name="0.39" dataDxfId="14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1:I21" headerRowCount="0" headerRowDxfId="25" dataDxfId="24" totalsRowDxfId="23">
  <tableColumns count="9">
    <tableColumn id="1" name="منفعت دولت7-ش.خاص سایر0204 (افاد74)" dataDxfId="22"/>
    <tableColumn id="2" name="16130447" dataDxfId="21"/>
    <tableColumn id="3" name="-44317845" dataDxfId="20"/>
    <tableColumn id="4" name="0" dataDxfId="19"/>
    <tableColumn id="5" name="-28187398" dataDxfId="18"/>
    <tableColumn id="6" name="2763253737" dataDxfId="17"/>
    <tableColumn id="7" name="-45833095" dataDxfId="16"/>
    <tableColumn id="8" name="46000000.0000" dataDxfId="15"/>
    <tableColumn id="9" name="2763420642.0000" dataDxfId="1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78" headerRowCount="0" headerRowDxfId="13" dataDxfId="12" totalsRowDxfId="11">
  <tableColumns count="5">
    <tableColumn id="1" name="رفاه-شغدیر" dataDxfId="10"/>
    <tableColumn id="3" name="0" dataDxfId="9"/>
    <tableColumn id="4" name="Column4" dataDxfId="8"/>
    <tableColumn id="5" name="3073362958" dataDxfId="7"/>
    <tableColumn id="6" name="Column6" data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9" headerRowCount="0" headerRowDxfId="5" dataDxfId="4" totalsRowDxfId="3">
  <tableColumns count="3">
    <tableColumn id="1" name="سایر درآمدها" dataDxfId="2"/>
    <tableColumn id="2" name="0.0000" dataDxfId="1"/>
    <tableColumn id="3" name="77980085.000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S14" headerRowCount="0" headerRowDxfId="142" dataDxfId="141" totalsRowDxfId="140">
  <tableColumns count="19">
    <tableColumn id="1" name="منفعت دولت7-ش.خاص سایر0204 (افاد74)" dataDxfId="139"/>
    <tableColumn id="2" name="بلی" dataDxfId="138"/>
    <tableColumn id="3" name="Column3" dataDxfId="137"/>
    <tableColumn id="4" name="1398/10/11" dataDxfId="136"/>
    <tableColumn id="5" name="1402/04/11" dataDxfId="135"/>
    <tableColumn id="6" name="1000000.0000" dataDxfId="134"/>
    <tableColumn id="7" name="17.90" dataDxfId="133"/>
    <tableColumn id="8" name="1000" dataDxfId="132"/>
    <tableColumn id="9" name="1045757625.0000" dataDxfId="131"/>
    <tableColumn id="10" name="1044242375.0000" dataDxfId="130"/>
    <tableColumn id="11" name="0" dataDxfId="129"/>
    <tableColumn id="12" name="Column12" dataDxfId="128"/>
    <tableColumn id="13" name="Column13" dataDxfId="127"/>
    <tableColumn id="14" name="Column14" dataDxfId="126"/>
    <tableColumn id="15" name="Column15" dataDxfId="125"/>
    <tableColumn id="16" name="1,000,650" dataDxfId="124"/>
    <tableColumn id="17" name="Column17" dataDxfId="123">
      <calculatedColumnFormula>Table2[[#This Row],[1045757625.0000]]+Table2[[#This Row],[Column12]]-Table2[[#This Row],[Column14]]</calculatedColumnFormula>
    </tableColumn>
    <tableColumn id="18" name="999924530.0000" dataDxfId="122"/>
    <tableColumn id="19" name="0.00" dataDxfId="1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H86" headerRowCount="0" headerRowDxfId="120" dataDxfId="119" totalsRowDxfId="118">
  <tableColumns count="8">
    <tableColumn id="1" name="رفاه-شفارا" dataDxfId="117"/>
    <tableColumn id="2" name="302567793" dataDxfId="116"/>
    <tableColumn id="3" name="سپرده سرمایه‌گذاری" dataDxfId="115"/>
    <tableColumn id="6" name="16744423158.0000" dataDxfId="114"/>
    <tableColumn id="7" name="27555733692.0000" dataDxfId="113"/>
    <tableColumn id="8" name="42139737985.0000" dataDxfId="112"/>
    <tableColumn id="9" name="2160418865.0000" dataDxfId="111">
      <calculatedColumnFormula>Table3[[#This Row],[16744423158.0000]]+Table3[[#This Row],[27555733692.0000]]-Table3[[#This Row],[42139737985.0000]]</calculatedColumnFormula>
    </tableColumn>
    <tableColumn id="10" name="0.00" dataDxfId="11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 headerRowDxfId="109" dataDxfId="108" totalsRowDxfId="107">
  <tableColumns count="5">
    <tableColumn id="1" name="درآمد حاصل از سرمایه­گذاری در سهام و حق تقدم سهام و صندوق‌های سرمایه‌گذاری" dataDxfId="106"/>
    <tableColumn id="2" name="1-2" dataDxfId="105"/>
    <tableColumn id="3" name="219614023287.0000" dataDxfId="104"/>
    <tableColumn id="4" name="88.20" dataDxfId="103">
      <calculatedColumnFormula>(Table11[[#This Row],[219614023287.0000]]/C10)*100</calculatedColumnFormula>
    </tableColumn>
    <tableColumn id="5" name="0.41" dataDxfId="102">
      <calculatedColumnFormula>(Table11[[#This Row],[219614023287.0000]]/C12)*100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L57" headerRowCount="0" headerRowDxfId="101" dataDxfId="100" totalsRowDxfId="99">
  <tableColumns count="12">
    <tableColumn id="1" name="سیمان شاهرود (سرود)" dataDxfId="98"/>
    <tableColumn id="2" name="1400/02/11" dataDxfId="97"/>
    <tableColumn id="3" name="6960674.0000" dataDxfId="96"/>
    <tableColumn id="4" name="2070.0000" dataDxfId="95"/>
    <tableColumn id="5" name="0" dataDxfId="94"/>
    <tableColumn id="11" name="Column1" dataDxfId="93"/>
    <tableColumn id="6" name="319143730" dataDxfId="92"/>
    <tableColumn id="7" name="Column7" dataDxfId="91">
      <calculatedColumnFormula>Table4[[#This Row],[0]]-Table4[[#This Row],[Column1]]</calculatedColumnFormula>
    </tableColumn>
    <tableColumn id="8" name="14408595180" dataDxfId="90"/>
    <tableColumn id="12" name="Column2" dataDxfId="89">
      <calculatedColumnFormula>-1*Table4[[#This Row],[-1604852659]]</calculatedColumnFormula>
    </tableColumn>
    <tableColumn id="9" name="-1604852659" dataDxfId="88"/>
    <tableColumn id="10" name="12803742521" dataDxfId="87">
      <calculatedColumnFormula>Table4[[#This Row],[14408595180]]-Table4[[#This Row],[Column2]]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82" headerRowCount="0" headerRowDxfId="86" dataDxfId="85" totalsRowDxfId="84">
  <tableColumns count="10">
    <tableColumn id="1" name="مرابحه عام دولت3-ش.خ 0104 (اراد36)" dataDxfId="83"/>
    <tableColumn id="2" name="1400/04/03" dataDxfId="82"/>
    <tableColumn id="3" name="1401/04/03" dataDxfId="81"/>
    <tableColumn id="4" name="15.00" dataDxfId="80"/>
    <tableColumn id="5" name="920948930" dataDxfId="79"/>
    <tableColumn id="6" name="0" dataDxfId="78"/>
    <tableColumn id="7" name="Column7" dataDxfId="77"/>
    <tableColumn id="8" name="Column8" dataDxfId="76"/>
    <tableColumn id="9" name="Column9" dataDxfId="75"/>
    <tableColumn id="10" name="Column10" dataDxfId="74">
      <calculatedColumnFormula>Table5[[#This Row],[Column8]]-Table5[[#This Row],[Column9]]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83" headerRowCount="0" headerRowDxfId="73" dataDxfId="72" totalsRowDxfId="71">
  <tableColumns count="11">
    <tableColumn id="1" name="بیمه دانا (دانا)" dataDxfId="70"/>
    <tableColumn id="2" name="973952" dataDxfId="69"/>
    <tableColumn id="3" name="4836915905" dataDxfId="68"/>
    <tableColumn id="10" name="Column1" dataDxfId="67">
      <calculatedColumnFormula>-1*Table6[[#This Row],[-4844135015.0000]]</calculatedColumnFormula>
    </tableColumn>
    <tableColumn id="4" name="-4844135015.0000" dataDxfId="66"/>
    <tableColumn id="5" name="-7219110.0000" dataDxfId="65">
      <calculatedColumnFormula>Table6[[#This Row],[4836915905]]-Table6[[#This Row],[Column1]]</calculatedColumnFormula>
    </tableColumn>
    <tableColumn id="6" name="Column6" dataDxfId="64"/>
    <tableColumn id="7" name="Column7" dataDxfId="63"/>
    <tableColumn id="11" name="Column2" dataDxfId="62">
      <calculatedColumnFormula>-1*Table6[[#This Row],[Column8]]</calculatedColumnFormula>
    </tableColumn>
    <tableColumn id="8" name="Column8" dataDxfId="61"/>
    <tableColumn id="9" name="Column9" dataDxfId="60">
      <calculatedColumnFormula>Table6[[#This Row],[Column7]]-Table6[[#This Row],[Column2]]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94" headerRowCount="0" headerRowDxfId="59" dataDxfId="58" totalsRowDxfId="57">
  <tableColumns count="11">
    <tableColumn id="1" name="کشت و دامداری فکا (زفکا)" dataDxfId="56"/>
    <tableColumn id="2" name="19587752" dataDxfId="55"/>
    <tableColumn id="3" name="222328177042.0000" dataDxfId="54"/>
    <tableColumn id="10" name="Column1" dataDxfId="53">
      <calculatedColumnFormula>-1*Table7[[#This Row],[-244674273134.0000]]</calculatedColumnFormula>
    </tableColumn>
    <tableColumn id="4" name="-244674273134.0000" dataDxfId="52"/>
    <tableColumn id="5" name="-22346096092" dataDxfId="51"/>
    <tableColumn id="6" name="Column6" dataDxfId="50"/>
    <tableColumn id="7" name="Column7" dataDxfId="49"/>
    <tableColumn id="11" name="Column2" dataDxfId="48">
      <calculatedColumnFormula>-1*Table7[[#This Row],[-220169542993.0000]]</calculatedColumnFormula>
    </tableColumn>
    <tableColumn id="8" name="-220169542993.0000" dataDxfId="47"/>
    <tableColumn id="9" name="2158634049" dataDxfId="46">
      <calculatedColumnFormula>Table7[[#This Row],[Column7]]-Table7[[#This Row],[Column2]]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M97" headerRowCount="0" headerRowDxfId="45" dataDxfId="44" totalsRowDxfId="43">
  <tableColumns count="13">
    <tableColumn id="1" name="کشت و دامداری فکا (زفکا)" dataDxfId="42"/>
    <tableColumn id="2" name="0" dataDxfId="41"/>
    <tableColumn id="3" name="-22346096092" dataDxfId="40"/>
    <tableColumn id="4" name="Column4" dataDxfId="39"/>
    <tableColumn id="5" name="Column5" dataDxfId="38">
      <calculatedColumnFormula>Table8[[#This Row],[Column4]]+Table8[[#This Row],[-22346096092]]+Table8[[#This Row],[0]]</calculatedColumnFormula>
    </tableColumn>
    <tableColumn id="6" name="-8.97" dataDxfId="37"/>
    <tableColumn id="7" name="Column7" dataDxfId="36"/>
    <tableColumn id="8" name="2158634049" dataDxfId="35"/>
    <tableColumn id="9" name="Column9" dataDxfId="34"/>
    <tableColumn id="10" name="Column10" dataDxfId="33">
      <calculatedColumnFormula>Table8[[#This Row],[Column9]]+Table8[[#This Row],[2158634049]]+Table8[[#This Row],[Column7]]</calculatedColumnFormula>
    </tableColumn>
    <tableColumn id="11" name="-0.03" dataDxfId="32"/>
    <tableColumn id="12" name="Column1" headerRowDxfId="31" dataDxfId="30" totalsRowDxfId="29"/>
    <tableColumn id="13" name="Column2" headerRowDxfId="28" dataDxfId="27" totalsRowDxfId="2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view="pageBreakPreview" zoomScale="60" zoomScaleNormal="100" workbookViewId="0">
      <selection activeCell="D3" sqref="D3:G3"/>
    </sheetView>
  </sheetViews>
  <sheetFormatPr defaultRowHeight="22.5" x14ac:dyDescent="0.6"/>
  <cols>
    <col min="1" max="8" width="9.140625" style="1"/>
    <col min="9" max="9" width="44.28515625" style="1" customWidth="1"/>
    <col min="10" max="16384" width="9.140625" style="1"/>
  </cols>
  <sheetData>
    <row r="3" spans="1:17" ht="36" x14ac:dyDescent="0.95">
      <c r="D3" s="84" t="s">
        <v>213</v>
      </c>
      <c r="E3" s="84"/>
      <c r="F3" s="84"/>
      <c r="G3" s="84"/>
    </row>
    <row r="6" spans="1:17" ht="15" customHeight="1" x14ac:dyDescent="0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 x14ac:dyDescent="0.6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 x14ac:dyDescent="0.6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 x14ac:dyDescent="0.6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 x14ac:dyDescent="0.6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 x14ac:dyDescent="0.6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6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 x14ac:dyDescent="0.6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 x14ac:dyDescent="0.6">
      <c r="A15" s="82" t="s">
        <v>0</v>
      </c>
      <c r="B15" s="82"/>
      <c r="C15" s="82"/>
      <c r="D15" s="82"/>
      <c r="E15" s="82"/>
      <c r="F15" s="82"/>
      <c r="G15" s="82"/>
      <c r="H15" s="82"/>
      <c r="I15" s="82"/>
      <c r="J15" s="2"/>
      <c r="K15" s="2"/>
      <c r="L15" s="2"/>
      <c r="M15" s="2"/>
      <c r="N15" s="2"/>
      <c r="O15" s="2"/>
      <c r="P15" s="2"/>
      <c r="Q15" s="2"/>
    </row>
    <row r="16" spans="1:17" ht="39.75" customHeight="1" x14ac:dyDescent="0.6">
      <c r="A16" s="82"/>
      <c r="B16" s="82"/>
      <c r="C16" s="82"/>
      <c r="D16" s="82"/>
      <c r="E16" s="82"/>
      <c r="F16" s="82"/>
      <c r="G16" s="82"/>
      <c r="H16" s="82"/>
      <c r="I16" s="82"/>
    </row>
    <row r="17" spans="1:9" ht="15" customHeight="1" x14ac:dyDescent="0.6">
      <c r="A17" s="83" t="s">
        <v>214</v>
      </c>
      <c r="B17" s="83"/>
      <c r="C17" s="83"/>
      <c r="D17" s="83"/>
      <c r="E17" s="83"/>
      <c r="F17" s="83"/>
      <c r="G17" s="83"/>
      <c r="H17" s="83"/>
      <c r="I17" s="83"/>
    </row>
    <row r="18" spans="1:9" ht="15" customHeight="1" x14ac:dyDescent="0.6">
      <c r="A18" s="83"/>
      <c r="B18" s="83"/>
      <c r="C18" s="83"/>
      <c r="D18" s="83"/>
      <c r="E18" s="83"/>
      <c r="F18" s="83"/>
      <c r="G18" s="83"/>
      <c r="H18" s="83"/>
      <c r="I18" s="83"/>
    </row>
    <row r="19" spans="1:9" ht="15" customHeight="1" x14ac:dyDescent="0.6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15" customHeight="1" x14ac:dyDescent="0.6">
      <c r="A20" s="83" t="s">
        <v>215</v>
      </c>
      <c r="B20" s="83"/>
      <c r="C20" s="83"/>
      <c r="D20" s="83"/>
      <c r="E20" s="83"/>
      <c r="F20" s="83"/>
      <c r="G20" s="83"/>
      <c r="H20" s="83"/>
      <c r="I20" s="83"/>
    </row>
    <row r="21" spans="1:9" ht="15" customHeight="1" x14ac:dyDescent="0.6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15" customHeight="1" x14ac:dyDescent="0.6">
      <c r="A22" s="83"/>
      <c r="B22" s="83"/>
      <c r="C22" s="83"/>
      <c r="D22" s="83"/>
      <c r="E22" s="83"/>
      <c r="F22" s="83"/>
      <c r="G22" s="83"/>
      <c r="H22" s="83"/>
      <c r="I22" s="83"/>
    </row>
    <row r="23" spans="1:9" ht="15" customHeight="1" x14ac:dyDescent="0.6">
      <c r="A23" s="83"/>
      <c r="B23" s="83"/>
      <c r="C23" s="83"/>
      <c r="D23" s="83"/>
      <c r="E23" s="83"/>
      <c r="F23" s="83"/>
      <c r="G23" s="83"/>
      <c r="H23" s="83"/>
      <c r="I23" s="83"/>
    </row>
    <row r="24" spans="1:9" ht="15" customHeight="1" x14ac:dyDescent="0.6">
      <c r="A24" s="3"/>
      <c r="B24" s="3"/>
      <c r="C24" s="3"/>
      <c r="D24" s="3"/>
      <c r="E24" s="3"/>
      <c r="F24" s="3"/>
      <c r="G24" s="3"/>
      <c r="H24" s="3"/>
      <c r="I24" s="3"/>
    </row>
    <row r="37" spans="6:8" x14ac:dyDescent="0.6">
      <c r="F37" s="80" t="s">
        <v>216</v>
      </c>
      <c r="G37" s="81"/>
      <c r="H37" s="81"/>
    </row>
    <row r="38" spans="6:8" x14ac:dyDescent="0.6">
      <c r="F38" s="81"/>
      <c r="G38" s="81"/>
      <c r="H38" s="81"/>
    </row>
    <row r="39" spans="6:8" x14ac:dyDescent="0.6">
      <c r="F39" s="81"/>
      <c r="G39" s="81"/>
      <c r="H39" s="81"/>
    </row>
  </sheetData>
  <mergeCells count="5">
    <mergeCell ref="F37:H39"/>
    <mergeCell ref="A15:I16"/>
    <mergeCell ref="A17:I19"/>
    <mergeCell ref="A20:I23"/>
    <mergeCell ref="D3:G3"/>
  </mergeCells>
  <pageMargins left="0.7" right="0.7" top="0.75" bottom="0.75" header="0.3" footer="0.3"/>
  <pageSetup scale="77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rightToLeft="1" view="pageBreakPreview" topLeftCell="A85" zoomScale="106" zoomScaleNormal="100" zoomScaleSheetLayoutView="106" workbookViewId="0">
      <selection activeCell="L76" sqref="L76"/>
    </sheetView>
  </sheetViews>
  <sheetFormatPr defaultRowHeight="22.5" x14ac:dyDescent="0.6"/>
  <cols>
    <col min="1" max="1" width="38.85546875" style="27" customWidth="1"/>
    <col min="2" max="2" width="20.140625" style="27" customWidth="1"/>
    <col min="3" max="3" width="16.42578125" style="27" customWidth="1"/>
    <col min="4" max="4" width="16.28515625" style="27" customWidth="1"/>
    <col min="5" max="5" width="16.42578125" style="27" customWidth="1"/>
    <col min="6" max="6" width="19.42578125" style="50" customWidth="1"/>
    <col min="7" max="7" width="20.28515625" style="27" customWidth="1"/>
    <col min="8" max="8" width="17.7109375" style="27" customWidth="1"/>
    <col min="9" max="9" width="16.28515625" style="27" customWidth="1"/>
    <col min="10" max="10" width="17.7109375" style="27" customWidth="1"/>
    <col min="11" max="11" width="19.42578125" style="50" customWidth="1"/>
    <col min="12" max="12" width="25.140625" style="68" customWidth="1"/>
    <col min="13" max="13" width="18.7109375" style="67" bestFit="1" customWidth="1"/>
    <col min="14" max="16384" width="9.140625" style="28"/>
  </cols>
  <sheetData>
    <row r="1" spans="1:13" x14ac:dyDescent="0.6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3" x14ac:dyDescent="0.6">
      <c r="A2" s="102" t="s">
        <v>217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3" x14ac:dyDescent="0.6">
      <c r="A3" s="102" t="s">
        <v>218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5" spans="1:13" x14ac:dyDescent="0.6">
      <c r="A5" s="106" t="s">
        <v>237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7" spans="1:13" ht="19.5" customHeight="1" x14ac:dyDescent="0.6">
      <c r="A7" s="46"/>
      <c r="B7" s="105" t="s">
        <v>324</v>
      </c>
      <c r="C7" s="105"/>
      <c r="D7" s="105"/>
      <c r="E7" s="105"/>
      <c r="F7" s="105"/>
      <c r="G7" s="105" t="s">
        <v>220</v>
      </c>
      <c r="H7" s="105"/>
      <c r="I7" s="105"/>
      <c r="J7" s="105"/>
      <c r="K7" s="105"/>
    </row>
    <row r="8" spans="1:13" ht="19.5" customHeight="1" x14ac:dyDescent="0.6">
      <c r="A8" s="102" t="s">
        <v>238</v>
      </c>
      <c r="B8" s="103" t="s">
        <v>239</v>
      </c>
      <c r="C8" s="103" t="s">
        <v>222</v>
      </c>
      <c r="D8" s="103" t="s">
        <v>223</v>
      </c>
      <c r="E8" s="103" t="s">
        <v>95</v>
      </c>
      <c r="F8" s="103"/>
      <c r="G8" s="103" t="s">
        <v>239</v>
      </c>
      <c r="H8" s="103" t="s">
        <v>222</v>
      </c>
      <c r="I8" s="103" t="s">
        <v>223</v>
      </c>
      <c r="J8" s="103" t="s">
        <v>95</v>
      </c>
      <c r="K8" s="103"/>
    </row>
    <row r="9" spans="1:13" ht="18.75" customHeight="1" x14ac:dyDescent="0.6">
      <c r="A9" s="102"/>
      <c r="B9" s="104"/>
      <c r="C9" s="104"/>
      <c r="D9" s="104"/>
      <c r="E9" s="105"/>
      <c r="F9" s="105"/>
      <c r="G9" s="104"/>
      <c r="H9" s="104"/>
      <c r="I9" s="104"/>
      <c r="J9" s="105"/>
      <c r="K9" s="105"/>
    </row>
    <row r="10" spans="1:13" ht="28.5" customHeight="1" x14ac:dyDescent="0.6">
      <c r="A10" s="100"/>
      <c r="B10" s="47"/>
      <c r="C10" s="47"/>
      <c r="D10" s="47"/>
      <c r="E10" s="48" t="s">
        <v>12</v>
      </c>
      <c r="F10" s="49" t="s">
        <v>240</v>
      </c>
      <c r="G10" s="47"/>
      <c r="H10" s="47"/>
      <c r="I10" s="47"/>
      <c r="J10" s="48" t="s">
        <v>12</v>
      </c>
      <c r="K10" s="49" t="s">
        <v>240</v>
      </c>
    </row>
    <row r="11" spans="1:13" ht="23.1" customHeight="1" x14ac:dyDescent="0.6">
      <c r="A11" s="8" t="s">
        <v>109</v>
      </c>
      <c r="B11" s="9">
        <v>0</v>
      </c>
      <c r="C11" s="9">
        <v>-22346096092</v>
      </c>
      <c r="D11" s="9">
        <v>0</v>
      </c>
      <c r="E11" s="9">
        <f>Table8[[#This Row],[Column4]]+Table8[[#This Row],[-22346096092]]+Table8[[#This Row],[0]]</f>
        <v>-22346096092</v>
      </c>
      <c r="F11" s="11">
        <f>(Table8[[#This Row],[Column5]]/Table8[[#This Row],[Column2]])*100</f>
        <v>-10.030609129939261</v>
      </c>
      <c r="G11" s="9">
        <v>0</v>
      </c>
      <c r="H11" s="9">
        <v>2158634049</v>
      </c>
      <c r="I11" s="9">
        <v>0</v>
      </c>
      <c r="J11" s="9">
        <f>Table8[[#This Row],[Column9]]+Table8[[#This Row],[2158634049]]+Table8[[#This Row],[Column7]]</f>
        <v>2158634049</v>
      </c>
      <c r="K11" s="11">
        <f>(Table8[[#This Row],[Column10]]/Table8[[#This Row],[Column1]])*100</f>
        <v>-3.2283053613493387E-2</v>
      </c>
      <c r="L11" s="68">
        <f>درآمدها!$C$10</f>
        <v>-6686585707920</v>
      </c>
      <c r="M11" s="67">
        <f>درآمدها!$C$16</f>
        <v>222779053620</v>
      </c>
    </row>
    <row r="12" spans="1:13" ht="23.1" customHeight="1" x14ac:dyDescent="0.6">
      <c r="A12" s="8" t="s">
        <v>110</v>
      </c>
      <c r="B12" s="9">
        <v>16658190648</v>
      </c>
      <c r="C12" s="9">
        <v>-3160872091</v>
      </c>
      <c r="D12" s="9">
        <v>-12915853276</v>
      </c>
      <c r="E12" s="9">
        <f>Table8[[#This Row],[Column4]]+Table8[[#This Row],[-22346096092]]+Table8[[#This Row],[0]]</f>
        <v>581465281</v>
      </c>
      <c r="F12" s="11">
        <f>(Table8[[#This Row],[Column5]]/Table8[[#This Row],[Column2]])*100</f>
        <v>0.26100536453118273</v>
      </c>
      <c r="G12" s="9">
        <v>16658190648</v>
      </c>
      <c r="H12" s="9">
        <v>-72293792094</v>
      </c>
      <c r="I12" s="9">
        <v>-12798461812</v>
      </c>
      <c r="J12" s="9">
        <f>Table8[[#This Row],[Column9]]+Table8[[#This Row],[2158634049]]+Table8[[#This Row],[Column7]]</f>
        <v>-68434063258</v>
      </c>
      <c r="K12" s="11">
        <f>(Table8[[#This Row],[Column10]]/Table8[[#This Row],[Column1]])*100</f>
        <v>1.0234530184357393</v>
      </c>
      <c r="L12" s="68">
        <f>درآمدها!$C$10</f>
        <v>-6686585707920</v>
      </c>
      <c r="M12" s="67">
        <f>درآمدها!$C$16</f>
        <v>222779053620</v>
      </c>
    </row>
    <row r="13" spans="1:13" ht="23.1" customHeight="1" x14ac:dyDescent="0.6">
      <c r="A13" s="8" t="s">
        <v>111</v>
      </c>
      <c r="B13" s="9">
        <v>1939265265</v>
      </c>
      <c r="C13" s="9">
        <v>-11965778821</v>
      </c>
      <c r="D13" s="9">
        <v>-12326566153</v>
      </c>
      <c r="E13" s="9">
        <f>Table8[[#This Row],[Column4]]+Table8[[#This Row],[-22346096092]]+Table8[[#This Row],[0]]</f>
        <v>-22353079709</v>
      </c>
      <c r="F13" s="11">
        <f>(Table8[[#This Row],[Column5]]/Table8[[#This Row],[Column2]])*100</f>
        <v>-10.03374390265982</v>
      </c>
      <c r="G13" s="9">
        <v>20804143188</v>
      </c>
      <c r="H13" s="9">
        <v>-106228685670</v>
      </c>
      <c r="I13" s="9">
        <v>-12323627694</v>
      </c>
      <c r="J13" s="9">
        <f>Table8[[#This Row],[Column9]]+Table8[[#This Row],[2158634049]]+Table8[[#This Row],[Column7]]</f>
        <v>-97748170176</v>
      </c>
      <c r="K13" s="11">
        <f>(Table8[[#This Row],[Column10]]/Table8[[#This Row],[Column1]])*100</f>
        <v>1.4618547409064255</v>
      </c>
      <c r="L13" s="68">
        <f>درآمدها!$C$10</f>
        <v>-6686585707920</v>
      </c>
      <c r="M13" s="67">
        <f>درآمدها!$C$16</f>
        <v>222779053620</v>
      </c>
    </row>
    <row r="14" spans="1:13" ht="23.1" customHeight="1" x14ac:dyDescent="0.6">
      <c r="A14" s="8" t="s">
        <v>112</v>
      </c>
      <c r="B14" s="9">
        <v>0</v>
      </c>
      <c r="C14" s="9">
        <v>-37666462593</v>
      </c>
      <c r="D14" s="9">
        <v>0</v>
      </c>
      <c r="E14" s="9">
        <f>Table8[[#This Row],[Column4]]+Table8[[#This Row],[-22346096092]]+Table8[[#This Row],[0]]</f>
        <v>-37666462593</v>
      </c>
      <c r="F14" s="11">
        <f>(Table8[[#This Row],[Column5]]/Table8[[#This Row],[Column2]])*100</f>
        <v>-16.907542240146444</v>
      </c>
      <c r="G14" s="9">
        <v>0</v>
      </c>
      <c r="H14" s="9">
        <v>-57255922102</v>
      </c>
      <c r="I14" s="9">
        <v>0</v>
      </c>
      <c r="J14" s="9">
        <f>Table8[[#This Row],[Column9]]+Table8[[#This Row],[2158634049]]+Table8[[#This Row],[Column7]]</f>
        <v>-57255922102</v>
      </c>
      <c r="K14" s="11">
        <f>(Table8[[#This Row],[Column10]]/Table8[[#This Row],[Column1]])*100</f>
        <v>0.85628038887144742</v>
      </c>
      <c r="L14" s="68">
        <f>درآمدها!$C$10</f>
        <v>-6686585707920</v>
      </c>
      <c r="M14" s="67">
        <f>درآمدها!$C$16</f>
        <v>222779053620</v>
      </c>
    </row>
    <row r="15" spans="1:13" ht="23.1" customHeight="1" x14ac:dyDescent="0.6">
      <c r="A15" s="8" t="s">
        <v>113</v>
      </c>
      <c r="B15" s="9">
        <v>22548992255</v>
      </c>
      <c r="C15" s="9">
        <v>1045962053</v>
      </c>
      <c r="D15" s="9">
        <v>-7043184593</v>
      </c>
      <c r="E15" s="9">
        <f>Table8[[#This Row],[Column4]]+Table8[[#This Row],[-22346096092]]+Table8[[#This Row],[0]]</f>
        <v>16551769715</v>
      </c>
      <c r="F15" s="11">
        <f>(Table8[[#This Row],[Column5]]/Table8[[#This Row],[Column2]])*100</f>
        <v>7.4296795170127536</v>
      </c>
      <c r="G15" s="9">
        <v>22548992255</v>
      </c>
      <c r="H15" s="9">
        <v>-58214387387</v>
      </c>
      <c r="I15" s="9">
        <v>-7202008926</v>
      </c>
      <c r="J15" s="9">
        <f>Table8[[#This Row],[Column9]]+Table8[[#This Row],[2158634049]]+Table8[[#This Row],[Column7]]</f>
        <v>-42867404058</v>
      </c>
      <c r="K15" s="11">
        <f>(Table8[[#This Row],[Column10]]/Table8[[#This Row],[Column1]])*100</f>
        <v>0.64109555953534303</v>
      </c>
      <c r="L15" s="68">
        <f>درآمدها!$C$10</f>
        <v>-6686585707920</v>
      </c>
      <c r="M15" s="67">
        <f>درآمدها!$C$16</f>
        <v>222779053620</v>
      </c>
    </row>
    <row r="16" spans="1:13" ht="23.1" customHeight="1" x14ac:dyDescent="0.6">
      <c r="A16" s="8" t="s">
        <v>114</v>
      </c>
      <c r="B16" s="9">
        <v>193930663</v>
      </c>
      <c r="C16" s="9">
        <v>-4601774452</v>
      </c>
      <c r="D16" s="9">
        <v>-35774204121</v>
      </c>
      <c r="E16" s="9">
        <f>Table8[[#This Row],[Column4]]+Table8[[#This Row],[-22346096092]]+Table8[[#This Row],[0]]</f>
        <v>-40182047910</v>
      </c>
      <c r="F16" s="11">
        <f>(Table8[[#This Row],[Column5]]/Table8[[#This Row],[Column2]])*100</f>
        <v>-18.03672618994942</v>
      </c>
      <c r="G16" s="9">
        <v>8237204890</v>
      </c>
      <c r="H16" s="9">
        <v>-152076903184</v>
      </c>
      <c r="I16" s="9">
        <v>-35801364988</v>
      </c>
      <c r="J16" s="9">
        <f>Table8[[#This Row],[Column9]]+Table8[[#This Row],[2158634049]]+Table8[[#This Row],[Column7]]</f>
        <v>-179641063282</v>
      </c>
      <c r="K16" s="11">
        <f>(Table8[[#This Row],[Column10]]/Table8[[#This Row],[Column1]])*100</f>
        <v>2.6865888082347045</v>
      </c>
      <c r="L16" s="68">
        <f>درآمدها!$C$10</f>
        <v>-6686585707920</v>
      </c>
      <c r="M16" s="67">
        <f>درآمدها!$C$16</f>
        <v>222779053620</v>
      </c>
    </row>
    <row r="17" spans="1:13" ht="23.1" customHeight="1" x14ac:dyDescent="0.6">
      <c r="A17" s="8" t="s">
        <v>115</v>
      </c>
      <c r="B17" s="9">
        <v>93152962</v>
      </c>
      <c r="C17" s="9">
        <v>-11822601792</v>
      </c>
      <c r="D17" s="9">
        <v>-16678496626</v>
      </c>
      <c r="E17" s="9">
        <f>Table8[[#This Row],[Column4]]+Table8[[#This Row],[-22346096092]]+Table8[[#This Row],[0]]</f>
        <v>-28407945456</v>
      </c>
      <c r="F17" s="11">
        <f>(Table8[[#This Row],[Column5]]/Table8[[#This Row],[Column2]])*100</f>
        <v>-12.751623186467148</v>
      </c>
      <c r="G17" s="9">
        <v>3216628813</v>
      </c>
      <c r="H17" s="9">
        <v>-35317232543</v>
      </c>
      <c r="I17" s="9">
        <v>-15852130964</v>
      </c>
      <c r="J17" s="9">
        <f>Table8[[#This Row],[Column9]]+Table8[[#This Row],[2158634049]]+Table8[[#This Row],[Column7]]</f>
        <v>-47952734694</v>
      </c>
      <c r="K17" s="11">
        <f>(Table8[[#This Row],[Column10]]/Table8[[#This Row],[Column1]])*100</f>
        <v>0.71714828447053114</v>
      </c>
      <c r="L17" s="68">
        <f>درآمدها!$C$10</f>
        <v>-6686585707920</v>
      </c>
      <c r="M17" s="67">
        <f>درآمدها!$C$16</f>
        <v>222779053620</v>
      </c>
    </row>
    <row r="18" spans="1:13" ht="23.1" customHeight="1" x14ac:dyDescent="0.6">
      <c r="A18" s="8" t="s">
        <v>116</v>
      </c>
      <c r="B18" s="9">
        <v>199856825</v>
      </c>
      <c r="C18" s="9">
        <v>-13775358326</v>
      </c>
      <c r="D18" s="9">
        <v>0</v>
      </c>
      <c r="E18" s="9">
        <f>Table8[[#This Row],[Column4]]+Table8[[#This Row],[-22346096092]]+Table8[[#This Row],[0]]</f>
        <v>-13575501501</v>
      </c>
      <c r="F18" s="11">
        <f>(Table8[[#This Row],[Column5]]/Table8[[#This Row],[Column2]])*100</f>
        <v>-6.0937064236551093</v>
      </c>
      <c r="G18" s="9">
        <v>1526834125</v>
      </c>
      <c r="H18" s="9">
        <v>-15963553180</v>
      </c>
      <c r="I18" s="9">
        <v>0</v>
      </c>
      <c r="J18" s="9">
        <f>Table8[[#This Row],[Column9]]+Table8[[#This Row],[2158634049]]+Table8[[#This Row],[Column7]]</f>
        <v>-14436719055</v>
      </c>
      <c r="K18" s="11">
        <f>(Table8[[#This Row],[Column10]]/Table8[[#This Row],[Column1]])*100</f>
        <v>0.21590569067110396</v>
      </c>
      <c r="L18" s="68">
        <f>درآمدها!$C$10</f>
        <v>-6686585707920</v>
      </c>
      <c r="M18" s="67">
        <f>درآمدها!$C$16</f>
        <v>222779053620</v>
      </c>
    </row>
    <row r="19" spans="1:13" ht="23.1" customHeight="1" x14ac:dyDescent="0.6">
      <c r="A19" s="8" t="s">
        <v>117</v>
      </c>
      <c r="B19" s="9">
        <v>0</v>
      </c>
      <c r="C19" s="9">
        <v>41376905420</v>
      </c>
      <c r="D19" s="9">
        <v>-66234374552</v>
      </c>
      <c r="E19" s="9">
        <f>Table8[[#This Row],[Column4]]+Table8[[#This Row],[-22346096092]]+Table8[[#This Row],[0]]</f>
        <v>-24857469132</v>
      </c>
      <c r="F19" s="11">
        <f>(Table8[[#This Row],[Column5]]/Table8[[#This Row],[Column2]])*100</f>
        <v>-11.157902292914859</v>
      </c>
      <c r="G19" s="9">
        <v>0</v>
      </c>
      <c r="H19" s="9">
        <v>-11023804937</v>
      </c>
      <c r="I19" s="9">
        <v>-66234374552</v>
      </c>
      <c r="J19" s="9">
        <f>Table8[[#This Row],[Column9]]+Table8[[#This Row],[2158634049]]+Table8[[#This Row],[Column7]]</f>
        <v>-77258179489</v>
      </c>
      <c r="K19" s="11">
        <f>(Table8[[#This Row],[Column10]]/Table8[[#This Row],[Column1]])*100</f>
        <v>1.1554204621574011</v>
      </c>
      <c r="L19" s="68">
        <f>درآمدها!$C$10</f>
        <v>-6686585707920</v>
      </c>
      <c r="M19" s="67">
        <f>درآمدها!$C$16</f>
        <v>222779053620</v>
      </c>
    </row>
    <row r="20" spans="1:13" ht="23.1" customHeight="1" x14ac:dyDescent="0.6">
      <c r="A20" s="8" t="s">
        <v>118</v>
      </c>
      <c r="B20" s="9">
        <v>574034472</v>
      </c>
      <c r="C20" s="9">
        <v>-41030002582</v>
      </c>
      <c r="D20" s="9">
        <v>0</v>
      </c>
      <c r="E20" s="9">
        <f>Table8[[#This Row],[Column4]]+Table8[[#This Row],[-22346096092]]+Table8[[#This Row],[0]]</f>
        <v>-40455968110</v>
      </c>
      <c r="F20" s="11">
        <f>(Table8[[#This Row],[Column5]]/Table8[[#This Row],[Column2]])*100</f>
        <v>-18.159682184038179</v>
      </c>
      <c r="G20" s="9">
        <v>4966134125</v>
      </c>
      <c r="H20" s="9">
        <v>-84288926762</v>
      </c>
      <c r="I20" s="9">
        <v>44970698</v>
      </c>
      <c r="J20" s="9">
        <f>Table8[[#This Row],[Column9]]+Table8[[#This Row],[2158634049]]+Table8[[#This Row],[Column7]]</f>
        <v>-79277821939</v>
      </c>
      <c r="K20" s="11">
        <f>(Table8[[#This Row],[Column10]]/Table8[[#This Row],[Column1]])*100</f>
        <v>1.1856248525327135</v>
      </c>
      <c r="L20" s="68">
        <f>درآمدها!$C$10</f>
        <v>-6686585707920</v>
      </c>
      <c r="M20" s="67">
        <f>درآمدها!$C$16</f>
        <v>222779053620</v>
      </c>
    </row>
    <row r="21" spans="1:13" ht="23.1" customHeight="1" x14ac:dyDescent="0.6">
      <c r="A21" s="8" t="s">
        <v>119</v>
      </c>
      <c r="B21" s="9">
        <v>1703840610</v>
      </c>
      <c r="C21" s="9">
        <v>59486590064</v>
      </c>
      <c r="D21" s="9">
        <v>-57787956639</v>
      </c>
      <c r="E21" s="9">
        <f>Table8[[#This Row],[Column4]]+Table8[[#This Row],[-22346096092]]+Table8[[#This Row],[0]]</f>
        <v>3402474035</v>
      </c>
      <c r="F21" s="11">
        <f>(Table8[[#This Row],[Column5]]/Table8[[#This Row],[Column2]])*100</f>
        <v>1.527286331327939</v>
      </c>
      <c r="G21" s="9">
        <v>34056767025</v>
      </c>
      <c r="H21" s="9">
        <v>-292900152558</v>
      </c>
      <c r="I21" s="9">
        <v>-57787956639</v>
      </c>
      <c r="J21" s="9">
        <f>Table8[[#This Row],[Column9]]+Table8[[#This Row],[2158634049]]+Table8[[#This Row],[Column7]]</f>
        <v>-316631342172</v>
      </c>
      <c r="K21" s="11">
        <f>(Table8[[#This Row],[Column10]]/Table8[[#This Row],[Column1]])*100</f>
        <v>4.7353216724188929</v>
      </c>
      <c r="L21" s="68">
        <f>درآمدها!$C$10</f>
        <v>-6686585707920</v>
      </c>
      <c r="M21" s="67">
        <f>درآمدها!$C$16</f>
        <v>222779053620</v>
      </c>
    </row>
    <row r="22" spans="1:13" ht="23.1" customHeight="1" x14ac:dyDescent="0.6">
      <c r="A22" s="8" t="s">
        <v>120</v>
      </c>
      <c r="B22" s="9">
        <v>0</v>
      </c>
      <c r="C22" s="9">
        <v>-67771011141</v>
      </c>
      <c r="D22" s="9">
        <v>-4032064306</v>
      </c>
      <c r="E22" s="9">
        <f>Table8[[#This Row],[Column4]]+Table8[[#This Row],[-22346096092]]+Table8[[#This Row],[0]]</f>
        <v>-71803075447</v>
      </c>
      <c r="F22" s="11">
        <f>(Table8[[#This Row],[Column5]]/Table8[[#This Row],[Column2]])*100</f>
        <v>-32.230622349925397</v>
      </c>
      <c r="G22" s="9">
        <v>0</v>
      </c>
      <c r="H22" s="9">
        <v>-103651745044</v>
      </c>
      <c r="I22" s="9">
        <v>-3577152940</v>
      </c>
      <c r="J22" s="9">
        <f>Table8[[#This Row],[Column9]]+Table8[[#This Row],[2158634049]]+Table8[[#This Row],[Column7]]</f>
        <v>-107228897984</v>
      </c>
      <c r="K22" s="11">
        <f>(Table8[[#This Row],[Column10]]/Table8[[#This Row],[Column1]])*100</f>
        <v>1.6036420180330828</v>
      </c>
      <c r="L22" s="68">
        <f>درآمدها!$C$10</f>
        <v>-6686585707920</v>
      </c>
      <c r="M22" s="67">
        <f>درآمدها!$C$16</f>
        <v>222779053620</v>
      </c>
    </row>
    <row r="23" spans="1:13" ht="23.1" customHeight="1" x14ac:dyDescent="0.6">
      <c r="A23" s="8" t="s">
        <v>121</v>
      </c>
      <c r="B23" s="9">
        <v>0</v>
      </c>
      <c r="C23" s="9">
        <v>-15411259548</v>
      </c>
      <c r="D23" s="9">
        <v>-9731332439</v>
      </c>
      <c r="E23" s="9">
        <f>Table8[[#This Row],[Column4]]+Table8[[#This Row],[-22346096092]]+Table8[[#This Row],[0]]</f>
        <v>-25142591987</v>
      </c>
      <c r="F23" s="11">
        <f>(Table8[[#This Row],[Column5]]/Table8[[#This Row],[Column2]])*100</f>
        <v>-11.285886881397014</v>
      </c>
      <c r="G23" s="9">
        <v>0</v>
      </c>
      <c r="H23" s="9">
        <v>-50564630974</v>
      </c>
      <c r="I23" s="9">
        <v>-8864139824</v>
      </c>
      <c r="J23" s="9">
        <f>Table8[[#This Row],[Column9]]+Table8[[#This Row],[2158634049]]+Table8[[#This Row],[Column7]]</f>
        <v>-59428770798</v>
      </c>
      <c r="K23" s="11">
        <f>(Table8[[#This Row],[Column10]]/Table8[[#This Row],[Column1]])*100</f>
        <v>0.88877602701792846</v>
      </c>
      <c r="L23" s="68">
        <f>درآمدها!$C$10</f>
        <v>-6686585707920</v>
      </c>
      <c r="M23" s="67">
        <f>درآمدها!$C$16</f>
        <v>222779053620</v>
      </c>
    </row>
    <row r="24" spans="1:13" ht="23.1" customHeight="1" x14ac:dyDescent="0.6">
      <c r="A24" s="8" t="s">
        <v>122</v>
      </c>
      <c r="B24" s="9">
        <v>33556393798</v>
      </c>
      <c r="C24" s="9">
        <v>19702516045</v>
      </c>
      <c r="D24" s="9">
        <v>-15644176339</v>
      </c>
      <c r="E24" s="9">
        <f>Table8[[#This Row],[Column4]]+Table8[[#This Row],[-22346096092]]+Table8[[#This Row],[0]]</f>
        <v>37614733504</v>
      </c>
      <c r="F24" s="11">
        <f>(Table8[[#This Row],[Column5]]/Table8[[#This Row],[Column2]])*100</f>
        <v>16.88432233317609</v>
      </c>
      <c r="G24" s="9">
        <v>33556393798</v>
      </c>
      <c r="H24" s="9">
        <v>-80456073339</v>
      </c>
      <c r="I24" s="9">
        <v>-30243475062</v>
      </c>
      <c r="J24" s="9">
        <f>Table8[[#This Row],[Column9]]+Table8[[#This Row],[2158634049]]+Table8[[#This Row],[Column7]]</f>
        <v>-77143154603</v>
      </c>
      <c r="K24" s="11">
        <f>(Table8[[#This Row],[Column10]]/Table8[[#This Row],[Column1]])*100</f>
        <v>1.1537002286776485</v>
      </c>
      <c r="L24" s="68">
        <f>درآمدها!$C$10</f>
        <v>-6686585707920</v>
      </c>
      <c r="M24" s="67">
        <f>درآمدها!$C$16</f>
        <v>222779053620</v>
      </c>
    </row>
    <row r="25" spans="1:13" ht="23.1" customHeight="1" x14ac:dyDescent="0.6">
      <c r="A25" s="8" t="s">
        <v>123</v>
      </c>
      <c r="B25" s="9">
        <v>161249233</v>
      </c>
      <c r="C25" s="9">
        <v>34907882119</v>
      </c>
      <c r="D25" s="9">
        <v>-23536891314</v>
      </c>
      <c r="E25" s="9">
        <f>Table8[[#This Row],[Column4]]+Table8[[#This Row],[-22346096092]]+Table8[[#This Row],[0]]</f>
        <v>11532240038</v>
      </c>
      <c r="F25" s="11">
        <f>(Table8[[#This Row],[Column5]]/Table8[[#This Row],[Column2]])*100</f>
        <v>5.1765369547133639</v>
      </c>
      <c r="G25" s="9">
        <v>8806288773</v>
      </c>
      <c r="H25" s="9">
        <v>-30713192497</v>
      </c>
      <c r="I25" s="9">
        <v>-22381375708</v>
      </c>
      <c r="J25" s="9">
        <f>Table8[[#This Row],[Column9]]+Table8[[#This Row],[2158634049]]+Table8[[#This Row],[Column7]]</f>
        <v>-44288279432</v>
      </c>
      <c r="K25" s="11">
        <f>(Table8[[#This Row],[Column10]]/Table8[[#This Row],[Column1]])*100</f>
        <v>0.66234519927774593</v>
      </c>
      <c r="L25" s="68">
        <f>درآمدها!$C$10</f>
        <v>-6686585707920</v>
      </c>
      <c r="M25" s="67">
        <f>درآمدها!$C$16</f>
        <v>222779053620</v>
      </c>
    </row>
    <row r="26" spans="1:13" ht="23.1" customHeight="1" x14ac:dyDescent="0.6">
      <c r="A26" s="8" t="s">
        <v>124</v>
      </c>
      <c r="B26" s="9">
        <v>477124176</v>
      </c>
      <c r="C26" s="9">
        <v>3332444387</v>
      </c>
      <c r="D26" s="9">
        <v>-22513588633</v>
      </c>
      <c r="E26" s="9">
        <f>Table8[[#This Row],[Column4]]+Table8[[#This Row],[-22346096092]]+Table8[[#This Row],[0]]</f>
        <v>-18704020070</v>
      </c>
      <c r="F26" s="11">
        <f>(Table8[[#This Row],[Column5]]/Table8[[#This Row],[Column2]])*100</f>
        <v>-8.3957714004405144</v>
      </c>
      <c r="G26" s="9">
        <v>7814645484</v>
      </c>
      <c r="H26" s="9">
        <v>-10672024776</v>
      </c>
      <c r="I26" s="9">
        <v>-22513588633</v>
      </c>
      <c r="J26" s="9">
        <f>Table8[[#This Row],[Column9]]+Table8[[#This Row],[2158634049]]+Table8[[#This Row],[Column7]]</f>
        <v>-25370967925</v>
      </c>
      <c r="K26" s="11">
        <f>(Table8[[#This Row],[Column10]]/Table8[[#This Row],[Column1]])*100</f>
        <v>0.37943083410938827</v>
      </c>
      <c r="L26" s="68">
        <f>درآمدها!$C$10</f>
        <v>-6686585707920</v>
      </c>
      <c r="M26" s="67">
        <f>درآمدها!$C$16</f>
        <v>222779053620</v>
      </c>
    </row>
    <row r="27" spans="1:13" ht="23.1" customHeight="1" x14ac:dyDescent="0.6">
      <c r="A27" s="8" t="s">
        <v>125</v>
      </c>
      <c r="B27" s="9">
        <v>474377854</v>
      </c>
      <c r="C27" s="9">
        <v>-16900250190</v>
      </c>
      <c r="D27" s="9">
        <v>-7112867928</v>
      </c>
      <c r="E27" s="9">
        <f>Table8[[#This Row],[Column4]]+Table8[[#This Row],[-22346096092]]+Table8[[#This Row],[0]]</f>
        <v>-23538740264</v>
      </c>
      <c r="F27" s="11">
        <f>(Table8[[#This Row],[Column5]]/Table8[[#This Row],[Column2]])*100</f>
        <v>-10.565957562666837</v>
      </c>
      <c r="G27" s="9">
        <v>7558718825</v>
      </c>
      <c r="H27" s="9">
        <v>-58106980529</v>
      </c>
      <c r="I27" s="9">
        <v>-7112867928</v>
      </c>
      <c r="J27" s="9">
        <f>Table8[[#This Row],[Column9]]+Table8[[#This Row],[2158634049]]+Table8[[#This Row],[Column7]]</f>
        <v>-57661129632</v>
      </c>
      <c r="K27" s="11">
        <f>(Table8[[#This Row],[Column10]]/Table8[[#This Row],[Column1]])*100</f>
        <v>0.86234039539346141</v>
      </c>
      <c r="L27" s="68">
        <f>درآمدها!$C$10</f>
        <v>-6686585707920</v>
      </c>
      <c r="M27" s="67">
        <f>درآمدها!$C$16</f>
        <v>222779053620</v>
      </c>
    </row>
    <row r="28" spans="1:13" ht="23.1" customHeight="1" x14ac:dyDescent="0.6">
      <c r="A28" s="8" t="s">
        <v>126</v>
      </c>
      <c r="B28" s="9">
        <v>689249467</v>
      </c>
      <c r="C28" s="9">
        <v>8412894901</v>
      </c>
      <c r="D28" s="9">
        <v>-31292681148</v>
      </c>
      <c r="E28" s="9">
        <f>Table8[[#This Row],[Column4]]+Table8[[#This Row],[-22346096092]]+Table8[[#This Row],[0]]</f>
        <v>-22190536780</v>
      </c>
      <c r="F28" s="11">
        <f>(Table8[[#This Row],[Column5]]/Table8[[#This Row],[Column2]])*100</f>
        <v>-9.960782407241469</v>
      </c>
      <c r="G28" s="9">
        <v>5780141566</v>
      </c>
      <c r="H28" s="9">
        <v>-23586175636</v>
      </c>
      <c r="I28" s="9">
        <v>-31292681148</v>
      </c>
      <c r="J28" s="9">
        <f>Table8[[#This Row],[Column9]]+Table8[[#This Row],[2158634049]]+Table8[[#This Row],[Column7]]</f>
        <v>-49098715218</v>
      </c>
      <c r="K28" s="11">
        <f>(Table8[[#This Row],[Column10]]/Table8[[#This Row],[Column1]])*100</f>
        <v>0.73428678495580324</v>
      </c>
      <c r="L28" s="68">
        <f>درآمدها!$C$10</f>
        <v>-6686585707920</v>
      </c>
      <c r="M28" s="67">
        <f>درآمدها!$C$16</f>
        <v>222779053620</v>
      </c>
    </row>
    <row r="29" spans="1:13" ht="23.1" customHeight="1" x14ac:dyDescent="0.6">
      <c r="A29" s="8" t="s">
        <v>127</v>
      </c>
      <c r="B29" s="9">
        <v>0</v>
      </c>
      <c r="C29" s="9">
        <v>44026212718</v>
      </c>
      <c r="D29" s="9">
        <v>-1041364701</v>
      </c>
      <c r="E29" s="9">
        <f>Table8[[#This Row],[Column4]]+Table8[[#This Row],[-22346096092]]+Table8[[#This Row],[0]]</f>
        <v>42984848017</v>
      </c>
      <c r="F29" s="11">
        <f>(Table8[[#This Row],[Column5]]/Table8[[#This Row],[Column2]])*100</f>
        <v>19.294833746048841</v>
      </c>
      <c r="G29" s="9">
        <v>0</v>
      </c>
      <c r="H29" s="9">
        <v>19747112123</v>
      </c>
      <c r="I29" s="9">
        <v>-1197984900</v>
      </c>
      <c r="J29" s="9">
        <f>Table8[[#This Row],[Column9]]+Table8[[#This Row],[2158634049]]+Table8[[#This Row],[Column7]]</f>
        <v>18549127223</v>
      </c>
      <c r="K29" s="11">
        <f>(Table8[[#This Row],[Column10]]/Table8[[#This Row],[Column1]])*100</f>
        <v>-0.27740805297731075</v>
      </c>
      <c r="L29" s="68">
        <f>درآمدها!$C$10</f>
        <v>-6686585707920</v>
      </c>
      <c r="M29" s="67">
        <f>درآمدها!$C$16</f>
        <v>222779053620</v>
      </c>
    </row>
    <row r="30" spans="1:13" ht="23.1" customHeight="1" x14ac:dyDescent="0.6">
      <c r="A30" s="8" t="s">
        <v>128</v>
      </c>
      <c r="B30" s="9">
        <v>2375370319</v>
      </c>
      <c r="C30" s="9">
        <v>-9410658875</v>
      </c>
      <c r="D30" s="9">
        <v>0</v>
      </c>
      <c r="E30" s="9">
        <f>Table8[[#This Row],[Column4]]+Table8[[#This Row],[-22346096092]]+Table8[[#This Row],[0]]</f>
        <v>-7035288556</v>
      </c>
      <c r="F30" s="11">
        <f>(Table8[[#This Row],[Column5]]/Table8[[#This Row],[Column2]])*100</f>
        <v>-3.1579668023908001</v>
      </c>
      <c r="G30" s="9">
        <v>2375370319</v>
      </c>
      <c r="H30" s="9">
        <v>-13792261855</v>
      </c>
      <c r="I30" s="9">
        <v>0</v>
      </c>
      <c r="J30" s="9">
        <f>Table8[[#This Row],[Column9]]+Table8[[#This Row],[2158634049]]+Table8[[#This Row],[Column7]]</f>
        <v>-11416891536</v>
      </c>
      <c r="K30" s="11">
        <f>(Table8[[#This Row],[Column10]]/Table8[[#This Row],[Column1]])*100</f>
        <v>0.17074321686293706</v>
      </c>
      <c r="L30" s="68">
        <f>درآمدها!$C$10</f>
        <v>-6686585707920</v>
      </c>
      <c r="M30" s="67">
        <f>درآمدها!$C$16</f>
        <v>222779053620</v>
      </c>
    </row>
    <row r="31" spans="1:13" ht="23.1" customHeight="1" x14ac:dyDescent="0.6">
      <c r="A31" s="8" t="s">
        <v>129</v>
      </c>
      <c r="B31" s="9">
        <v>0</v>
      </c>
      <c r="C31" s="9">
        <v>132972561485</v>
      </c>
      <c r="D31" s="9">
        <v>-48827755639</v>
      </c>
      <c r="E31" s="9">
        <f>Table8[[#This Row],[Column4]]+Table8[[#This Row],[-22346096092]]+Table8[[#This Row],[0]]</f>
        <v>84144805846</v>
      </c>
      <c r="F31" s="11">
        <f>(Table8[[#This Row],[Column5]]/Table8[[#This Row],[Column2]])*100</f>
        <v>37.770519480492979</v>
      </c>
      <c r="G31" s="9">
        <v>0</v>
      </c>
      <c r="H31" s="9">
        <v>-1660633930655</v>
      </c>
      <c r="I31" s="9">
        <v>-88873184215</v>
      </c>
      <c r="J31" s="9">
        <f>Table8[[#This Row],[Column9]]+Table8[[#This Row],[2158634049]]+Table8[[#This Row],[Column7]]</f>
        <v>-1749507114870</v>
      </c>
      <c r="K31" s="11">
        <f>(Table8[[#This Row],[Column10]]/Table8[[#This Row],[Column1]])*100</f>
        <v>26.1644311654867</v>
      </c>
      <c r="L31" s="68">
        <f>درآمدها!$C$10</f>
        <v>-6686585707920</v>
      </c>
      <c r="M31" s="67">
        <f>درآمدها!$C$16</f>
        <v>222779053620</v>
      </c>
    </row>
    <row r="32" spans="1:13" ht="23.1" customHeight="1" x14ac:dyDescent="0.6">
      <c r="A32" s="8" t="s">
        <v>130</v>
      </c>
      <c r="B32" s="9">
        <v>0</v>
      </c>
      <c r="C32" s="9">
        <v>47532998430</v>
      </c>
      <c r="D32" s="9">
        <v>-10778181107</v>
      </c>
      <c r="E32" s="9">
        <f>Table8[[#This Row],[Column4]]+Table8[[#This Row],[-22346096092]]+Table8[[#This Row],[0]]</f>
        <v>36754817323</v>
      </c>
      <c r="F32" s="11">
        <f>(Table8[[#This Row],[Column5]]/Table8[[#This Row],[Column2]])*100</f>
        <v>16.498327255529887</v>
      </c>
      <c r="G32" s="9">
        <v>0</v>
      </c>
      <c r="H32" s="9">
        <v>-70915533795</v>
      </c>
      <c r="I32" s="9">
        <v>-10954779219</v>
      </c>
      <c r="J32" s="9">
        <f>Table8[[#This Row],[Column9]]+Table8[[#This Row],[2158634049]]+Table8[[#This Row],[Column7]]</f>
        <v>-81870313014</v>
      </c>
      <c r="K32" s="11">
        <f>(Table8[[#This Row],[Column10]]/Table8[[#This Row],[Column1]])*100</f>
        <v>1.2243963749246167</v>
      </c>
      <c r="L32" s="68">
        <f>درآمدها!$C$10</f>
        <v>-6686585707920</v>
      </c>
      <c r="M32" s="67">
        <f>درآمدها!$C$16</f>
        <v>222779053620</v>
      </c>
    </row>
    <row r="33" spans="1:13" ht="23.1" customHeight="1" x14ac:dyDescent="0.6">
      <c r="A33" s="8" t="s">
        <v>131</v>
      </c>
      <c r="B33" s="9">
        <v>0</v>
      </c>
      <c r="C33" s="9">
        <v>-321915988157</v>
      </c>
      <c r="D33" s="9">
        <v>-1992120262</v>
      </c>
      <c r="E33" s="9">
        <f>Table8[[#This Row],[Column4]]+Table8[[#This Row],[-22346096092]]+Table8[[#This Row],[0]]</f>
        <v>-323908108419</v>
      </c>
      <c r="F33" s="11">
        <f>(Table8[[#This Row],[Column5]]/Table8[[#This Row],[Column2]])*100</f>
        <v>-145.39432821700484</v>
      </c>
      <c r="G33" s="9">
        <v>0</v>
      </c>
      <c r="H33" s="9">
        <v>-1311665454629</v>
      </c>
      <c r="I33" s="9">
        <v>-10224779543</v>
      </c>
      <c r="J33" s="9">
        <f>Table8[[#This Row],[Column9]]+Table8[[#This Row],[2158634049]]+Table8[[#This Row],[Column7]]</f>
        <v>-1321890234172</v>
      </c>
      <c r="K33" s="11">
        <f>(Table8[[#This Row],[Column10]]/Table8[[#This Row],[Column1]])*100</f>
        <v>19.769285729879641</v>
      </c>
      <c r="L33" s="68">
        <f>درآمدها!$C$10</f>
        <v>-6686585707920</v>
      </c>
      <c r="M33" s="67">
        <f>درآمدها!$C$16</f>
        <v>222779053620</v>
      </c>
    </row>
    <row r="34" spans="1:13" ht="23.1" customHeight="1" x14ac:dyDescent="0.6">
      <c r="A34" s="8" t="s">
        <v>132</v>
      </c>
      <c r="B34" s="9">
        <v>0</v>
      </c>
      <c r="C34" s="9">
        <v>-100298120490</v>
      </c>
      <c r="D34" s="9">
        <v>-5504982857</v>
      </c>
      <c r="E34" s="9">
        <f>Table8[[#This Row],[Column4]]+Table8[[#This Row],[-22346096092]]+Table8[[#This Row],[0]]</f>
        <v>-105803103347</v>
      </c>
      <c r="F34" s="11">
        <f>(Table8[[#This Row],[Column5]]/Table8[[#This Row],[Column2]])*100</f>
        <v>-47.492392856408792</v>
      </c>
      <c r="G34" s="9">
        <v>0</v>
      </c>
      <c r="H34" s="9">
        <v>-369607387722</v>
      </c>
      <c r="I34" s="9">
        <v>-8561358280</v>
      </c>
      <c r="J34" s="9">
        <f>Table8[[#This Row],[Column9]]+Table8[[#This Row],[2158634049]]+Table8[[#This Row],[Column7]]</f>
        <v>-378168746002</v>
      </c>
      <c r="K34" s="11">
        <f>(Table8[[#This Row],[Column10]]/Table8[[#This Row],[Column1]])*100</f>
        <v>5.6556329720573819</v>
      </c>
      <c r="L34" s="68">
        <f>درآمدها!$C$10</f>
        <v>-6686585707920</v>
      </c>
      <c r="M34" s="67">
        <f>درآمدها!$C$16</f>
        <v>222779053620</v>
      </c>
    </row>
    <row r="35" spans="1:13" ht="23.1" customHeight="1" x14ac:dyDescent="0.6">
      <c r="A35" s="8" t="s">
        <v>133</v>
      </c>
      <c r="B35" s="9">
        <v>3729780318</v>
      </c>
      <c r="C35" s="9">
        <v>-47686983403</v>
      </c>
      <c r="D35" s="9">
        <v>-3512811860</v>
      </c>
      <c r="E35" s="9">
        <f>Table8[[#This Row],[Column4]]+Table8[[#This Row],[-22346096092]]+Table8[[#This Row],[0]]</f>
        <v>-47470014945</v>
      </c>
      <c r="F35" s="11">
        <f>(Table8[[#This Row],[Column5]]/Table8[[#This Row],[Column2]])*100</f>
        <v>-21.308114103927757</v>
      </c>
      <c r="G35" s="9">
        <v>26803845000</v>
      </c>
      <c r="H35" s="9">
        <v>-129508766449</v>
      </c>
      <c r="I35" s="9">
        <v>-3519823557</v>
      </c>
      <c r="J35" s="9">
        <f>Table8[[#This Row],[Column9]]+Table8[[#This Row],[2158634049]]+Table8[[#This Row],[Column7]]</f>
        <v>-106224745006</v>
      </c>
      <c r="K35" s="11">
        <f>(Table8[[#This Row],[Column10]]/Table8[[#This Row],[Column1]])*100</f>
        <v>1.5886245932685936</v>
      </c>
      <c r="L35" s="68">
        <f>درآمدها!$C$10</f>
        <v>-6686585707920</v>
      </c>
      <c r="M35" s="67">
        <f>درآمدها!$C$16</f>
        <v>222779053620</v>
      </c>
    </row>
    <row r="36" spans="1:13" ht="23.1" customHeight="1" x14ac:dyDescent="0.6">
      <c r="A36" s="8" t="s">
        <v>134</v>
      </c>
      <c r="B36" s="9">
        <v>18809298281</v>
      </c>
      <c r="C36" s="9">
        <v>-175079001087</v>
      </c>
      <c r="D36" s="9">
        <v>-8106128</v>
      </c>
      <c r="E36" s="9">
        <f>Table8[[#This Row],[Column4]]+Table8[[#This Row],[-22346096092]]+Table8[[#This Row],[0]]</f>
        <v>-156277808934</v>
      </c>
      <c r="F36" s="11">
        <f>(Table8[[#This Row],[Column5]]/Table8[[#This Row],[Column2]])*100</f>
        <v>-70.149238177736009</v>
      </c>
      <c r="G36" s="9">
        <v>18809298281</v>
      </c>
      <c r="H36" s="9">
        <v>-206174660658</v>
      </c>
      <c r="I36" s="9">
        <v>12291745</v>
      </c>
      <c r="J36" s="9">
        <f>Table8[[#This Row],[Column9]]+Table8[[#This Row],[2158634049]]+Table8[[#This Row],[Column7]]</f>
        <v>-187353070632</v>
      </c>
      <c r="K36" s="11">
        <f>(Table8[[#This Row],[Column10]]/Table8[[#This Row],[Column1]])*100</f>
        <v>2.8019243125843372</v>
      </c>
      <c r="L36" s="68">
        <f>درآمدها!$C$10</f>
        <v>-6686585707920</v>
      </c>
      <c r="M36" s="67">
        <f>درآمدها!$C$16</f>
        <v>222779053620</v>
      </c>
    </row>
    <row r="37" spans="1:13" ht="23.1" customHeight="1" x14ac:dyDescent="0.6">
      <c r="A37" s="8" t="s">
        <v>135</v>
      </c>
      <c r="B37" s="9">
        <v>6897180255</v>
      </c>
      <c r="C37" s="9">
        <v>-18160760029</v>
      </c>
      <c r="D37" s="9">
        <v>-4234145360</v>
      </c>
      <c r="E37" s="9">
        <f>Table8[[#This Row],[Column4]]+Table8[[#This Row],[-22346096092]]+Table8[[#This Row],[0]]</f>
        <v>-15497725134</v>
      </c>
      <c r="F37" s="11">
        <f>(Table8[[#This Row],[Column5]]/Table8[[#This Row],[Column2]])*100</f>
        <v>-6.956545008237117</v>
      </c>
      <c r="G37" s="9">
        <v>6897180255</v>
      </c>
      <c r="H37" s="9">
        <v>-61058504495</v>
      </c>
      <c r="I37" s="9">
        <v>-5954877654</v>
      </c>
      <c r="J37" s="9">
        <f>Table8[[#This Row],[Column9]]+Table8[[#This Row],[2158634049]]+Table8[[#This Row],[Column7]]</f>
        <v>-60116201894</v>
      </c>
      <c r="K37" s="11">
        <f>(Table8[[#This Row],[Column10]]/Table8[[#This Row],[Column1]])*100</f>
        <v>0.89905677605829093</v>
      </c>
      <c r="L37" s="68">
        <f>درآمدها!$C$10</f>
        <v>-6686585707920</v>
      </c>
      <c r="M37" s="67">
        <f>درآمدها!$C$16</f>
        <v>222779053620</v>
      </c>
    </row>
    <row r="38" spans="1:13" ht="23.1" customHeight="1" x14ac:dyDescent="0.6">
      <c r="A38" s="8" t="s">
        <v>136</v>
      </c>
      <c r="B38" s="9">
        <v>16501237005</v>
      </c>
      <c r="C38" s="9">
        <v>-105454207983</v>
      </c>
      <c r="D38" s="9">
        <v>0</v>
      </c>
      <c r="E38" s="9">
        <f>Table8[[#This Row],[Column4]]+Table8[[#This Row],[-22346096092]]+Table8[[#This Row],[0]]</f>
        <v>-88952970978</v>
      </c>
      <c r="F38" s="11">
        <f>(Table8[[#This Row],[Column5]]/Table8[[#This Row],[Column2]])*100</f>
        <v>-39.928785733029187</v>
      </c>
      <c r="G38" s="9">
        <v>16501237005</v>
      </c>
      <c r="H38" s="9">
        <v>-109826604981</v>
      </c>
      <c r="I38" s="9">
        <v>0</v>
      </c>
      <c r="J38" s="9">
        <f>Table8[[#This Row],[Column9]]+Table8[[#This Row],[2158634049]]+Table8[[#This Row],[Column7]]</f>
        <v>-93325367976</v>
      </c>
      <c r="K38" s="11">
        <f>(Table8[[#This Row],[Column10]]/Table8[[#This Row],[Column1]])*100</f>
        <v>1.3957103378703384</v>
      </c>
      <c r="L38" s="68">
        <f>درآمدها!$C$10</f>
        <v>-6686585707920</v>
      </c>
      <c r="M38" s="67">
        <f>درآمدها!$C$16</f>
        <v>222779053620</v>
      </c>
    </row>
    <row r="39" spans="1:13" ht="23.1" customHeight="1" x14ac:dyDescent="0.6">
      <c r="A39" s="8" t="s">
        <v>137</v>
      </c>
      <c r="B39" s="9">
        <v>22742462709</v>
      </c>
      <c r="C39" s="9">
        <v>-17258770568</v>
      </c>
      <c r="D39" s="9">
        <v>-4205386947</v>
      </c>
      <c r="E39" s="9">
        <f>Table8[[#This Row],[Column4]]+Table8[[#This Row],[-22346096092]]+Table8[[#This Row],[0]]</f>
        <v>1278305194</v>
      </c>
      <c r="F39" s="11">
        <f>(Table8[[#This Row],[Column5]]/Table8[[#This Row],[Column2]])*100</f>
        <v>0.57379954409018996</v>
      </c>
      <c r="G39" s="9">
        <v>22742462709</v>
      </c>
      <c r="H39" s="9">
        <v>-51395264172</v>
      </c>
      <c r="I39" s="9">
        <v>-4204465022</v>
      </c>
      <c r="J39" s="9">
        <f>Table8[[#This Row],[Column9]]+Table8[[#This Row],[2158634049]]+Table8[[#This Row],[Column7]]</f>
        <v>-32857266485</v>
      </c>
      <c r="K39" s="11">
        <f>(Table8[[#This Row],[Column10]]/Table8[[#This Row],[Column1]])*100</f>
        <v>0.49139079225563276</v>
      </c>
      <c r="L39" s="68">
        <f>درآمدها!$C$10</f>
        <v>-6686585707920</v>
      </c>
      <c r="M39" s="67">
        <f>درآمدها!$C$16</f>
        <v>222779053620</v>
      </c>
    </row>
    <row r="40" spans="1:13" ht="23.1" customHeight="1" x14ac:dyDescent="0.6">
      <c r="A40" s="8" t="s">
        <v>138</v>
      </c>
      <c r="B40" s="9">
        <v>2674301262</v>
      </c>
      <c r="C40" s="9">
        <v>-15190546833</v>
      </c>
      <c r="D40" s="9">
        <v>-3529261343</v>
      </c>
      <c r="E40" s="9">
        <f>Table8[[#This Row],[Column4]]+Table8[[#This Row],[-22346096092]]+Table8[[#This Row],[0]]</f>
        <v>-16045506914</v>
      </c>
      <c r="F40" s="11">
        <f>(Table8[[#This Row],[Column5]]/Table8[[#This Row],[Column2]])*100</f>
        <v>-7.2024306833483713</v>
      </c>
      <c r="G40" s="9">
        <v>2674301262</v>
      </c>
      <c r="H40" s="9">
        <v>-24856796943</v>
      </c>
      <c r="I40" s="9">
        <v>-3537721293</v>
      </c>
      <c r="J40" s="9">
        <f>Table8[[#This Row],[Column9]]+Table8[[#This Row],[2158634049]]+Table8[[#This Row],[Column7]]</f>
        <v>-25720216974</v>
      </c>
      <c r="K40" s="11">
        <f>(Table8[[#This Row],[Column10]]/Table8[[#This Row],[Column1]])*100</f>
        <v>0.38465396388377115</v>
      </c>
      <c r="L40" s="68">
        <f>درآمدها!$C$10</f>
        <v>-6686585707920</v>
      </c>
      <c r="M40" s="67">
        <f>درآمدها!$C$16</f>
        <v>222779053620</v>
      </c>
    </row>
    <row r="41" spans="1:13" ht="23.1" customHeight="1" x14ac:dyDescent="0.6">
      <c r="A41" s="8" t="s">
        <v>139</v>
      </c>
      <c r="B41" s="9">
        <v>275162287311</v>
      </c>
      <c r="C41" s="9">
        <v>-97655106654</v>
      </c>
      <c r="D41" s="9">
        <v>-21790972279</v>
      </c>
      <c r="E41" s="9">
        <f>Table8[[#This Row],[Column4]]+Table8[[#This Row],[-22346096092]]+Table8[[#This Row],[0]]</f>
        <v>155716208378</v>
      </c>
      <c r="F41" s="11">
        <f>(Table8[[#This Row],[Column5]]/Table8[[#This Row],[Column2]])*100</f>
        <v>69.897149596303237</v>
      </c>
      <c r="G41" s="9">
        <v>275162287311</v>
      </c>
      <c r="H41" s="9">
        <v>-457410457390</v>
      </c>
      <c r="I41" s="9">
        <v>-30471138670</v>
      </c>
      <c r="J41" s="9">
        <f>Table8[[#This Row],[Column9]]+Table8[[#This Row],[2158634049]]+Table8[[#This Row],[Column7]]</f>
        <v>-212719308749</v>
      </c>
      <c r="K41" s="11">
        <f>(Table8[[#This Row],[Column10]]/Table8[[#This Row],[Column1]])*100</f>
        <v>3.1812844109220388</v>
      </c>
      <c r="L41" s="68">
        <f>درآمدها!$C$10</f>
        <v>-6686585707920</v>
      </c>
      <c r="M41" s="67">
        <f>درآمدها!$C$16</f>
        <v>222779053620</v>
      </c>
    </row>
    <row r="42" spans="1:13" ht="23.1" customHeight="1" x14ac:dyDescent="0.6">
      <c r="A42" s="8" t="s">
        <v>140</v>
      </c>
      <c r="B42" s="9">
        <v>49829289900</v>
      </c>
      <c r="C42" s="9">
        <v>12007247549</v>
      </c>
      <c r="D42" s="9">
        <v>2692804605</v>
      </c>
      <c r="E42" s="9">
        <f>Table8[[#This Row],[Column4]]+Table8[[#This Row],[-22346096092]]+Table8[[#This Row],[0]]</f>
        <v>64529342054</v>
      </c>
      <c r="F42" s="11">
        <f>(Table8[[#This Row],[Column5]]/Table8[[#This Row],[Column2]])*100</f>
        <v>28.965623565341726</v>
      </c>
      <c r="G42" s="9">
        <v>49829289900</v>
      </c>
      <c r="H42" s="9">
        <v>7307424784</v>
      </c>
      <c r="I42" s="9">
        <v>2657051652</v>
      </c>
      <c r="J42" s="9">
        <f>Table8[[#This Row],[Column9]]+Table8[[#This Row],[2158634049]]+Table8[[#This Row],[Column7]]</f>
        <v>59793766336</v>
      </c>
      <c r="K42" s="11">
        <f>(Table8[[#This Row],[Column10]]/Table8[[#This Row],[Column1]])*100</f>
        <v>-0.89423465050596174</v>
      </c>
      <c r="L42" s="68">
        <f>درآمدها!$C$10</f>
        <v>-6686585707920</v>
      </c>
      <c r="M42" s="67">
        <f>درآمدها!$C$16</f>
        <v>222779053620</v>
      </c>
    </row>
    <row r="43" spans="1:13" ht="23.1" customHeight="1" x14ac:dyDescent="0.6">
      <c r="A43" s="8" t="s">
        <v>141</v>
      </c>
      <c r="B43" s="9">
        <v>0</v>
      </c>
      <c r="C43" s="9">
        <v>-2750790886</v>
      </c>
      <c r="D43" s="9">
        <v>0</v>
      </c>
      <c r="E43" s="9">
        <f>Table8[[#This Row],[Column4]]+Table8[[#This Row],[-22346096092]]+Table8[[#This Row],[0]]</f>
        <v>-2750790886</v>
      </c>
      <c r="F43" s="11">
        <f>(Table8[[#This Row],[Column5]]/Table8[[#This Row],[Column2]])*100</f>
        <v>-1.2347619048117942</v>
      </c>
      <c r="G43" s="9">
        <v>0</v>
      </c>
      <c r="H43" s="9">
        <v>-33167776649</v>
      </c>
      <c r="I43" s="9">
        <v>0</v>
      </c>
      <c r="J43" s="9">
        <f>Table8[[#This Row],[Column9]]+Table8[[#This Row],[2158634049]]+Table8[[#This Row],[Column7]]</f>
        <v>-33167776649</v>
      </c>
      <c r="K43" s="11">
        <f>(Table8[[#This Row],[Column10]]/Table8[[#This Row],[Column1]])*100</f>
        <v>0.49603456977623217</v>
      </c>
      <c r="L43" s="68">
        <f>درآمدها!$C$10</f>
        <v>-6686585707920</v>
      </c>
      <c r="M43" s="67">
        <f>درآمدها!$C$16</f>
        <v>222779053620</v>
      </c>
    </row>
    <row r="44" spans="1:13" ht="23.1" customHeight="1" x14ac:dyDescent="0.6">
      <c r="A44" s="8" t="s">
        <v>142</v>
      </c>
      <c r="B44" s="9">
        <v>380802282</v>
      </c>
      <c r="C44" s="9">
        <v>-124494712853</v>
      </c>
      <c r="D44" s="9">
        <v>-673257404</v>
      </c>
      <c r="E44" s="9">
        <f>Table8[[#This Row],[Column4]]+Table8[[#This Row],[-22346096092]]+Table8[[#This Row],[0]]</f>
        <v>-124787167975</v>
      </c>
      <c r="F44" s="11">
        <f>(Table8[[#This Row],[Column5]]/Table8[[#This Row],[Column2]])*100</f>
        <v>-56.01386932357326</v>
      </c>
      <c r="G44" s="9">
        <v>10281661603</v>
      </c>
      <c r="H44" s="9">
        <v>-115198013807</v>
      </c>
      <c r="I44" s="9">
        <v>6102694508</v>
      </c>
      <c r="J44" s="9">
        <f>Table8[[#This Row],[Column9]]+Table8[[#This Row],[2158634049]]+Table8[[#This Row],[Column7]]</f>
        <v>-98813657696</v>
      </c>
      <c r="K44" s="11">
        <f>(Table8[[#This Row],[Column10]]/Table8[[#This Row],[Column1]])*100</f>
        <v>1.4777894431078491</v>
      </c>
      <c r="L44" s="68">
        <f>درآمدها!$C$10</f>
        <v>-6686585707920</v>
      </c>
      <c r="M44" s="67">
        <f>درآمدها!$C$16</f>
        <v>222779053620</v>
      </c>
    </row>
    <row r="45" spans="1:13" ht="23.1" customHeight="1" x14ac:dyDescent="0.6">
      <c r="A45" s="8" t="s">
        <v>143</v>
      </c>
      <c r="B45" s="9">
        <v>21427306922</v>
      </c>
      <c r="C45" s="9">
        <v>-117529117332</v>
      </c>
      <c r="D45" s="9">
        <v>-1857320989</v>
      </c>
      <c r="E45" s="9">
        <f>Table8[[#This Row],[Column4]]+Table8[[#This Row],[-22346096092]]+Table8[[#This Row],[0]]</f>
        <v>-97959131399</v>
      </c>
      <c r="F45" s="11">
        <f>(Table8[[#This Row],[Column5]]/Table8[[#This Row],[Column2]])*100</f>
        <v>-43.971428106563124</v>
      </c>
      <c r="G45" s="9">
        <v>21427306922</v>
      </c>
      <c r="H45" s="9">
        <v>-144560315809</v>
      </c>
      <c r="I45" s="9">
        <v>-1857320989</v>
      </c>
      <c r="J45" s="9">
        <f>Table8[[#This Row],[Column9]]+Table8[[#This Row],[2158634049]]+Table8[[#This Row],[Column7]]</f>
        <v>-124990329876</v>
      </c>
      <c r="K45" s="11">
        <f>(Table8[[#This Row],[Column10]]/Table8[[#This Row],[Column1]])*100</f>
        <v>1.8692698386854421</v>
      </c>
      <c r="L45" s="68">
        <f>درآمدها!$C$10</f>
        <v>-6686585707920</v>
      </c>
      <c r="M45" s="67">
        <f>درآمدها!$C$16</f>
        <v>222779053620</v>
      </c>
    </row>
    <row r="46" spans="1:13" ht="23.1" customHeight="1" x14ac:dyDescent="0.6">
      <c r="A46" s="8" t="s">
        <v>144</v>
      </c>
      <c r="B46" s="9">
        <v>1476614139</v>
      </c>
      <c r="C46" s="9">
        <v>26348288000</v>
      </c>
      <c r="D46" s="9">
        <v>-17293651173</v>
      </c>
      <c r="E46" s="9">
        <f>Table8[[#This Row],[Column4]]+Table8[[#This Row],[-22346096092]]+Table8[[#This Row],[0]]</f>
        <v>10531250966</v>
      </c>
      <c r="F46" s="11">
        <f>(Table8[[#This Row],[Column5]]/Table8[[#This Row],[Column2]])*100</f>
        <v>4.7272177499970116</v>
      </c>
      <c r="G46" s="9">
        <v>21467697856</v>
      </c>
      <c r="H46" s="9">
        <v>-60311390804</v>
      </c>
      <c r="I46" s="9">
        <v>-17293651173</v>
      </c>
      <c r="J46" s="9">
        <f>Table8[[#This Row],[Column9]]+Table8[[#This Row],[2158634049]]+Table8[[#This Row],[Column7]]</f>
        <v>-56137344121</v>
      </c>
      <c r="K46" s="11">
        <f>(Table8[[#This Row],[Column10]]/Table8[[#This Row],[Column1]])*100</f>
        <v>0.83955170206683372</v>
      </c>
      <c r="L46" s="68">
        <f>درآمدها!$C$10</f>
        <v>-6686585707920</v>
      </c>
      <c r="M46" s="67">
        <f>درآمدها!$C$16</f>
        <v>222779053620</v>
      </c>
    </row>
    <row r="47" spans="1:13" ht="23.1" customHeight="1" x14ac:dyDescent="0.6">
      <c r="A47" s="8" t="s">
        <v>145</v>
      </c>
      <c r="B47" s="9">
        <v>239816283</v>
      </c>
      <c r="C47" s="9">
        <v>-21321175142</v>
      </c>
      <c r="D47" s="9">
        <v>0</v>
      </c>
      <c r="E47" s="9">
        <f>Table8[[#This Row],[Column4]]+Table8[[#This Row],[-22346096092]]+Table8[[#This Row],[0]]</f>
        <v>-21081358859</v>
      </c>
      <c r="F47" s="11">
        <f>(Table8[[#This Row],[Column5]]/Table8[[#This Row],[Column2]])*100</f>
        <v>-9.462899907528568</v>
      </c>
      <c r="G47" s="9">
        <v>7970364697</v>
      </c>
      <c r="H47" s="9">
        <v>-34077281013</v>
      </c>
      <c r="I47" s="9">
        <v>0</v>
      </c>
      <c r="J47" s="9">
        <f>Table8[[#This Row],[Column9]]+Table8[[#This Row],[2158634049]]+Table8[[#This Row],[Column7]]</f>
        <v>-26106916316</v>
      </c>
      <c r="K47" s="11">
        <f>(Table8[[#This Row],[Column10]]/Table8[[#This Row],[Column1]])*100</f>
        <v>0.39043717461181082</v>
      </c>
      <c r="L47" s="68">
        <f>درآمدها!$C$10</f>
        <v>-6686585707920</v>
      </c>
      <c r="M47" s="67">
        <f>درآمدها!$C$16</f>
        <v>222779053620</v>
      </c>
    </row>
    <row r="48" spans="1:13" ht="23.1" customHeight="1" x14ac:dyDescent="0.6">
      <c r="A48" s="8" t="s">
        <v>146</v>
      </c>
      <c r="B48" s="9">
        <v>17898155137</v>
      </c>
      <c r="C48" s="9">
        <v>75447060035</v>
      </c>
      <c r="D48" s="9">
        <v>0</v>
      </c>
      <c r="E48" s="9">
        <f>Table8[[#This Row],[Column4]]+Table8[[#This Row],[-22346096092]]+Table8[[#This Row],[0]]</f>
        <v>93345215172</v>
      </c>
      <c r="F48" s="11">
        <f>(Table8[[#This Row],[Column5]]/Table8[[#This Row],[Column2]])*100</f>
        <v>41.900355376866507</v>
      </c>
      <c r="G48" s="9">
        <v>17898155137</v>
      </c>
      <c r="H48" s="9">
        <v>66978600127</v>
      </c>
      <c r="I48" s="9">
        <v>1731635539</v>
      </c>
      <c r="J48" s="9">
        <f>Table8[[#This Row],[Column9]]+Table8[[#This Row],[2158634049]]+Table8[[#This Row],[Column7]]</f>
        <v>86608390803</v>
      </c>
      <c r="K48" s="11">
        <f>(Table8[[#This Row],[Column10]]/Table8[[#This Row],[Column1]])*100</f>
        <v>-1.2952558239164682</v>
      </c>
      <c r="L48" s="68">
        <f>درآمدها!$C$10</f>
        <v>-6686585707920</v>
      </c>
      <c r="M48" s="67">
        <f>درآمدها!$C$16</f>
        <v>222779053620</v>
      </c>
    </row>
    <row r="49" spans="1:13" ht="23.1" customHeight="1" x14ac:dyDescent="0.6">
      <c r="A49" s="8" t="s">
        <v>147</v>
      </c>
      <c r="B49" s="9">
        <v>274363576</v>
      </c>
      <c r="C49" s="9">
        <v>24525092082</v>
      </c>
      <c r="D49" s="9">
        <v>-14026584471</v>
      </c>
      <c r="E49" s="9">
        <f>Table8[[#This Row],[Column4]]+Table8[[#This Row],[-22346096092]]+Table8[[#This Row],[0]]</f>
        <v>10772871187</v>
      </c>
      <c r="F49" s="11">
        <f>(Table8[[#This Row],[Column5]]/Table8[[#This Row],[Column2]])*100</f>
        <v>4.8356750834284288</v>
      </c>
      <c r="G49" s="9">
        <v>7646198024</v>
      </c>
      <c r="H49" s="9">
        <v>-13942704029</v>
      </c>
      <c r="I49" s="9">
        <v>-14034348612</v>
      </c>
      <c r="J49" s="9">
        <f>Table8[[#This Row],[Column9]]+Table8[[#This Row],[2158634049]]+Table8[[#This Row],[Column7]]</f>
        <v>-20330854617</v>
      </c>
      <c r="K49" s="11">
        <f>(Table8[[#This Row],[Column10]]/Table8[[#This Row],[Column1]])*100</f>
        <v>0.30405434858808278</v>
      </c>
      <c r="L49" s="68">
        <f>درآمدها!$C$10</f>
        <v>-6686585707920</v>
      </c>
      <c r="M49" s="67">
        <f>درآمدها!$C$16</f>
        <v>222779053620</v>
      </c>
    </row>
    <row r="50" spans="1:13" ht="23.1" customHeight="1" x14ac:dyDescent="0.6">
      <c r="A50" s="8" t="s">
        <v>148</v>
      </c>
      <c r="B50" s="9">
        <v>317801144</v>
      </c>
      <c r="C50" s="9">
        <v>6642221922</v>
      </c>
      <c r="D50" s="9">
        <v>-10617234585</v>
      </c>
      <c r="E50" s="9">
        <f>Table8[[#This Row],[Column4]]+Table8[[#This Row],[-22346096092]]+Table8[[#This Row],[0]]</f>
        <v>-3657211519</v>
      </c>
      <c r="F50" s="11">
        <f>(Table8[[#This Row],[Column5]]/Table8[[#This Row],[Column2]])*100</f>
        <v>-1.6416316792682855</v>
      </c>
      <c r="G50" s="9">
        <v>4936122360</v>
      </c>
      <c r="H50" s="9">
        <v>-47986815632</v>
      </c>
      <c r="I50" s="9">
        <v>-11047274571</v>
      </c>
      <c r="J50" s="9">
        <f>Table8[[#This Row],[Column9]]+Table8[[#This Row],[2158634049]]+Table8[[#This Row],[Column7]]</f>
        <v>-54097967843</v>
      </c>
      <c r="K50" s="11">
        <f>(Table8[[#This Row],[Column10]]/Table8[[#This Row],[Column1]])*100</f>
        <v>0.80905218606445239</v>
      </c>
      <c r="L50" s="68">
        <f>درآمدها!$C$10</f>
        <v>-6686585707920</v>
      </c>
      <c r="M50" s="67">
        <f>درآمدها!$C$16</f>
        <v>222779053620</v>
      </c>
    </row>
    <row r="51" spans="1:13" ht="23.1" customHeight="1" x14ac:dyDescent="0.6">
      <c r="A51" s="8" t="s">
        <v>149</v>
      </c>
      <c r="B51" s="9">
        <v>0</v>
      </c>
      <c r="C51" s="9">
        <v>-2869868479</v>
      </c>
      <c r="D51" s="9">
        <v>-13127233330</v>
      </c>
      <c r="E51" s="9">
        <f>Table8[[#This Row],[Column4]]+Table8[[#This Row],[-22346096092]]+Table8[[#This Row],[0]]</f>
        <v>-15997101809</v>
      </c>
      <c r="F51" s="11">
        <f>(Table8[[#This Row],[Column5]]/Table8[[#This Row],[Column2]])*100</f>
        <v>-7.1807028304764557</v>
      </c>
      <c r="G51" s="9">
        <v>0</v>
      </c>
      <c r="H51" s="9">
        <v>-36878191874</v>
      </c>
      <c r="I51" s="9">
        <v>-16366424183</v>
      </c>
      <c r="J51" s="9">
        <f>Table8[[#This Row],[Column9]]+Table8[[#This Row],[2158634049]]+Table8[[#This Row],[Column7]]</f>
        <v>-53244616057</v>
      </c>
      <c r="K51" s="11">
        <f>(Table8[[#This Row],[Column10]]/Table8[[#This Row],[Column1]])*100</f>
        <v>0.79629004072936405</v>
      </c>
      <c r="L51" s="68">
        <f>درآمدها!$C$10</f>
        <v>-6686585707920</v>
      </c>
      <c r="M51" s="67">
        <f>درآمدها!$C$16</f>
        <v>222779053620</v>
      </c>
    </row>
    <row r="52" spans="1:13" ht="23.1" customHeight="1" x14ac:dyDescent="0.6">
      <c r="A52" s="8" t="s">
        <v>150</v>
      </c>
      <c r="B52" s="9">
        <v>0</v>
      </c>
      <c r="C52" s="9">
        <v>157297890110</v>
      </c>
      <c r="D52" s="9">
        <v>-12825558901</v>
      </c>
      <c r="E52" s="9">
        <f>Table8[[#This Row],[Column4]]+Table8[[#This Row],[-22346096092]]+Table8[[#This Row],[0]]</f>
        <v>144472331209</v>
      </c>
      <c r="F52" s="11">
        <f>(Table8[[#This Row],[Column5]]/Table8[[#This Row],[Column2]])*100</f>
        <v>64.850051592116998</v>
      </c>
      <c r="G52" s="9">
        <v>0</v>
      </c>
      <c r="H52" s="9">
        <v>-123135060583</v>
      </c>
      <c r="I52" s="9">
        <v>-16049181908</v>
      </c>
      <c r="J52" s="9">
        <f>Table8[[#This Row],[Column9]]+Table8[[#This Row],[2158634049]]+Table8[[#This Row],[Column7]]</f>
        <v>-139184242491</v>
      </c>
      <c r="K52" s="11">
        <f>(Table8[[#This Row],[Column10]]/Table8[[#This Row],[Column1]])*100</f>
        <v>2.0815442824002344</v>
      </c>
      <c r="L52" s="68">
        <f>درآمدها!$C$10</f>
        <v>-6686585707920</v>
      </c>
      <c r="M52" s="67">
        <f>درآمدها!$C$16</f>
        <v>222779053620</v>
      </c>
    </row>
    <row r="53" spans="1:13" ht="23.1" customHeight="1" x14ac:dyDescent="0.6">
      <c r="A53" s="8" t="s">
        <v>151</v>
      </c>
      <c r="B53" s="9">
        <v>0</v>
      </c>
      <c r="C53" s="9">
        <v>60052008198</v>
      </c>
      <c r="D53" s="9">
        <v>-61898934453</v>
      </c>
      <c r="E53" s="9">
        <f>Table8[[#This Row],[Column4]]+Table8[[#This Row],[-22346096092]]+Table8[[#This Row],[0]]</f>
        <v>-1846926255</v>
      </c>
      <c r="F53" s="11">
        <f>(Table8[[#This Row],[Column5]]/Table8[[#This Row],[Column2]])*100</f>
        <v>-0.82903945635317677</v>
      </c>
      <c r="G53" s="9">
        <v>0</v>
      </c>
      <c r="H53" s="9">
        <v>-39500226180</v>
      </c>
      <c r="I53" s="9">
        <v>-80189506700</v>
      </c>
      <c r="J53" s="9">
        <f>Table8[[#This Row],[Column9]]+Table8[[#This Row],[2158634049]]+Table8[[#This Row],[Column7]]</f>
        <v>-119689732880</v>
      </c>
      <c r="K53" s="11">
        <f>(Table8[[#This Row],[Column10]]/Table8[[#This Row],[Column1]])*100</f>
        <v>1.7899977373838516</v>
      </c>
      <c r="L53" s="68">
        <f>درآمدها!$C$10</f>
        <v>-6686585707920</v>
      </c>
      <c r="M53" s="67">
        <f>درآمدها!$C$16</f>
        <v>222779053620</v>
      </c>
    </row>
    <row r="54" spans="1:13" ht="23.1" customHeight="1" x14ac:dyDescent="0.6">
      <c r="A54" s="8" t="s">
        <v>152</v>
      </c>
      <c r="B54" s="9">
        <v>5355504337</v>
      </c>
      <c r="C54" s="9">
        <v>-51969474187</v>
      </c>
      <c r="D54" s="9">
        <v>-2192144347</v>
      </c>
      <c r="E54" s="9">
        <f>Table8[[#This Row],[Column4]]+Table8[[#This Row],[-22346096092]]+Table8[[#This Row],[0]]</f>
        <v>-48806114197</v>
      </c>
      <c r="F54" s="11">
        <f>(Table8[[#This Row],[Column5]]/Table8[[#This Row],[Column2]])*100</f>
        <v>-21.907855969372172</v>
      </c>
      <c r="G54" s="9">
        <v>5355504337</v>
      </c>
      <c r="H54" s="9">
        <v>-51157600633</v>
      </c>
      <c r="I54" s="9">
        <v>311971865</v>
      </c>
      <c r="J54" s="9">
        <f>Table8[[#This Row],[Column9]]+Table8[[#This Row],[2158634049]]+Table8[[#This Row],[Column7]]</f>
        <v>-45490124431</v>
      </c>
      <c r="K54" s="11">
        <f>(Table8[[#This Row],[Column10]]/Table8[[#This Row],[Column1]])*100</f>
        <v>0.68031917062124425</v>
      </c>
      <c r="L54" s="68">
        <f>درآمدها!$C$10</f>
        <v>-6686585707920</v>
      </c>
      <c r="M54" s="67">
        <f>درآمدها!$C$16</f>
        <v>222779053620</v>
      </c>
    </row>
    <row r="55" spans="1:13" ht="23.1" customHeight="1" x14ac:dyDescent="0.6">
      <c r="A55" s="8" t="s">
        <v>153</v>
      </c>
      <c r="B55" s="9">
        <v>0</v>
      </c>
      <c r="C55" s="9">
        <v>-21858991779</v>
      </c>
      <c r="D55" s="9">
        <v>-643081603</v>
      </c>
      <c r="E55" s="9">
        <f>Table8[[#This Row],[Column4]]+Table8[[#This Row],[-22346096092]]+Table8[[#This Row],[0]]</f>
        <v>-22502073382</v>
      </c>
      <c r="F55" s="11">
        <f>(Table8[[#This Row],[Column5]]/Table8[[#This Row],[Column2]])*100</f>
        <v>-10.100623472609938</v>
      </c>
      <c r="G55" s="9">
        <v>0</v>
      </c>
      <c r="H55" s="9">
        <v>-53845329590</v>
      </c>
      <c r="I55" s="9">
        <v>-727060511</v>
      </c>
      <c r="J55" s="9">
        <f>Table8[[#This Row],[Column9]]+Table8[[#This Row],[2158634049]]+Table8[[#This Row],[Column7]]</f>
        <v>-54572390101</v>
      </c>
      <c r="K55" s="11">
        <f>(Table8[[#This Row],[Column10]]/Table8[[#This Row],[Column1]])*100</f>
        <v>0.81614732069254914</v>
      </c>
      <c r="L55" s="68">
        <f>درآمدها!$C$10</f>
        <v>-6686585707920</v>
      </c>
      <c r="M55" s="67">
        <f>درآمدها!$C$16</f>
        <v>222779053620</v>
      </c>
    </row>
    <row r="56" spans="1:13" ht="23.1" customHeight="1" x14ac:dyDescent="0.6">
      <c r="A56" s="8" t="s">
        <v>154</v>
      </c>
      <c r="B56" s="9">
        <v>3242789789</v>
      </c>
      <c r="C56" s="9">
        <v>-7458652674</v>
      </c>
      <c r="D56" s="9">
        <v>0</v>
      </c>
      <c r="E56" s="9">
        <f>Table8[[#This Row],[Column4]]+Table8[[#This Row],[-22346096092]]+Table8[[#This Row],[0]]</f>
        <v>-4215862885</v>
      </c>
      <c r="F56" s="11">
        <f>(Table8[[#This Row],[Column5]]/Table8[[#This Row],[Column2]])*100</f>
        <v>-1.8923964423473612</v>
      </c>
      <c r="G56" s="9">
        <v>3242789789</v>
      </c>
      <c r="H56" s="9">
        <v>-3727600972</v>
      </c>
      <c r="I56" s="9">
        <v>3500929974</v>
      </c>
      <c r="J56" s="9">
        <f>Table8[[#This Row],[Column9]]+Table8[[#This Row],[2158634049]]+Table8[[#This Row],[Column7]]</f>
        <v>3016118791</v>
      </c>
      <c r="K56" s="11">
        <f>(Table8[[#This Row],[Column10]]/Table8[[#This Row],[Column1]])*100</f>
        <v>-4.5107008610201837E-2</v>
      </c>
      <c r="L56" s="68">
        <f>درآمدها!$C$10</f>
        <v>-6686585707920</v>
      </c>
      <c r="M56" s="67">
        <f>درآمدها!$C$16</f>
        <v>222779053620</v>
      </c>
    </row>
    <row r="57" spans="1:13" ht="23.1" customHeight="1" x14ac:dyDescent="0.6">
      <c r="A57" s="8" t="s">
        <v>155</v>
      </c>
      <c r="B57" s="9">
        <v>12178764064</v>
      </c>
      <c r="C57" s="9">
        <v>-24163354916</v>
      </c>
      <c r="D57" s="9">
        <v>0</v>
      </c>
      <c r="E57" s="9">
        <f>Table8[[#This Row],[Column4]]+Table8[[#This Row],[-22346096092]]+Table8[[#This Row],[0]]</f>
        <v>-11984590852</v>
      </c>
      <c r="F57" s="11">
        <f>(Table8[[#This Row],[Column5]]/Table8[[#This Row],[Column2]])*100</f>
        <v>-5.3795860325551192</v>
      </c>
      <c r="G57" s="9">
        <v>12178764064</v>
      </c>
      <c r="H57" s="9">
        <v>-17609594169</v>
      </c>
      <c r="I57" s="9">
        <v>704913983</v>
      </c>
      <c r="J57" s="9">
        <f>Table8[[#This Row],[Column9]]+Table8[[#This Row],[2158634049]]+Table8[[#This Row],[Column7]]</f>
        <v>-4725916122</v>
      </c>
      <c r="K57" s="11">
        <f>(Table8[[#This Row],[Column10]]/Table8[[#This Row],[Column1]])*100</f>
        <v>7.0677567422822926E-2</v>
      </c>
      <c r="L57" s="68">
        <f>درآمدها!$C$10</f>
        <v>-6686585707920</v>
      </c>
      <c r="M57" s="67">
        <f>درآمدها!$C$16</f>
        <v>222779053620</v>
      </c>
    </row>
    <row r="58" spans="1:13" ht="23.1" customHeight="1" x14ac:dyDescent="0.6">
      <c r="A58" s="8" t="s">
        <v>156</v>
      </c>
      <c r="B58" s="9">
        <v>0</v>
      </c>
      <c r="C58" s="9">
        <v>-7151125957</v>
      </c>
      <c r="D58" s="9">
        <v>0</v>
      </c>
      <c r="E58" s="9">
        <f>Table8[[#This Row],[Column4]]+Table8[[#This Row],[-22346096092]]+Table8[[#This Row],[0]]</f>
        <v>-7151125957</v>
      </c>
      <c r="F58" s="11">
        <f>(Table8[[#This Row],[Column5]]/Table8[[#This Row],[Column2]])*100</f>
        <v>-3.2099633429621535</v>
      </c>
      <c r="G58" s="9">
        <v>0</v>
      </c>
      <c r="H58" s="9">
        <v>-7716063600</v>
      </c>
      <c r="I58" s="9">
        <v>0</v>
      </c>
      <c r="J58" s="9">
        <f>Table8[[#This Row],[Column9]]+Table8[[#This Row],[2158634049]]+Table8[[#This Row],[Column7]]</f>
        <v>-7716063600</v>
      </c>
      <c r="K58" s="11">
        <f>(Table8[[#This Row],[Column10]]/Table8[[#This Row],[Column1]])*100</f>
        <v>0.1153961668488093</v>
      </c>
      <c r="L58" s="68">
        <f>درآمدها!$C$10</f>
        <v>-6686585707920</v>
      </c>
      <c r="M58" s="67">
        <f>درآمدها!$C$16</f>
        <v>222779053620</v>
      </c>
    </row>
    <row r="59" spans="1:13" ht="23.1" customHeight="1" x14ac:dyDescent="0.6">
      <c r="A59" s="8" t="s">
        <v>157</v>
      </c>
      <c r="B59" s="9">
        <v>186192169</v>
      </c>
      <c r="C59" s="9">
        <v>-15916297778</v>
      </c>
      <c r="D59" s="9">
        <v>-1606999895</v>
      </c>
      <c r="E59" s="9">
        <f>Table8[[#This Row],[Column4]]+Table8[[#This Row],[-22346096092]]+Table8[[#This Row],[0]]</f>
        <v>-17337105504</v>
      </c>
      <c r="F59" s="11">
        <f>(Table8[[#This Row],[Column5]]/Table8[[#This Row],[Column2]])*100</f>
        <v>-7.7821973036892187</v>
      </c>
      <c r="G59" s="9">
        <v>7300465032</v>
      </c>
      <c r="H59" s="9">
        <v>-19733862864</v>
      </c>
      <c r="I59" s="9">
        <v>-853609630</v>
      </c>
      <c r="J59" s="9">
        <f>Table8[[#This Row],[Column9]]+Table8[[#This Row],[2158634049]]+Table8[[#This Row],[Column7]]</f>
        <v>-13287007462</v>
      </c>
      <c r="K59" s="11">
        <f>(Table8[[#This Row],[Column10]]/Table8[[#This Row],[Column1]])*100</f>
        <v>0.19871139087115952</v>
      </c>
      <c r="L59" s="68">
        <f>درآمدها!$C$10</f>
        <v>-6686585707920</v>
      </c>
      <c r="M59" s="67">
        <f>درآمدها!$C$16</f>
        <v>222779053620</v>
      </c>
    </row>
    <row r="60" spans="1:13" ht="23.1" customHeight="1" x14ac:dyDescent="0.6">
      <c r="A60" s="8" t="s">
        <v>158</v>
      </c>
      <c r="B60" s="9">
        <v>1172334492</v>
      </c>
      <c r="C60" s="9">
        <v>-23308357187</v>
      </c>
      <c r="D60" s="9">
        <v>-11257711389</v>
      </c>
      <c r="E60" s="9">
        <f>Table8[[#This Row],[Column4]]+Table8[[#This Row],[-22346096092]]+Table8[[#This Row],[0]]</f>
        <v>-33393734084</v>
      </c>
      <c r="F60" s="11">
        <f>(Table8[[#This Row],[Column5]]/Table8[[#This Row],[Column2]])*100</f>
        <v>-14.989620227474598</v>
      </c>
      <c r="G60" s="9">
        <v>8745822800</v>
      </c>
      <c r="H60" s="9">
        <v>-54000666965</v>
      </c>
      <c r="I60" s="9">
        <v>-11257711389</v>
      </c>
      <c r="J60" s="9">
        <f>Table8[[#This Row],[Column9]]+Table8[[#This Row],[2158634049]]+Table8[[#This Row],[Column7]]</f>
        <v>-56512555554</v>
      </c>
      <c r="K60" s="11">
        <f>(Table8[[#This Row],[Column10]]/Table8[[#This Row],[Column1]])*100</f>
        <v>0.84516310748941836</v>
      </c>
      <c r="L60" s="68">
        <f>درآمدها!$C$10</f>
        <v>-6686585707920</v>
      </c>
      <c r="M60" s="67">
        <f>درآمدها!$C$16</f>
        <v>222779053620</v>
      </c>
    </row>
    <row r="61" spans="1:13" ht="23.1" customHeight="1" x14ac:dyDescent="0.6">
      <c r="A61" s="8" t="s">
        <v>159</v>
      </c>
      <c r="B61" s="9">
        <v>309064185</v>
      </c>
      <c r="C61" s="9">
        <v>-14548330470</v>
      </c>
      <c r="D61" s="9">
        <v>0</v>
      </c>
      <c r="E61" s="9">
        <f>Table8[[#This Row],[Column4]]+Table8[[#This Row],[-22346096092]]+Table8[[#This Row],[0]]</f>
        <v>-14239266285</v>
      </c>
      <c r="F61" s="11">
        <f>(Table8[[#This Row],[Column5]]/Table8[[#This Row],[Column2]])*100</f>
        <v>-6.391653996918528</v>
      </c>
      <c r="G61" s="9">
        <v>2219524230</v>
      </c>
      <c r="H61" s="9">
        <v>-18330514440</v>
      </c>
      <c r="I61" s="9">
        <v>0</v>
      </c>
      <c r="J61" s="9">
        <f>Table8[[#This Row],[Column9]]+Table8[[#This Row],[2158634049]]+Table8[[#This Row],[Column7]]</f>
        <v>-16110990210</v>
      </c>
      <c r="K61" s="11">
        <f>(Table8[[#This Row],[Column10]]/Table8[[#This Row],[Column1]])*100</f>
        <v>0.24094494430718447</v>
      </c>
      <c r="L61" s="68">
        <f>درآمدها!$C$10</f>
        <v>-6686585707920</v>
      </c>
      <c r="M61" s="67">
        <f>درآمدها!$C$16</f>
        <v>222779053620</v>
      </c>
    </row>
    <row r="62" spans="1:13" ht="23.1" customHeight="1" x14ac:dyDescent="0.6">
      <c r="A62" s="8" t="s">
        <v>160</v>
      </c>
      <c r="B62" s="9">
        <v>0</v>
      </c>
      <c r="C62" s="9">
        <v>0</v>
      </c>
      <c r="D62" s="9">
        <v>0</v>
      </c>
      <c r="E62" s="9">
        <f>Table8[[#This Row],[Column4]]+Table8[[#This Row],[-22346096092]]+Table8[[#This Row],[0]]</f>
        <v>0</v>
      </c>
      <c r="F62" s="11">
        <f>(Table8[[#This Row],[Column5]]/Table8[[#This Row],[Column2]])*100</f>
        <v>0</v>
      </c>
      <c r="G62" s="9">
        <v>0</v>
      </c>
      <c r="H62" s="9">
        <v>-47887530628</v>
      </c>
      <c r="I62" s="9">
        <v>85916181</v>
      </c>
      <c r="J62" s="9">
        <f>Table8[[#This Row],[Column9]]+Table8[[#This Row],[2158634049]]+Table8[[#This Row],[Column7]]</f>
        <v>-47801614447</v>
      </c>
      <c r="K62" s="11">
        <f>(Table8[[#This Row],[Column10]]/Table8[[#This Row],[Column1]])*100</f>
        <v>0.71488823347288966</v>
      </c>
      <c r="L62" s="68">
        <f>درآمدها!$C$10</f>
        <v>-6686585707920</v>
      </c>
      <c r="M62" s="67">
        <f>درآمدها!$C$16</f>
        <v>222779053620</v>
      </c>
    </row>
    <row r="63" spans="1:13" ht="23.1" customHeight="1" x14ac:dyDescent="0.6">
      <c r="A63" s="8" t="s">
        <v>161</v>
      </c>
      <c r="B63" s="9">
        <v>0</v>
      </c>
      <c r="C63" s="9">
        <v>8997031378</v>
      </c>
      <c r="D63" s="9">
        <v>-9626723051</v>
      </c>
      <c r="E63" s="9">
        <f>Table8[[#This Row],[Column4]]+Table8[[#This Row],[-22346096092]]+Table8[[#This Row],[0]]</f>
        <v>-629691673</v>
      </c>
      <c r="F63" s="11">
        <f>(Table8[[#This Row],[Column5]]/Table8[[#This Row],[Column2]])*100</f>
        <v>-0.28265299756326345</v>
      </c>
      <c r="G63" s="9">
        <v>0</v>
      </c>
      <c r="H63" s="9">
        <v>-26331662407</v>
      </c>
      <c r="I63" s="9">
        <v>-11413030603</v>
      </c>
      <c r="J63" s="9">
        <f>Table8[[#This Row],[Column9]]+Table8[[#This Row],[2158634049]]+Table8[[#This Row],[Column7]]</f>
        <v>-37744693010</v>
      </c>
      <c r="K63" s="11">
        <f>(Table8[[#This Row],[Column10]]/Table8[[#This Row],[Column1]])*100</f>
        <v>0.56448379873891219</v>
      </c>
      <c r="L63" s="68">
        <f>درآمدها!$C$10</f>
        <v>-6686585707920</v>
      </c>
      <c r="M63" s="67">
        <f>درآمدها!$C$16</f>
        <v>222779053620</v>
      </c>
    </row>
    <row r="64" spans="1:13" ht="23.1" customHeight="1" x14ac:dyDescent="0.6">
      <c r="A64" s="8" t="s">
        <v>162</v>
      </c>
      <c r="B64" s="9">
        <v>0</v>
      </c>
      <c r="C64" s="9">
        <v>1535247734745</v>
      </c>
      <c r="D64" s="9">
        <v>-2638948724</v>
      </c>
      <c r="E64" s="9">
        <f>Table8[[#This Row],[Column4]]+Table8[[#This Row],[-22346096092]]+Table8[[#This Row],[0]]</f>
        <v>1532608786021</v>
      </c>
      <c r="F64" s="11">
        <f>(Table8[[#This Row],[Column5]]/Table8[[#This Row],[Column2]])*100</f>
        <v>687.95012866658931</v>
      </c>
      <c r="G64" s="9">
        <v>0</v>
      </c>
      <c r="H64" s="9">
        <v>936151589315</v>
      </c>
      <c r="I64" s="9">
        <v>64296115030</v>
      </c>
      <c r="J64" s="9">
        <f>Table8[[#This Row],[Column9]]+Table8[[#This Row],[2158634049]]+Table8[[#This Row],[Column7]]</f>
        <v>1000447704345</v>
      </c>
      <c r="K64" s="11">
        <f>(Table8[[#This Row],[Column10]]/Table8[[#This Row],[Column1]])*100</f>
        <v>-14.962011227344455</v>
      </c>
      <c r="L64" s="68">
        <f>درآمدها!$C$10</f>
        <v>-6686585707920</v>
      </c>
      <c r="M64" s="67">
        <f>درآمدها!$C$16</f>
        <v>222779053620</v>
      </c>
    </row>
    <row r="65" spans="1:13" ht="23.1" customHeight="1" x14ac:dyDescent="0.6">
      <c r="A65" s="8" t="s">
        <v>163</v>
      </c>
      <c r="B65" s="9">
        <v>64414972389</v>
      </c>
      <c r="C65" s="9">
        <v>-74165496568</v>
      </c>
      <c r="D65" s="9">
        <v>-3868474733</v>
      </c>
      <c r="E65" s="9">
        <f>Table8[[#This Row],[Column4]]+Table8[[#This Row],[-22346096092]]+Table8[[#This Row],[0]]</f>
        <v>-13618998912</v>
      </c>
      <c r="F65" s="11">
        <f>(Table8[[#This Row],[Column5]]/Table8[[#This Row],[Column2]])*100</f>
        <v>-6.1132313342304974</v>
      </c>
      <c r="G65" s="9">
        <v>64414972389</v>
      </c>
      <c r="H65" s="9">
        <v>-191127155541</v>
      </c>
      <c r="I65" s="9">
        <v>-4459886795</v>
      </c>
      <c r="J65" s="9">
        <f>Table8[[#This Row],[Column9]]+Table8[[#This Row],[2158634049]]+Table8[[#This Row],[Column7]]</f>
        <v>-131172069947</v>
      </c>
      <c r="K65" s="11">
        <f>(Table8[[#This Row],[Column10]]/Table8[[#This Row],[Column1]])*100</f>
        <v>1.9617197128219233</v>
      </c>
      <c r="L65" s="68">
        <f>درآمدها!$C$10</f>
        <v>-6686585707920</v>
      </c>
      <c r="M65" s="67">
        <f>درآمدها!$C$16</f>
        <v>222779053620</v>
      </c>
    </row>
    <row r="66" spans="1:13" ht="23.1" customHeight="1" x14ac:dyDescent="0.6">
      <c r="A66" s="8" t="s">
        <v>164</v>
      </c>
      <c r="B66" s="9">
        <v>0</v>
      </c>
      <c r="C66" s="9">
        <v>-70308195679</v>
      </c>
      <c r="D66" s="9">
        <v>-396909228</v>
      </c>
      <c r="E66" s="9">
        <f>Table8[[#This Row],[Column4]]+Table8[[#This Row],[-22346096092]]+Table8[[#This Row],[0]]</f>
        <v>-70705104907</v>
      </c>
      <c r="F66" s="11">
        <f>(Table8[[#This Row],[Column5]]/Table8[[#This Row],[Column2]])*100</f>
        <v>-31.737770565990253</v>
      </c>
      <c r="G66" s="9">
        <v>0</v>
      </c>
      <c r="H66" s="9">
        <v>-98939966211</v>
      </c>
      <c r="I66" s="9">
        <v>-390316661</v>
      </c>
      <c r="J66" s="9">
        <f>Table8[[#This Row],[Column9]]+Table8[[#This Row],[2158634049]]+Table8[[#This Row],[Column7]]</f>
        <v>-99330282872</v>
      </c>
      <c r="K66" s="11">
        <f>(Table8[[#This Row],[Column10]]/Table8[[#This Row],[Column1]])*100</f>
        <v>1.485515735696727</v>
      </c>
      <c r="L66" s="68">
        <f>درآمدها!$C$10</f>
        <v>-6686585707920</v>
      </c>
      <c r="M66" s="67">
        <f>درآمدها!$C$16</f>
        <v>222779053620</v>
      </c>
    </row>
    <row r="67" spans="1:13" ht="23.1" customHeight="1" x14ac:dyDescent="0.6">
      <c r="A67" s="8" t="s">
        <v>165</v>
      </c>
      <c r="B67" s="9">
        <v>318793895</v>
      </c>
      <c r="C67" s="9">
        <v>-96472185650</v>
      </c>
      <c r="D67" s="9">
        <v>-5338450610</v>
      </c>
      <c r="E67" s="9">
        <f>Table8[[#This Row],[Column4]]+Table8[[#This Row],[-22346096092]]+Table8[[#This Row],[0]]</f>
        <v>-101491842365</v>
      </c>
      <c r="F67" s="11">
        <f>(Table8[[#This Row],[Column5]]/Table8[[#This Row],[Column2]])*100</f>
        <v>-45.557174570872029</v>
      </c>
      <c r="G67" s="9">
        <v>16856227183</v>
      </c>
      <c r="H67" s="9">
        <v>-197052579017</v>
      </c>
      <c r="I67" s="9">
        <v>-5338450610</v>
      </c>
      <c r="J67" s="9">
        <f>Table8[[#This Row],[Column9]]+Table8[[#This Row],[2158634049]]+Table8[[#This Row],[Column7]]</f>
        <v>-185534802444</v>
      </c>
      <c r="K67" s="11">
        <f>(Table8[[#This Row],[Column10]]/Table8[[#This Row],[Column1]])*100</f>
        <v>2.7747315378645525</v>
      </c>
      <c r="L67" s="68">
        <f>درآمدها!$C$10</f>
        <v>-6686585707920</v>
      </c>
      <c r="M67" s="67">
        <f>درآمدها!$C$16</f>
        <v>222779053620</v>
      </c>
    </row>
    <row r="68" spans="1:13" ht="23.1" customHeight="1" x14ac:dyDescent="0.6">
      <c r="A68" s="8" t="s">
        <v>166</v>
      </c>
      <c r="B68" s="9">
        <v>22584313072</v>
      </c>
      <c r="C68" s="9">
        <v>-45512685053</v>
      </c>
      <c r="D68" s="9">
        <v>-1731251272</v>
      </c>
      <c r="E68" s="9">
        <f>Table8[[#This Row],[Column4]]+Table8[[#This Row],[-22346096092]]+Table8[[#This Row],[0]]</f>
        <v>-24659623253</v>
      </c>
      <c r="F68" s="11">
        <f>(Table8[[#This Row],[Column5]]/Table8[[#This Row],[Column2]])*100</f>
        <v>-11.069094177526473</v>
      </c>
      <c r="G68" s="9">
        <v>22584313072</v>
      </c>
      <c r="H68" s="9">
        <v>-86921364836</v>
      </c>
      <c r="I68" s="9">
        <v>-1777644319</v>
      </c>
      <c r="J68" s="9">
        <f>Table8[[#This Row],[Column9]]+Table8[[#This Row],[2158634049]]+Table8[[#This Row],[Column7]]</f>
        <v>-66114696083</v>
      </c>
      <c r="K68" s="11">
        <f>(Table8[[#This Row],[Column10]]/Table8[[#This Row],[Column1]])*100</f>
        <v>0.98876615018468583</v>
      </c>
      <c r="L68" s="68">
        <f>درآمدها!$C$10</f>
        <v>-6686585707920</v>
      </c>
      <c r="M68" s="67">
        <f>درآمدها!$C$16</f>
        <v>222779053620</v>
      </c>
    </row>
    <row r="69" spans="1:13" ht="23.1" customHeight="1" x14ac:dyDescent="0.6">
      <c r="A69" s="8" t="s">
        <v>167</v>
      </c>
      <c r="B69" s="9">
        <v>14034878023</v>
      </c>
      <c r="C69" s="9">
        <v>-161733732328</v>
      </c>
      <c r="D69" s="9">
        <v>0</v>
      </c>
      <c r="E69" s="9">
        <f>Table8[[#This Row],[Column4]]+Table8[[#This Row],[-22346096092]]+Table8[[#This Row],[0]]</f>
        <v>-147698854305</v>
      </c>
      <c r="F69" s="11">
        <f>(Table8[[#This Row],[Column5]]/Table8[[#This Row],[Column2]])*100</f>
        <v>-66.298357904389775</v>
      </c>
      <c r="G69" s="9">
        <v>14034878023</v>
      </c>
      <c r="H69" s="9">
        <v>-158874038829</v>
      </c>
      <c r="I69" s="9">
        <v>7425093966</v>
      </c>
      <c r="J69" s="9">
        <f>Table8[[#This Row],[Column9]]+Table8[[#This Row],[2158634049]]+Table8[[#This Row],[Column7]]</f>
        <v>-137414066840</v>
      </c>
      <c r="K69" s="11">
        <f>(Table8[[#This Row],[Column10]]/Table8[[#This Row],[Column1]])*100</f>
        <v>2.0550707467525378</v>
      </c>
      <c r="L69" s="68">
        <f>درآمدها!$C$10</f>
        <v>-6686585707920</v>
      </c>
      <c r="M69" s="67">
        <f>درآمدها!$C$16</f>
        <v>222779053620</v>
      </c>
    </row>
    <row r="70" spans="1:13" ht="23.1" customHeight="1" x14ac:dyDescent="0.6">
      <c r="A70" s="8" t="s">
        <v>168</v>
      </c>
      <c r="B70" s="9">
        <v>0</v>
      </c>
      <c r="C70" s="9">
        <v>-36109628525</v>
      </c>
      <c r="D70" s="9">
        <v>-6132970322</v>
      </c>
      <c r="E70" s="9">
        <f>Table8[[#This Row],[Column4]]+Table8[[#This Row],[-22346096092]]+Table8[[#This Row],[0]]</f>
        <v>-42242598847</v>
      </c>
      <c r="F70" s="11">
        <f>(Table8[[#This Row],[Column5]]/Table8[[#This Row],[Column2]])*100</f>
        <v>-18.96165647559231</v>
      </c>
      <c r="G70" s="9">
        <v>0</v>
      </c>
      <c r="H70" s="9">
        <v>-42865027456</v>
      </c>
      <c r="I70" s="9">
        <v>-5337853439</v>
      </c>
      <c r="J70" s="9">
        <f>Table8[[#This Row],[Column9]]+Table8[[#This Row],[2158634049]]+Table8[[#This Row],[Column7]]</f>
        <v>-48202880895</v>
      </c>
      <c r="K70" s="11">
        <f>(Table8[[#This Row],[Column10]]/Table8[[#This Row],[Column1]])*100</f>
        <v>0.72088929986952177</v>
      </c>
      <c r="L70" s="68">
        <f>درآمدها!$C$10</f>
        <v>-6686585707920</v>
      </c>
      <c r="M70" s="67">
        <f>درآمدها!$C$16</f>
        <v>222779053620</v>
      </c>
    </row>
    <row r="71" spans="1:13" ht="23.1" customHeight="1" x14ac:dyDescent="0.6">
      <c r="A71" s="8" t="s">
        <v>169</v>
      </c>
      <c r="B71" s="9">
        <v>0</v>
      </c>
      <c r="C71" s="9">
        <v>-33987501</v>
      </c>
      <c r="D71" s="9">
        <v>0</v>
      </c>
      <c r="E71" s="9">
        <f>Table8[[#This Row],[Column4]]+Table8[[#This Row],[-22346096092]]+Table8[[#This Row],[0]]</f>
        <v>-33987501</v>
      </c>
      <c r="F71" s="11">
        <f>(Table8[[#This Row],[Column5]]/Table8[[#This Row],[Column2]])*100</f>
        <v>-1.5256147491304706E-2</v>
      </c>
      <c r="G71" s="9">
        <v>0</v>
      </c>
      <c r="H71" s="9">
        <v>-123811607</v>
      </c>
      <c r="I71" s="9">
        <v>0</v>
      </c>
      <c r="J71" s="9">
        <f>Table8[[#This Row],[Column9]]+Table8[[#This Row],[2158634049]]+Table8[[#This Row],[Column7]]</f>
        <v>-123811607</v>
      </c>
      <c r="K71" s="11">
        <f>(Table8[[#This Row],[Column10]]/Table8[[#This Row],[Column1]])*100</f>
        <v>1.8516416659903124E-3</v>
      </c>
      <c r="L71" s="68">
        <f>درآمدها!$C$10</f>
        <v>-6686585707920</v>
      </c>
      <c r="M71" s="67">
        <f>درآمدها!$C$16</f>
        <v>222779053620</v>
      </c>
    </row>
    <row r="72" spans="1:13" ht="23.1" customHeight="1" x14ac:dyDescent="0.6">
      <c r="A72" s="8" t="s">
        <v>170</v>
      </c>
      <c r="B72" s="9">
        <v>0</v>
      </c>
      <c r="C72" s="9">
        <v>79429777586</v>
      </c>
      <c r="D72" s="9">
        <v>-15147881080</v>
      </c>
      <c r="E72" s="9">
        <f>Table8[[#This Row],[Column4]]+Table8[[#This Row],[-22346096092]]+Table8[[#This Row],[0]]</f>
        <v>64281896506</v>
      </c>
      <c r="F72" s="11">
        <f>(Table8[[#This Row],[Column5]]/Table8[[#This Row],[Column2]])*100</f>
        <v>28.854551386885451</v>
      </c>
      <c r="G72" s="9">
        <v>0</v>
      </c>
      <c r="H72" s="9">
        <v>-15375484737</v>
      </c>
      <c r="I72" s="9">
        <v>-15150349485</v>
      </c>
      <c r="J72" s="9">
        <f>Table8[[#This Row],[Column9]]+Table8[[#This Row],[2158634049]]+Table8[[#This Row],[Column7]]</f>
        <v>-30525834222</v>
      </c>
      <c r="K72" s="11">
        <f>(Table8[[#This Row],[Column10]]/Table8[[#This Row],[Column1]])*100</f>
        <v>0.45652348680498245</v>
      </c>
      <c r="L72" s="68">
        <f>درآمدها!$C$10</f>
        <v>-6686585707920</v>
      </c>
      <c r="M72" s="67">
        <f>درآمدها!$C$16</f>
        <v>222779053620</v>
      </c>
    </row>
    <row r="73" spans="1:13" ht="23.1" customHeight="1" x14ac:dyDescent="0.6">
      <c r="A73" s="8" t="s">
        <v>171</v>
      </c>
      <c r="B73" s="9">
        <v>578102755</v>
      </c>
      <c r="C73" s="9">
        <v>-56971237950</v>
      </c>
      <c r="D73" s="9">
        <v>-26749310</v>
      </c>
      <c r="E73" s="9">
        <f>Table8[[#This Row],[Column4]]+Table8[[#This Row],[-22346096092]]+Table8[[#This Row],[0]]</f>
        <v>-56419884505</v>
      </c>
      <c r="F73" s="11">
        <f>(Table8[[#This Row],[Column5]]/Table8[[#This Row],[Column2]])*100</f>
        <v>-25.325488904013778</v>
      </c>
      <c r="G73" s="9">
        <v>16006812370</v>
      </c>
      <c r="H73" s="9">
        <v>-85118048559</v>
      </c>
      <c r="I73" s="9">
        <v>-26424381</v>
      </c>
      <c r="J73" s="9">
        <f>Table8[[#This Row],[Column9]]+Table8[[#This Row],[2158634049]]+Table8[[#This Row],[Column7]]</f>
        <v>-69137660570</v>
      </c>
      <c r="K73" s="11">
        <f>(Table8[[#This Row],[Column10]]/Table8[[#This Row],[Column1]])*100</f>
        <v>1.0339755383395317</v>
      </c>
      <c r="L73" s="68">
        <f>درآمدها!$C$10</f>
        <v>-6686585707920</v>
      </c>
      <c r="M73" s="67">
        <f>درآمدها!$C$16</f>
        <v>222779053620</v>
      </c>
    </row>
    <row r="74" spans="1:13" ht="23.1" customHeight="1" x14ac:dyDescent="0.6">
      <c r="A74" s="8" t="s">
        <v>172</v>
      </c>
      <c r="B74" s="9">
        <v>0</v>
      </c>
      <c r="C74" s="9">
        <v>-4890599119</v>
      </c>
      <c r="D74" s="9">
        <v>0</v>
      </c>
      <c r="E74" s="9">
        <f>Table8[[#This Row],[Column4]]+Table8[[#This Row],[-22346096092]]+Table8[[#This Row],[0]]</f>
        <v>-4890599119</v>
      </c>
      <c r="F74" s="11">
        <f>(Table8[[#This Row],[Column5]]/Table8[[#This Row],[Column2]])*100</f>
        <v>-2.1952688278055179</v>
      </c>
      <c r="G74" s="9">
        <v>0</v>
      </c>
      <c r="H74" s="9">
        <v>-73875442140</v>
      </c>
      <c r="I74" s="9">
        <v>-67573649</v>
      </c>
      <c r="J74" s="9">
        <f>Table8[[#This Row],[Column9]]+Table8[[#This Row],[2158634049]]+Table8[[#This Row],[Column7]]</f>
        <v>-73943015789</v>
      </c>
      <c r="K74" s="11">
        <f>(Table8[[#This Row],[Column10]]/Table8[[#This Row],[Column1]])*100</f>
        <v>1.1058411425343337</v>
      </c>
      <c r="L74" s="68">
        <f>درآمدها!$C$10</f>
        <v>-6686585707920</v>
      </c>
      <c r="M74" s="67">
        <f>درآمدها!$C$16</f>
        <v>222779053620</v>
      </c>
    </row>
    <row r="75" spans="1:13" ht="23.1" customHeight="1" x14ac:dyDescent="0.6">
      <c r="A75" s="8" t="s">
        <v>173</v>
      </c>
      <c r="B75" s="9">
        <v>9383617242</v>
      </c>
      <c r="C75" s="9">
        <v>-20537754881</v>
      </c>
      <c r="D75" s="9">
        <v>0</v>
      </c>
      <c r="E75" s="9">
        <f>Table8[[#This Row],[Column4]]+Table8[[#This Row],[-22346096092]]+Table8[[#This Row],[0]]</f>
        <v>-11154137639</v>
      </c>
      <c r="F75" s="11">
        <f>(Table8[[#This Row],[Column5]]/Table8[[#This Row],[Column2]])*100</f>
        <v>-5.006816151587528</v>
      </c>
      <c r="G75" s="9">
        <v>9383617242</v>
      </c>
      <c r="H75" s="9">
        <v>-31976283820</v>
      </c>
      <c r="I75" s="9">
        <v>118367264</v>
      </c>
      <c r="J75" s="9">
        <f>Table8[[#This Row],[Column9]]+Table8[[#This Row],[2158634049]]+Table8[[#This Row],[Column7]]</f>
        <v>-22474299314</v>
      </c>
      <c r="K75" s="11">
        <f>(Table8[[#This Row],[Column10]]/Table8[[#This Row],[Column1]])*100</f>
        <v>0.33611024064763084</v>
      </c>
      <c r="L75" s="68">
        <f>درآمدها!$C$10</f>
        <v>-6686585707920</v>
      </c>
      <c r="M75" s="67">
        <f>درآمدها!$C$16</f>
        <v>222779053620</v>
      </c>
    </row>
    <row r="76" spans="1:13" ht="23.1" customHeight="1" x14ac:dyDescent="0.6">
      <c r="A76" s="8" t="s">
        <v>174</v>
      </c>
      <c r="B76" s="9">
        <v>36548020488</v>
      </c>
      <c r="C76" s="9">
        <v>-14768514178</v>
      </c>
      <c r="D76" s="9">
        <v>-5591365999</v>
      </c>
      <c r="E76" s="9">
        <f>Table8[[#This Row],[Column4]]+Table8[[#This Row],[-22346096092]]+Table8[[#This Row],[0]]</f>
        <v>16188140311</v>
      </c>
      <c r="F76" s="11">
        <f>(Table8[[#This Row],[Column5]]/Table8[[#This Row],[Column2]])*100</f>
        <v>7.2664552829156595</v>
      </c>
      <c r="G76" s="9">
        <v>36548020488</v>
      </c>
      <c r="H76" s="9">
        <v>-31218687139</v>
      </c>
      <c r="I76" s="9">
        <v>-3850089789</v>
      </c>
      <c r="J76" s="9">
        <f>Table8[[#This Row],[Column9]]+Table8[[#This Row],[2158634049]]+Table8[[#This Row],[Column7]]</f>
        <v>1479243560</v>
      </c>
      <c r="K76" s="11">
        <f>(Table8[[#This Row],[Column10]]/Table8[[#This Row],[Column1]])*100</f>
        <v>-2.2122554388974536E-2</v>
      </c>
      <c r="L76" s="68">
        <f>درآمدها!$C$10</f>
        <v>-6686585707920</v>
      </c>
      <c r="M76" s="67">
        <f>درآمدها!$C$16</f>
        <v>222779053620</v>
      </c>
    </row>
    <row r="77" spans="1:13" ht="23.1" customHeight="1" x14ac:dyDescent="0.6">
      <c r="A77" s="8" t="s">
        <v>175</v>
      </c>
      <c r="B77" s="9">
        <v>89106220</v>
      </c>
      <c r="C77" s="9">
        <v>-17231702376</v>
      </c>
      <c r="D77" s="9">
        <v>0</v>
      </c>
      <c r="E77" s="9">
        <f>Table8[[#This Row],[Column4]]+Table8[[#This Row],[-22346096092]]+Table8[[#This Row],[0]]</f>
        <v>-17142596156</v>
      </c>
      <c r="F77" s="11">
        <f>(Table8[[#This Row],[Column5]]/Table8[[#This Row],[Column2]])*100</f>
        <v>-7.6948868744368442</v>
      </c>
      <c r="G77" s="9">
        <v>89106220</v>
      </c>
      <c r="H77" s="9">
        <v>-17480432723</v>
      </c>
      <c r="I77" s="9">
        <v>4097156</v>
      </c>
      <c r="J77" s="9">
        <f>Table8[[#This Row],[Column9]]+Table8[[#This Row],[2158634049]]+Table8[[#This Row],[Column7]]</f>
        <v>-17387229347</v>
      </c>
      <c r="K77" s="11">
        <f>(Table8[[#This Row],[Column10]]/Table8[[#This Row],[Column1]])*100</f>
        <v>0.26003150346828735</v>
      </c>
      <c r="L77" s="68">
        <f>درآمدها!$C$10</f>
        <v>-6686585707920</v>
      </c>
      <c r="M77" s="67">
        <f>درآمدها!$C$16</f>
        <v>222779053620</v>
      </c>
    </row>
    <row r="78" spans="1:13" ht="23.1" customHeight="1" x14ac:dyDescent="0.6">
      <c r="A78" s="8" t="s">
        <v>176</v>
      </c>
      <c r="B78" s="9">
        <v>319143730</v>
      </c>
      <c r="C78" s="9">
        <v>22461419096</v>
      </c>
      <c r="D78" s="9">
        <v>-4415420091</v>
      </c>
      <c r="E78" s="9">
        <f>Table8[[#This Row],[Column4]]+Table8[[#This Row],[-22346096092]]+Table8[[#This Row],[0]]</f>
        <v>18365142735</v>
      </c>
      <c r="F78" s="11">
        <f>(Table8[[#This Row],[Column5]]/Table8[[#This Row],[Column2]])*100</f>
        <v>8.2436577571273375</v>
      </c>
      <c r="G78" s="9">
        <v>12803742521</v>
      </c>
      <c r="H78" s="9">
        <v>-980042816</v>
      </c>
      <c r="I78" s="9">
        <v>-5460652841</v>
      </c>
      <c r="J78" s="9">
        <f>Table8[[#This Row],[Column9]]+Table8[[#This Row],[2158634049]]+Table8[[#This Row],[Column7]]</f>
        <v>6363046864</v>
      </c>
      <c r="K78" s="11">
        <f>(Table8[[#This Row],[Column10]]/Table8[[#This Row],[Column1]])*100</f>
        <v>-9.5161374458465689E-2</v>
      </c>
      <c r="L78" s="68">
        <f>درآمدها!$C$10</f>
        <v>-6686585707920</v>
      </c>
      <c r="M78" s="67">
        <f>درآمدها!$C$16</f>
        <v>222779053620</v>
      </c>
    </row>
    <row r="79" spans="1:13" ht="23.1" customHeight="1" x14ac:dyDescent="0.6">
      <c r="A79" s="8" t="s">
        <v>177</v>
      </c>
      <c r="B79" s="9">
        <v>146016752</v>
      </c>
      <c r="C79" s="9">
        <v>-45636468441</v>
      </c>
      <c r="D79" s="9">
        <v>-21410097121</v>
      </c>
      <c r="E79" s="9">
        <f>Table8[[#This Row],[Column4]]+Table8[[#This Row],[-22346096092]]+Table8[[#This Row],[0]]</f>
        <v>-66900548810</v>
      </c>
      <c r="F79" s="11">
        <f>(Table8[[#This Row],[Column5]]/Table8[[#This Row],[Column2]])*100</f>
        <v>-30.029999554677161</v>
      </c>
      <c r="G79" s="9">
        <v>3603862740</v>
      </c>
      <c r="H79" s="9">
        <v>-50560044675</v>
      </c>
      <c r="I79" s="9">
        <v>-21410097121</v>
      </c>
      <c r="J79" s="9">
        <f>Table8[[#This Row],[Column9]]+Table8[[#This Row],[2158634049]]+Table8[[#This Row],[Column7]]</f>
        <v>-68366279056</v>
      </c>
      <c r="K79" s="11">
        <f>(Table8[[#This Row],[Column10]]/Table8[[#This Row],[Column1]])*100</f>
        <v>1.0224392842975571</v>
      </c>
      <c r="L79" s="68">
        <f>درآمدها!$C$10</f>
        <v>-6686585707920</v>
      </c>
      <c r="M79" s="67">
        <f>درآمدها!$C$16</f>
        <v>222779053620</v>
      </c>
    </row>
    <row r="80" spans="1:13" ht="23.1" customHeight="1" x14ac:dyDescent="0.6">
      <c r="A80" s="8" t="s">
        <v>178</v>
      </c>
      <c r="B80" s="9">
        <v>203889653</v>
      </c>
      <c r="C80" s="9">
        <v>-46905947455</v>
      </c>
      <c r="D80" s="9">
        <v>-14115226863</v>
      </c>
      <c r="E80" s="9">
        <f>Table8[[#This Row],[Column4]]+Table8[[#This Row],[-22346096092]]+Table8[[#This Row],[0]]</f>
        <v>-60817284665</v>
      </c>
      <c r="F80" s="11">
        <f>(Table8[[#This Row],[Column5]]/Table8[[#This Row],[Column2]])*100</f>
        <v>-27.299372933299921</v>
      </c>
      <c r="G80" s="9">
        <v>7486296178</v>
      </c>
      <c r="H80" s="9">
        <v>-70717248078</v>
      </c>
      <c r="I80" s="9">
        <v>-14115226863</v>
      </c>
      <c r="J80" s="9">
        <f>Table8[[#This Row],[Column9]]+Table8[[#This Row],[2158634049]]+Table8[[#This Row],[Column7]]</f>
        <v>-77346178763</v>
      </c>
      <c r="K80" s="11">
        <f>(Table8[[#This Row],[Column10]]/Table8[[#This Row],[Column1]])*100</f>
        <v>1.1567365190785854</v>
      </c>
      <c r="L80" s="68">
        <f>درآمدها!$C$10</f>
        <v>-6686585707920</v>
      </c>
      <c r="M80" s="67">
        <f>درآمدها!$C$16</f>
        <v>222779053620</v>
      </c>
    </row>
    <row r="81" spans="1:13" ht="23.1" customHeight="1" x14ac:dyDescent="0.6">
      <c r="A81" s="8" t="s">
        <v>241</v>
      </c>
      <c r="B81" s="9">
        <v>0</v>
      </c>
      <c r="C81" s="9">
        <v>0</v>
      </c>
      <c r="D81" s="9">
        <v>-7219110</v>
      </c>
      <c r="E81" s="9">
        <f>Table8[[#This Row],[Column4]]+Table8[[#This Row],[-22346096092]]+Table8[[#This Row],[0]]</f>
        <v>-7219110</v>
      </c>
      <c r="F81" s="11">
        <f>(Table8[[#This Row],[Column5]]/Table8[[#This Row],[Column2]])*100</f>
        <v>-3.2404796962257603E-3</v>
      </c>
      <c r="G81" s="9">
        <v>0</v>
      </c>
      <c r="H81" s="9">
        <v>0</v>
      </c>
      <c r="I81" s="9">
        <v>-7219110</v>
      </c>
      <c r="J81" s="9">
        <f>Table8[[#This Row],[Column9]]+Table8[[#This Row],[2158634049]]+Table8[[#This Row],[Column7]]</f>
        <v>-7219110</v>
      </c>
      <c r="K81" s="11">
        <f>(Table8[[#This Row],[Column10]]/Table8[[#This Row],[Column1]])*100</f>
        <v>1.0796406888868927E-4</v>
      </c>
      <c r="L81" s="68">
        <f>درآمدها!$C$10</f>
        <v>-6686585707920</v>
      </c>
      <c r="M81" s="67">
        <f>درآمدها!$C$16</f>
        <v>222779053620</v>
      </c>
    </row>
    <row r="82" spans="1:13" ht="23.1" customHeight="1" x14ac:dyDescent="0.6">
      <c r="A82" s="8" t="s">
        <v>179</v>
      </c>
      <c r="B82" s="9">
        <v>0</v>
      </c>
      <c r="C82" s="9">
        <v>85702265112</v>
      </c>
      <c r="D82" s="9">
        <v>-7277603467</v>
      </c>
      <c r="E82" s="9">
        <f>Table8[[#This Row],[Column4]]+Table8[[#This Row],[-22346096092]]+Table8[[#This Row],[0]]</f>
        <v>78424661645</v>
      </c>
      <c r="F82" s="11">
        <f>(Table8[[#This Row],[Column5]]/Table8[[#This Row],[Column2]])*100</f>
        <v>35.202888409235719</v>
      </c>
      <c r="G82" s="9">
        <v>0</v>
      </c>
      <c r="H82" s="9">
        <v>-46694505063</v>
      </c>
      <c r="I82" s="9">
        <v>-8696400175</v>
      </c>
      <c r="J82" s="9">
        <f>Table8[[#This Row],[Column9]]+Table8[[#This Row],[2158634049]]+Table8[[#This Row],[Column7]]</f>
        <v>-55390905238</v>
      </c>
      <c r="K82" s="11">
        <f>(Table8[[#This Row],[Column10]]/Table8[[#This Row],[Column1]])*100</f>
        <v>0.82838847294504325</v>
      </c>
      <c r="L82" s="68">
        <f>درآمدها!$C$10</f>
        <v>-6686585707920</v>
      </c>
      <c r="M82" s="67">
        <f>درآمدها!$C$16</f>
        <v>222779053620</v>
      </c>
    </row>
    <row r="83" spans="1:13" ht="23.1" customHeight="1" x14ac:dyDescent="0.6">
      <c r="A83" s="8" t="s">
        <v>180</v>
      </c>
      <c r="B83" s="9">
        <v>68133589474</v>
      </c>
      <c r="C83" s="9">
        <v>-48932648746</v>
      </c>
      <c r="D83" s="9">
        <v>-3446164033</v>
      </c>
      <c r="E83" s="9">
        <f>Table8[[#This Row],[Column4]]+Table8[[#This Row],[-22346096092]]+Table8[[#This Row],[0]]</f>
        <v>15754776695</v>
      </c>
      <c r="F83" s="11">
        <f>(Table8[[#This Row],[Column5]]/Table8[[#This Row],[Column2]])*100</f>
        <v>7.0719290880341612</v>
      </c>
      <c r="G83" s="9">
        <v>68133589474</v>
      </c>
      <c r="H83" s="9">
        <v>-71334387632</v>
      </c>
      <c r="I83" s="9">
        <v>-25681686872</v>
      </c>
      <c r="J83" s="9">
        <f>Table8[[#This Row],[Column9]]+Table8[[#This Row],[2158634049]]+Table8[[#This Row],[Column7]]</f>
        <v>-28882485030</v>
      </c>
      <c r="K83" s="11">
        <f>(Table8[[#This Row],[Column10]]/Table8[[#This Row],[Column1]])*100</f>
        <v>0.43194668088662685</v>
      </c>
      <c r="L83" s="68">
        <f>درآمدها!$C$10</f>
        <v>-6686585707920</v>
      </c>
      <c r="M83" s="67">
        <f>درآمدها!$C$16</f>
        <v>222779053620</v>
      </c>
    </row>
    <row r="84" spans="1:13" ht="23.1" customHeight="1" x14ac:dyDescent="0.6">
      <c r="A84" s="8" t="s">
        <v>181</v>
      </c>
      <c r="B84" s="9">
        <v>12558600573</v>
      </c>
      <c r="C84" s="9">
        <v>-71010920726</v>
      </c>
      <c r="D84" s="9">
        <v>-1868099183</v>
      </c>
      <c r="E84" s="9">
        <f>Table8[[#This Row],[Column4]]+Table8[[#This Row],[-22346096092]]+Table8[[#This Row],[0]]</f>
        <v>-60320419336</v>
      </c>
      <c r="F84" s="11">
        <f>(Table8[[#This Row],[Column5]]/Table8[[#This Row],[Column2]])*100</f>
        <v>-27.076342392085973</v>
      </c>
      <c r="G84" s="9">
        <v>12558600573</v>
      </c>
      <c r="H84" s="9">
        <v>-45851264351</v>
      </c>
      <c r="I84" s="9">
        <v>-1783121106</v>
      </c>
      <c r="J84" s="9">
        <f>Table8[[#This Row],[Column9]]+Table8[[#This Row],[2158634049]]+Table8[[#This Row],[Column7]]</f>
        <v>-35075784884</v>
      </c>
      <c r="K84" s="11">
        <f>(Table8[[#This Row],[Column10]]/Table8[[#This Row],[Column1]])*100</f>
        <v>0.52456943522692157</v>
      </c>
      <c r="L84" s="68">
        <f>درآمدها!$C$10</f>
        <v>-6686585707920</v>
      </c>
      <c r="M84" s="67">
        <f>درآمدها!$C$16</f>
        <v>222779053620</v>
      </c>
    </row>
    <row r="85" spans="1:13" ht="23.1" customHeight="1" x14ac:dyDescent="0.6">
      <c r="A85" s="8" t="s">
        <v>182</v>
      </c>
      <c r="B85" s="9">
        <v>2526026159</v>
      </c>
      <c r="C85" s="9">
        <v>-45213685618</v>
      </c>
      <c r="D85" s="9">
        <v>-3746041411</v>
      </c>
      <c r="E85" s="9">
        <f>Table8[[#This Row],[Column4]]+Table8[[#This Row],[-22346096092]]+Table8[[#This Row],[0]]</f>
        <v>-46433700870</v>
      </c>
      <c r="F85" s="11">
        <f>(Table8[[#This Row],[Column5]]/Table8[[#This Row],[Column2]])*100</f>
        <v>-20.842938380195815</v>
      </c>
      <c r="G85" s="9">
        <v>2526026159</v>
      </c>
      <c r="H85" s="9">
        <v>-46086218856</v>
      </c>
      <c r="I85" s="9">
        <v>-3746041411</v>
      </c>
      <c r="J85" s="9">
        <f>Table8[[#This Row],[Column9]]+Table8[[#This Row],[2158634049]]+Table8[[#This Row],[Column7]]</f>
        <v>-47306234108</v>
      </c>
      <c r="K85" s="11">
        <f>(Table8[[#This Row],[Column10]]/Table8[[#This Row],[Column1]])*100</f>
        <v>0.70747966412765206</v>
      </c>
      <c r="L85" s="68">
        <f>درآمدها!$C$10</f>
        <v>-6686585707920</v>
      </c>
      <c r="M85" s="67">
        <f>درآمدها!$C$16</f>
        <v>222779053620</v>
      </c>
    </row>
    <row r="86" spans="1:13" ht="23.1" customHeight="1" x14ac:dyDescent="0.6">
      <c r="A86" s="8" t="s">
        <v>183</v>
      </c>
      <c r="B86" s="9">
        <v>13494801847</v>
      </c>
      <c r="C86" s="9">
        <v>2045685651</v>
      </c>
      <c r="D86" s="9">
        <v>-2433662749</v>
      </c>
      <c r="E86" s="9">
        <f>Table8[[#This Row],[Column4]]+Table8[[#This Row],[-22346096092]]+Table8[[#This Row],[0]]</f>
        <v>13106824749</v>
      </c>
      <c r="F86" s="11">
        <f>(Table8[[#This Row],[Column5]]/Table8[[#This Row],[Column2]])*100</f>
        <v>5.8833290365604345</v>
      </c>
      <c r="G86" s="9">
        <v>13494801847</v>
      </c>
      <c r="H86" s="9">
        <v>-9486515365</v>
      </c>
      <c r="I86" s="9">
        <v>-2309047523</v>
      </c>
      <c r="J86" s="9">
        <f>Table8[[#This Row],[Column9]]+Table8[[#This Row],[2158634049]]+Table8[[#This Row],[Column7]]</f>
        <v>1699238959</v>
      </c>
      <c r="K86" s="11">
        <f>(Table8[[#This Row],[Column10]]/Table8[[#This Row],[Column1]])*100</f>
        <v>-2.5412655026425784E-2</v>
      </c>
      <c r="L86" s="68">
        <f>درآمدها!$C$10</f>
        <v>-6686585707920</v>
      </c>
      <c r="M86" s="67">
        <f>درآمدها!$C$16</f>
        <v>222779053620</v>
      </c>
    </row>
    <row r="87" spans="1:13" ht="23.1" customHeight="1" x14ac:dyDescent="0.6">
      <c r="A87" s="8" t="s">
        <v>184</v>
      </c>
      <c r="B87" s="9">
        <v>0</v>
      </c>
      <c r="C87" s="9">
        <v>-2824172772</v>
      </c>
      <c r="D87" s="9">
        <v>-4610772137</v>
      </c>
      <c r="E87" s="9">
        <f>Table8[[#This Row],[Column4]]+Table8[[#This Row],[-22346096092]]+Table8[[#This Row],[0]]</f>
        <v>-7434944909</v>
      </c>
      <c r="F87" s="11">
        <f>(Table8[[#This Row],[Column5]]/Table8[[#This Row],[Column2]])*100</f>
        <v>-3.3373626416790412</v>
      </c>
      <c r="G87" s="9">
        <v>0</v>
      </c>
      <c r="H87" s="9">
        <v>-24214344412</v>
      </c>
      <c r="I87" s="9">
        <v>-4487800101</v>
      </c>
      <c r="J87" s="9">
        <f>Table8[[#This Row],[Column9]]+Table8[[#This Row],[2158634049]]+Table8[[#This Row],[Column7]]</f>
        <v>-28702144513</v>
      </c>
      <c r="K87" s="11">
        <f>(Table8[[#This Row],[Column10]]/Table8[[#This Row],[Column1]])*100</f>
        <v>0.4292496315272446</v>
      </c>
      <c r="L87" s="68">
        <f>درآمدها!$C$10</f>
        <v>-6686585707920</v>
      </c>
      <c r="M87" s="67">
        <f>درآمدها!$C$16</f>
        <v>222779053620</v>
      </c>
    </row>
    <row r="88" spans="1:13" ht="23.1" customHeight="1" x14ac:dyDescent="0.6">
      <c r="A88" s="8" t="s">
        <v>242</v>
      </c>
      <c r="B88" s="9">
        <v>0</v>
      </c>
      <c r="C88" s="9">
        <v>0</v>
      </c>
      <c r="D88" s="9">
        <v>0</v>
      </c>
      <c r="E88" s="9">
        <f>Table8[[#This Row],[Column4]]+Table8[[#This Row],[-22346096092]]+Table8[[#This Row],[0]]</f>
        <v>0</v>
      </c>
      <c r="F88" s="11">
        <f>(Table8[[#This Row],[Column5]]/Table8[[#This Row],[Column2]])*100</f>
        <v>0</v>
      </c>
      <c r="G88" s="9">
        <v>0</v>
      </c>
      <c r="H88" s="9">
        <v>22037244207</v>
      </c>
      <c r="I88" s="9">
        <v>0</v>
      </c>
      <c r="J88" s="9">
        <f>Table8[[#This Row],[Column9]]+Table8[[#This Row],[2158634049]]+Table8[[#This Row],[Column7]]</f>
        <v>22037244207</v>
      </c>
      <c r="K88" s="11">
        <f>(Table8[[#This Row],[Column10]]/Table8[[#This Row],[Column1]])*100</f>
        <v>-0.32957394355833564</v>
      </c>
      <c r="L88" s="68">
        <f>درآمدها!$C$10</f>
        <v>-6686585707920</v>
      </c>
      <c r="M88" s="67">
        <f>درآمدها!$C$16</f>
        <v>222779053620</v>
      </c>
    </row>
    <row r="89" spans="1:13" ht="23.1" customHeight="1" x14ac:dyDescent="0.6">
      <c r="A89" s="8" t="s">
        <v>185</v>
      </c>
      <c r="B89" s="9">
        <v>0</v>
      </c>
      <c r="C89" s="9">
        <v>4238739106</v>
      </c>
      <c r="D89" s="9">
        <v>0</v>
      </c>
      <c r="E89" s="9">
        <f>Table8[[#This Row],[Column4]]+Table8[[#This Row],[-22346096092]]+Table8[[#This Row],[0]]</f>
        <v>4238739106</v>
      </c>
      <c r="F89" s="11">
        <f>(Table8[[#This Row],[Column5]]/Table8[[#This Row],[Column2]])*100</f>
        <v>1.9026650114198469</v>
      </c>
      <c r="G89" s="9">
        <v>0</v>
      </c>
      <c r="H89" s="9">
        <v>-77838663623</v>
      </c>
      <c r="I89" s="9">
        <v>0</v>
      </c>
      <c r="J89" s="9">
        <f>Table8[[#This Row],[Column9]]+Table8[[#This Row],[2158634049]]+Table8[[#This Row],[Column7]]</f>
        <v>-77838663623</v>
      </c>
      <c r="K89" s="11">
        <f>(Table8[[#This Row],[Column10]]/Table8[[#This Row],[Column1]])*100</f>
        <v>1.1641017856213693</v>
      </c>
      <c r="L89" s="68">
        <f>درآمدها!$C$10</f>
        <v>-6686585707920</v>
      </c>
      <c r="M89" s="67">
        <f>درآمدها!$C$16</f>
        <v>222779053620</v>
      </c>
    </row>
    <row r="90" spans="1:13" ht="23.1" customHeight="1" x14ac:dyDescent="0.6">
      <c r="A90" s="8" t="s">
        <v>243</v>
      </c>
      <c r="B90" s="9">
        <v>0</v>
      </c>
      <c r="C90" s="9">
        <v>0</v>
      </c>
      <c r="D90" s="9">
        <v>0</v>
      </c>
      <c r="E90" s="9">
        <f>Table8[[#This Row],[Column4]]+Table8[[#This Row],[-22346096092]]+Table8[[#This Row],[0]]</f>
        <v>0</v>
      </c>
      <c r="F90" s="11">
        <f>(Table8[[#This Row],[Column5]]/Table8[[#This Row],[Column2]])*100</f>
        <v>0</v>
      </c>
      <c r="G90" s="9">
        <v>0</v>
      </c>
      <c r="H90" s="9">
        <v>0</v>
      </c>
      <c r="I90" s="9">
        <v>0</v>
      </c>
      <c r="J90" s="9">
        <f>Table8[[#This Row],[Column9]]+Table8[[#This Row],[2158634049]]+Table8[[#This Row],[Column7]]</f>
        <v>0</v>
      </c>
      <c r="K90" s="11">
        <f>(Table8[[#This Row],[Column10]]/Table8[[#This Row],[Column1]])*100</f>
        <v>0</v>
      </c>
      <c r="L90" s="68">
        <f>درآمدها!$C$10</f>
        <v>-6686585707920</v>
      </c>
      <c r="M90" s="67">
        <f>درآمدها!$C$16</f>
        <v>222779053620</v>
      </c>
    </row>
    <row r="91" spans="1:13" ht="23.1" customHeight="1" x14ac:dyDescent="0.6">
      <c r="A91" s="8" t="s">
        <v>186</v>
      </c>
      <c r="B91" s="9">
        <v>0</v>
      </c>
      <c r="C91" s="9">
        <v>69258686817</v>
      </c>
      <c r="D91" s="9">
        <v>0</v>
      </c>
      <c r="E91" s="9">
        <f>Table8[[#This Row],[Column4]]+Table8[[#This Row],[-22346096092]]+Table8[[#This Row],[0]]</f>
        <v>69258686817</v>
      </c>
      <c r="F91" s="11">
        <f>(Table8[[#This Row],[Column5]]/Table8[[#This Row],[Column2]])*100</f>
        <v>31.088509306236812</v>
      </c>
      <c r="G91" s="9">
        <v>0</v>
      </c>
      <c r="H91" s="9">
        <v>16282044838</v>
      </c>
      <c r="I91" s="9">
        <v>0</v>
      </c>
      <c r="J91" s="9">
        <f>Table8[[#This Row],[Column9]]+Table8[[#This Row],[2158634049]]+Table8[[#This Row],[Column7]]</f>
        <v>16282044838</v>
      </c>
      <c r="K91" s="11">
        <f>(Table8[[#This Row],[Column10]]/Table8[[#This Row],[Column1]])*100</f>
        <v>-0.24350312026531795</v>
      </c>
      <c r="L91" s="68">
        <f>درآمدها!$C$10</f>
        <v>-6686585707920</v>
      </c>
      <c r="M91" s="67">
        <f>درآمدها!$C$16</f>
        <v>222779053620</v>
      </c>
    </row>
    <row r="92" spans="1:13" ht="23.1" customHeight="1" x14ac:dyDescent="0.6">
      <c r="A92" s="8" t="s">
        <v>244</v>
      </c>
      <c r="B92" s="9">
        <v>0</v>
      </c>
      <c r="C92" s="9">
        <v>0</v>
      </c>
      <c r="D92" s="9">
        <v>0</v>
      </c>
      <c r="E92" s="9">
        <f>Table8[[#This Row],[Column4]]+Table8[[#This Row],[-22346096092]]+Table8[[#This Row],[0]]</f>
        <v>0</v>
      </c>
      <c r="F92" s="11">
        <f>(Table8[[#This Row],[Column5]]/Table8[[#This Row],[Column2]])*100</f>
        <v>0</v>
      </c>
      <c r="G92" s="9">
        <v>0</v>
      </c>
      <c r="H92" s="9">
        <v>0</v>
      </c>
      <c r="I92" s="9">
        <v>0</v>
      </c>
      <c r="J92" s="9">
        <f>Table8[[#This Row],[Column9]]+Table8[[#This Row],[2158634049]]+Table8[[#This Row],[Column7]]</f>
        <v>0</v>
      </c>
      <c r="K92" s="11">
        <f>(Table8[[#This Row],[Column10]]/Table8[[#This Row],[Column1]])*100</f>
        <v>0</v>
      </c>
      <c r="L92" s="68">
        <f>درآمدها!$C$10</f>
        <v>-6686585707920</v>
      </c>
      <c r="M92" s="67">
        <f>درآمدها!$C$16</f>
        <v>222779053620</v>
      </c>
    </row>
    <row r="93" spans="1:13" ht="23.1" customHeight="1" x14ac:dyDescent="0.6">
      <c r="A93" s="8" t="s">
        <v>245</v>
      </c>
      <c r="B93" s="9">
        <v>0</v>
      </c>
      <c r="C93" s="9">
        <v>0</v>
      </c>
      <c r="D93" s="9">
        <v>0</v>
      </c>
      <c r="E93" s="9">
        <f>Table8[[#This Row],[Column4]]+Table8[[#This Row],[-22346096092]]+Table8[[#This Row],[0]]</f>
        <v>0</v>
      </c>
      <c r="F93" s="11">
        <f>(Table8[[#This Row],[Column5]]/Table8[[#This Row],[Column2]])*100</f>
        <v>0</v>
      </c>
      <c r="G93" s="9">
        <v>0</v>
      </c>
      <c r="H93" s="9">
        <v>27318624236</v>
      </c>
      <c r="I93" s="9">
        <v>0</v>
      </c>
      <c r="J93" s="9">
        <f>Table8[[#This Row],[Column9]]+Table8[[#This Row],[2158634049]]+Table8[[#This Row],[Column7]]</f>
        <v>27318624236</v>
      </c>
      <c r="K93" s="11">
        <f>(Table8[[#This Row],[Column10]]/Table8[[#This Row],[Column1]])*100</f>
        <v>-0.4085586490522683</v>
      </c>
      <c r="L93" s="68">
        <f>درآمدها!$C$10</f>
        <v>-6686585707920</v>
      </c>
      <c r="M93" s="67">
        <f>درآمدها!$C$16</f>
        <v>222779053620</v>
      </c>
    </row>
    <row r="94" spans="1:13" ht="23.1" customHeight="1" x14ac:dyDescent="0.6">
      <c r="A94" s="8" t="s">
        <v>246</v>
      </c>
      <c r="B94" s="9">
        <v>0</v>
      </c>
      <c r="C94" s="9">
        <v>0</v>
      </c>
      <c r="D94" s="9">
        <v>0</v>
      </c>
      <c r="E94" s="9">
        <f>Table8[[#This Row],[Column4]]+Table8[[#This Row],[-22346096092]]+Table8[[#This Row],[0]]</f>
        <v>0</v>
      </c>
      <c r="F94" s="11">
        <f>(Table8[[#This Row],[Column5]]/Table8[[#This Row],[Column2]])*100</f>
        <v>0</v>
      </c>
      <c r="G94" s="9">
        <v>0</v>
      </c>
      <c r="H94" s="9">
        <v>1995282533</v>
      </c>
      <c r="I94" s="9">
        <v>0</v>
      </c>
      <c r="J94" s="9">
        <f>Table8[[#This Row],[Column9]]+Table8[[#This Row],[2158634049]]+Table8[[#This Row],[Column7]]</f>
        <v>1995282533</v>
      </c>
      <c r="K94" s="11">
        <f>(Table8[[#This Row],[Column10]]/Table8[[#This Row],[Column1]])*100</f>
        <v>-2.9840080126942298E-2</v>
      </c>
      <c r="L94" s="68">
        <f>درآمدها!$C$10</f>
        <v>-6686585707920</v>
      </c>
      <c r="M94" s="67">
        <f>درآمدها!$C$16</f>
        <v>222779053620</v>
      </c>
    </row>
    <row r="95" spans="1:13" ht="23.1" customHeight="1" x14ac:dyDescent="0.6">
      <c r="A95" s="8" t="s">
        <v>187</v>
      </c>
      <c r="B95" s="9">
        <v>0</v>
      </c>
      <c r="C95" s="9">
        <v>114360030</v>
      </c>
      <c r="D95" s="9">
        <v>5584991761</v>
      </c>
      <c r="E95" s="9">
        <f>Table8[[#This Row],[Column4]]+Table8[[#This Row],[-22346096092]]+Table8[[#This Row],[0]]</f>
        <v>5699351791</v>
      </c>
      <c r="F95" s="11">
        <f>(Table8[[#This Row],[Column5]]/Table8[[#This Row],[Column2]])*100</f>
        <v>2.5582978733366608</v>
      </c>
      <c r="G95" s="9">
        <v>0</v>
      </c>
      <c r="H95" s="9">
        <v>114360030</v>
      </c>
      <c r="I95" s="9">
        <v>5584991761</v>
      </c>
      <c r="J95" s="9">
        <f>Table8[[#This Row],[Column9]]+Table8[[#This Row],[2158634049]]+Table8[[#This Row],[Column7]]</f>
        <v>5699351791</v>
      </c>
      <c r="K95" s="11">
        <f>(Table8[[#This Row],[Column10]]/Table8[[#This Row],[Column1]])*100</f>
        <v>-8.5235605134760181E-2</v>
      </c>
      <c r="L95" s="68">
        <f>درآمدها!$C$10</f>
        <v>-6686585707920</v>
      </c>
      <c r="M95" s="67">
        <f>درآمدها!$C$16</f>
        <v>222779053620</v>
      </c>
    </row>
    <row r="96" spans="1:13" ht="23.1" customHeight="1" x14ac:dyDescent="0.6">
      <c r="A96" s="8" t="s">
        <v>252</v>
      </c>
      <c r="B96" s="9"/>
      <c r="C96" s="9"/>
      <c r="D96" s="9">
        <v>519845</v>
      </c>
      <c r="E96" s="9">
        <f>Table8[[#This Row],[Column4]]+Table8[[#This Row],[-22346096092]]+Table8[[#This Row],[0]]</f>
        <v>519845</v>
      </c>
      <c r="F96" s="11">
        <f>(Table8[[#This Row],[Column5]]/Table8[[#This Row],[Column2]])*100</f>
        <v>2.3334554642947403E-4</v>
      </c>
      <c r="G96" s="9"/>
      <c r="H96" s="9"/>
      <c r="I96" s="9">
        <v>519845</v>
      </c>
      <c r="J96" s="9">
        <f>Table8[[#This Row],[Column9]]+Table8[[#This Row],[2158634049]]+Table8[[#This Row],[Column7]]</f>
        <v>519845</v>
      </c>
      <c r="K96" s="11">
        <f>(Table8[[#This Row],[Column10]]/Table8[[#This Row],[Column1]])*100</f>
        <v>-7.7744460731919413E-6</v>
      </c>
      <c r="L96" s="68">
        <f>درآمدها!$C$10</f>
        <v>-6686585707920</v>
      </c>
      <c r="M96" s="67">
        <f>درآمدها!$C$16</f>
        <v>222779053620</v>
      </c>
    </row>
    <row r="97" spans="1:11" ht="23.1" customHeight="1" thickBot="1" x14ac:dyDescent="0.65">
      <c r="A97" s="8" t="s">
        <v>95</v>
      </c>
      <c r="B97" s="14">
        <f>SUM(B11:B95)</f>
        <v>787784246379</v>
      </c>
      <c r="C97" s="14">
        <f>SUM(C11:C95)</f>
        <v>113451050126</v>
      </c>
      <c r="D97" s="14">
        <f>SUM(D11:D96)</f>
        <v>-681620753373</v>
      </c>
      <c r="E97" s="14">
        <f>SUM(E11:E96)</f>
        <v>219614543132</v>
      </c>
      <c r="F97" s="15">
        <f>SUM(F11:F95)</f>
        <v>98.579296266156717</v>
      </c>
      <c r="G97" s="14">
        <f>SUM(G11:G95)</f>
        <v>1028521598887</v>
      </c>
      <c r="H97" s="14">
        <f>SUM(H11:H95)</f>
        <v>-7033878650848</v>
      </c>
      <c r="I97" s="14">
        <f>SUM(I11:I96)</f>
        <v>-714088760524</v>
      </c>
      <c r="J97" s="14">
        <f>SUM(J11:J96)</f>
        <v>-6719445812485</v>
      </c>
      <c r="K97" s="15">
        <f>SUM(K11:K96)</f>
        <v>100.49143323663786</v>
      </c>
    </row>
    <row r="98" spans="1:11" ht="23.1" customHeight="1" thickTop="1" x14ac:dyDescent="0.6">
      <c r="A98" s="8" t="s">
        <v>96</v>
      </c>
      <c r="B98" s="45"/>
      <c r="C98" s="45"/>
      <c r="D98" s="45"/>
      <c r="E98" s="45"/>
      <c r="F98" s="51"/>
      <c r="G98" s="45"/>
      <c r="H98" s="45"/>
      <c r="I98" s="45"/>
      <c r="J98" s="45"/>
      <c r="K98" s="51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rightToLeft="1" view="pageBreakPreview" zoomScale="106" zoomScaleNormal="100" zoomScaleSheetLayoutView="106" workbookViewId="0">
      <selection activeCell="I21" sqref="I21"/>
    </sheetView>
  </sheetViews>
  <sheetFormatPr defaultRowHeight="22.5" x14ac:dyDescent="0.6"/>
  <cols>
    <col min="1" max="1" width="30" style="27" bestFit="1" customWidth="1"/>
    <col min="2" max="2" width="19.28515625" style="27" customWidth="1"/>
    <col min="3" max="3" width="17.28515625" style="27" customWidth="1"/>
    <col min="4" max="4" width="11.85546875" style="27" bestFit="1" customWidth="1"/>
    <col min="5" max="5" width="14.5703125" style="27" bestFit="1" customWidth="1"/>
    <col min="6" max="6" width="23.140625" style="27" customWidth="1"/>
    <col min="7" max="7" width="21.42578125" style="27" customWidth="1"/>
    <col min="8" max="8" width="12.42578125" style="27" bestFit="1" customWidth="1"/>
    <col min="9" max="9" width="14.28515625" style="27" bestFit="1" customWidth="1"/>
    <col min="10" max="10" width="9.140625" style="28" customWidth="1"/>
    <col min="11" max="16384" width="9.140625" style="28"/>
  </cols>
  <sheetData>
    <row r="1" spans="1:9" x14ac:dyDescent="0.6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6">
      <c r="A2" s="102" t="s">
        <v>217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6">
      <c r="A3" s="102" t="s">
        <v>218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6">
      <c r="A4" s="106" t="s">
        <v>219</v>
      </c>
      <c r="B4" s="106"/>
      <c r="C4" s="106"/>
      <c r="D4" s="106"/>
      <c r="E4" s="106"/>
      <c r="F4" s="106"/>
      <c r="G4" s="106"/>
      <c r="H4" s="106"/>
      <c r="I4" s="106"/>
    </row>
    <row r="6" spans="1:9" ht="19.5" customHeight="1" x14ac:dyDescent="0.6">
      <c r="A6" s="52"/>
      <c r="B6" s="105" t="s">
        <v>325</v>
      </c>
      <c r="C6" s="105"/>
      <c r="D6" s="105"/>
      <c r="E6" s="105"/>
      <c r="F6" s="105" t="s">
        <v>220</v>
      </c>
      <c r="G6" s="105"/>
      <c r="H6" s="105"/>
      <c r="I6" s="105"/>
    </row>
    <row r="7" spans="1:9" ht="20.25" customHeight="1" x14ac:dyDescent="0.6">
      <c r="A7" s="107"/>
      <c r="B7" s="103" t="s">
        <v>221</v>
      </c>
      <c r="C7" s="103" t="s">
        <v>222</v>
      </c>
      <c r="D7" s="103" t="s">
        <v>223</v>
      </c>
      <c r="E7" s="103" t="s">
        <v>95</v>
      </c>
      <c r="F7" s="103" t="s">
        <v>221</v>
      </c>
      <c r="G7" s="103" t="s">
        <v>222</v>
      </c>
      <c r="H7" s="103" t="s">
        <v>223</v>
      </c>
      <c r="I7" s="103" t="s">
        <v>95</v>
      </c>
    </row>
    <row r="8" spans="1:9" ht="20.25" customHeight="1" x14ac:dyDescent="0.6">
      <c r="A8" s="108"/>
      <c r="B8" s="104"/>
      <c r="C8" s="104"/>
      <c r="D8" s="104"/>
      <c r="E8" s="104"/>
      <c r="F8" s="104"/>
      <c r="G8" s="104"/>
      <c r="H8" s="104"/>
      <c r="I8" s="104"/>
    </row>
    <row r="9" spans="1:9" ht="10.5" customHeight="1" x14ac:dyDescent="0.6">
      <c r="A9" s="108"/>
      <c r="B9" s="54"/>
      <c r="C9" s="54"/>
      <c r="D9" s="54"/>
      <c r="E9" s="104"/>
      <c r="F9" s="54"/>
      <c r="G9" s="54"/>
      <c r="H9" s="54"/>
      <c r="I9" s="104"/>
    </row>
    <row r="10" spans="1:9" ht="23.25" hidden="1" thickBot="1" x14ac:dyDescent="0.65">
      <c r="A10" s="108"/>
      <c r="B10" s="47"/>
      <c r="C10" s="47"/>
      <c r="D10" s="47"/>
      <c r="E10" s="105"/>
      <c r="F10" s="47"/>
      <c r="G10" s="47"/>
      <c r="H10" s="47"/>
      <c r="I10" s="105"/>
    </row>
    <row r="11" spans="1:9" ht="23.1" customHeight="1" x14ac:dyDescent="0.6">
      <c r="A11" s="8" t="s">
        <v>197</v>
      </c>
      <c r="B11" s="9">
        <v>16130447</v>
      </c>
      <c r="C11" s="9">
        <v>-44317845</v>
      </c>
      <c r="D11" s="9">
        <v>0</v>
      </c>
      <c r="E11" s="9">
        <f>Table9[[#This Row],[0]]+Table9[[#This Row],[-44317845]]+Table9[[#This Row],[16130447]]</f>
        <v>-28187398</v>
      </c>
      <c r="F11" s="9">
        <v>2763253737</v>
      </c>
      <c r="G11" s="9">
        <v>-45833095</v>
      </c>
      <c r="H11" s="9">
        <v>46000000</v>
      </c>
      <c r="I11" s="9">
        <f>Table9[[#This Row],[46000000.0000]]+Table9[[#This Row],[-45833095]]+Table9[[#This Row],[2763253737]]</f>
        <v>2763420642</v>
      </c>
    </row>
    <row r="12" spans="1:9" ht="23.1" customHeight="1" x14ac:dyDescent="0.6">
      <c r="A12" s="8" t="s">
        <v>225</v>
      </c>
      <c r="B12" s="9">
        <v>0</v>
      </c>
      <c r="C12" s="9">
        <v>0</v>
      </c>
      <c r="D12" s="9">
        <v>0</v>
      </c>
      <c r="E12" s="9">
        <f>Table9[[#This Row],[0]]+Table9[[#This Row],[-44317845]]+Table9[[#This Row],[16130447]]</f>
        <v>0</v>
      </c>
      <c r="F12" s="9">
        <v>1652400583</v>
      </c>
      <c r="G12" s="9">
        <v>0</v>
      </c>
      <c r="H12" s="9">
        <v>3518718</v>
      </c>
      <c r="I12" s="9">
        <f>Table9[[#This Row],[46000000.0000]]+Table9[[#This Row],[-45833095]]+Table9[[#This Row],[2763253737]]</f>
        <v>1655919301</v>
      </c>
    </row>
    <row r="13" spans="1:9" ht="23.1" customHeight="1" x14ac:dyDescent="0.6">
      <c r="A13" s="8" t="s">
        <v>207</v>
      </c>
      <c r="B13" s="9">
        <v>2942966067</v>
      </c>
      <c r="C13" s="9">
        <v>-566875682</v>
      </c>
      <c r="D13" s="9">
        <v>0</v>
      </c>
      <c r="E13" s="9">
        <f>Table9[[#This Row],[0]]+Table9[[#This Row],[-44317845]]+Table9[[#This Row],[16130447]]</f>
        <v>2376090385</v>
      </c>
      <c r="F13" s="9">
        <v>2942966067</v>
      </c>
      <c r="G13" s="9">
        <v>-566875682</v>
      </c>
      <c r="H13" s="9">
        <v>0</v>
      </c>
      <c r="I13" s="9">
        <f>Table9[[#This Row],[46000000.0000]]+Table9[[#This Row],[-45833095]]+Table9[[#This Row],[2763253737]]</f>
        <v>2376090385</v>
      </c>
    </row>
    <row r="14" spans="1:9" ht="23.1" customHeight="1" x14ac:dyDescent="0.6">
      <c r="A14" s="8" t="s">
        <v>201</v>
      </c>
      <c r="B14" s="9">
        <v>920948930</v>
      </c>
      <c r="C14" s="9">
        <v>-449028731</v>
      </c>
      <c r="D14" s="9">
        <v>0</v>
      </c>
      <c r="E14" s="9">
        <f>Table9[[#This Row],[0]]+Table9[[#This Row],[-44317845]]+Table9[[#This Row],[16130447]]</f>
        <v>471920199</v>
      </c>
      <c r="F14" s="9">
        <v>920948930</v>
      </c>
      <c r="G14" s="9">
        <v>-449028731</v>
      </c>
      <c r="H14" s="9">
        <v>0</v>
      </c>
      <c r="I14" s="9">
        <f>Table9[[#This Row],[46000000.0000]]+Table9[[#This Row],[-45833095]]+Table9[[#This Row],[2763253737]]</f>
        <v>471920199</v>
      </c>
    </row>
    <row r="15" spans="1:9" ht="23.1" customHeight="1" x14ac:dyDescent="0.6">
      <c r="A15" s="8" t="s">
        <v>226</v>
      </c>
      <c r="B15" s="9">
        <v>0</v>
      </c>
      <c r="C15" s="9">
        <v>0</v>
      </c>
      <c r="D15" s="9">
        <v>0</v>
      </c>
      <c r="E15" s="9">
        <f>Table9[[#This Row],[0]]+Table9[[#This Row],[-44317845]]+Table9[[#This Row],[16130447]]</f>
        <v>0</v>
      </c>
      <c r="F15" s="9">
        <v>0</v>
      </c>
      <c r="G15" s="9">
        <v>0</v>
      </c>
      <c r="H15" s="9">
        <v>401402150</v>
      </c>
      <c r="I15" s="9">
        <f>Table9[[#This Row],[46000000.0000]]+Table9[[#This Row],[-45833095]]+Table9[[#This Row],[2763253737]]</f>
        <v>401402150</v>
      </c>
    </row>
    <row r="16" spans="1:9" ht="23.1" customHeight="1" x14ac:dyDescent="0.6">
      <c r="A16" s="8" t="s">
        <v>227</v>
      </c>
      <c r="B16" s="9">
        <v>0</v>
      </c>
      <c r="C16" s="9">
        <v>0</v>
      </c>
      <c r="D16" s="9">
        <v>0</v>
      </c>
      <c r="E16" s="9">
        <f>Table9[[#This Row],[0]]+Table9[[#This Row],[-44317845]]+Table9[[#This Row],[16130447]]</f>
        <v>0</v>
      </c>
      <c r="F16" s="9">
        <v>0</v>
      </c>
      <c r="G16" s="9">
        <v>0</v>
      </c>
      <c r="H16" s="9">
        <v>88344961</v>
      </c>
      <c r="I16" s="9">
        <f>Table9[[#This Row],[46000000.0000]]+Table9[[#This Row],[-45833095]]+Table9[[#This Row],[2763253737]]</f>
        <v>88344961</v>
      </c>
    </row>
    <row r="17" spans="1:9" ht="23.1" customHeight="1" x14ac:dyDescent="0.6">
      <c r="A17" s="8" t="s">
        <v>204</v>
      </c>
      <c r="B17" s="9">
        <v>1057061791</v>
      </c>
      <c r="C17" s="9">
        <v>1150839297</v>
      </c>
      <c r="D17" s="9">
        <v>0</v>
      </c>
      <c r="E17" s="9">
        <f>Table9[[#This Row],[0]]+Table9[[#This Row],[-44317845]]+Table9[[#This Row],[16130447]]</f>
        <v>2207901088</v>
      </c>
      <c r="F17" s="9">
        <v>1057061791</v>
      </c>
      <c r="G17" s="9">
        <v>1150839297</v>
      </c>
      <c r="H17" s="9">
        <v>0</v>
      </c>
      <c r="I17" s="9">
        <f>Table9[[#This Row],[46000000.0000]]+Table9[[#This Row],[-45833095]]+Table9[[#This Row],[2763253737]]</f>
        <v>2207901088</v>
      </c>
    </row>
    <row r="18" spans="1:9" ht="23.1" customHeight="1" x14ac:dyDescent="0.6">
      <c r="A18" s="8" t="s">
        <v>228</v>
      </c>
      <c r="B18" s="9">
        <v>0</v>
      </c>
      <c r="C18" s="9">
        <v>0</v>
      </c>
      <c r="D18" s="9">
        <v>0</v>
      </c>
      <c r="E18" s="9">
        <f>Table9[[#This Row],[0]]+Table9[[#This Row],[-44317845]]+Table9[[#This Row],[16130447]]</f>
        <v>0</v>
      </c>
      <c r="F18" s="9">
        <v>0</v>
      </c>
      <c r="G18" s="9">
        <v>0</v>
      </c>
      <c r="H18" s="9">
        <v>147039274</v>
      </c>
      <c r="I18" s="9">
        <f>Table9[[#This Row],[46000000.0000]]+Table9[[#This Row],[-45833095]]+Table9[[#This Row],[2763253737]]</f>
        <v>147039274</v>
      </c>
    </row>
    <row r="19" spans="1:9" ht="23.1" customHeight="1" x14ac:dyDescent="0.6">
      <c r="A19" s="8" t="s">
        <v>210</v>
      </c>
      <c r="B19" s="9">
        <v>4404048172</v>
      </c>
      <c r="C19" s="9">
        <v>-9017757386</v>
      </c>
      <c r="D19" s="9">
        <v>0</v>
      </c>
      <c r="E19" s="9">
        <f>Table9[[#This Row],[0]]+Table9[[#This Row],[-44317845]]+Table9[[#This Row],[16130447]]</f>
        <v>-4613709214</v>
      </c>
      <c r="F19" s="9">
        <v>9751443404</v>
      </c>
      <c r="G19" s="9">
        <v>-218087250</v>
      </c>
      <c r="H19" s="9">
        <v>-68454550</v>
      </c>
      <c r="I19" s="9">
        <f>Table9[[#This Row],[46000000.0000]]+Table9[[#This Row],[-45833095]]+Table9[[#This Row],[2763253737]]</f>
        <v>9464901604</v>
      </c>
    </row>
    <row r="20" spans="1:9" ht="23.1" customHeight="1" x14ac:dyDescent="0.6">
      <c r="A20" s="8" t="s">
        <v>229</v>
      </c>
      <c r="B20" s="9">
        <v>0</v>
      </c>
      <c r="C20" s="9">
        <v>0</v>
      </c>
      <c r="D20" s="9">
        <v>0</v>
      </c>
      <c r="E20" s="9">
        <f>Table9[[#This Row],[0]]+Table9[[#This Row],[-44317845]]+Table9[[#This Row],[16130447]]</f>
        <v>0</v>
      </c>
      <c r="F20" s="9">
        <v>0</v>
      </c>
      <c r="G20" s="9">
        <v>0</v>
      </c>
      <c r="H20" s="9">
        <v>185029024</v>
      </c>
      <c r="I20" s="9">
        <f>Table9[[#This Row],[46000000.0000]]+Table9[[#This Row],[-45833095]]+Table9[[#This Row],[2763253737]]</f>
        <v>185029024</v>
      </c>
    </row>
    <row r="21" spans="1:9" ht="23.1" customHeight="1" thickBot="1" x14ac:dyDescent="0.65">
      <c r="A21" s="8" t="s">
        <v>95</v>
      </c>
      <c r="B21" s="14">
        <f t="shared" ref="B21:I21" si="0">SUM(B11:B20)</f>
        <v>9341155407</v>
      </c>
      <c r="C21" s="14">
        <f t="shared" si="0"/>
        <v>-8927140347</v>
      </c>
      <c r="D21" s="14">
        <f t="shared" si="0"/>
        <v>0</v>
      </c>
      <c r="E21" s="14">
        <f t="shared" si="0"/>
        <v>414015060</v>
      </c>
      <c r="F21" s="14">
        <f t="shared" si="0"/>
        <v>19088074512</v>
      </c>
      <c r="G21" s="14">
        <f t="shared" si="0"/>
        <v>-128985461</v>
      </c>
      <c r="H21" s="14">
        <f t="shared" si="0"/>
        <v>802879577</v>
      </c>
      <c r="I21" s="14">
        <f t="shared" si="0"/>
        <v>19761968628</v>
      </c>
    </row>
    <row r="22" spans="1:9" ht="23.1" customHeight="1" thickTop="1" x14ac:dyDescent="0.6">
      <c r="A22" s="53" t="s">
        <v>96</v>
      </c>
      <c r="B22" s="45"/>
      <c r="C22" s="45"/>
      <c r="D22" s="45"/>
      <c r="E22" s="45"/>
      <c r="F22" s="45"/>
      <c r="G22" s="45"/>
      <c r="H22" s="45"/>
      <c r="I22" s="45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10"/>
    <mergeCell ref="I7:I10"/>
    <mergeCell ref="E7:E10"/>
  </mergeCells>
  <pageMargins left="0.7" right="0.7" top="0.75" bottom="0.75" header="0.3" footer="0.3"/>
  <pageSetup paperSize="9" scale="79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rightToLeft="1" view="pageBreakPreview" topLeftCell="A76" zoomScale="106" zoomScaleNormal="100" zoomScaleSheetLayoutView="106" workbookViewId="0">
      <selection activeCell="D78" sqref="D78"/>
    </sheetView>
  </sheetViews>
  <sheetFormatPr defaultColWidth="0" defaultRowHeight="22.5" x14ac:dyDescent="0.6"/>
  <cols>
    <col min="1" max="1" width="10.7109375" style="27" bestFit="1" customWidth="1"/>
    <col min="2" max="2" width="29.85546875" style="27" bestFit="1" customWidth="1"/>
    <col min="3" max="3" width="26.5703125" style="37" bestFit="1" customWidth="1"/>
    <col min="4" max="4" width="29.85546875" style="27" bestFit="1" customWidth="1"/>
    <col min="5" max="5" width="26.5703125" style="37" bestFit="1" customWidth="1"/>
    <col min="6" max="6" width="0.7109375" style="28" customWidth="1"/>
    <col min="7" max="7" width="0" style="28" hidden="1" customWidth="1"/>
    <col min="8" max="16384" width="0" style="28" hidden="1"/>
  </cols>
  <sheetData>
    <row r="1" spans="1:6" x14ac:dyDescent="0.6">
      <c r="A1" s="102" t="s">
        <v>0</v>
      </c>
      <c r="B1" s="102"/>
      <c r="C1" s="102"/>
      <c r="D1" s="102"/>
      <c r="E1" s="102"/>
    </row>
    <row r="2" spans="1:6" x14ac:dyDescent="0.6">
      <c r="A2" s="102" t="s">
        <v>217</v>
      </c>
      <c r="B2" s="102"/>
      <c r="C2" s="102"/>
      <c r="D2" s="102"/>
      <c r="E2" s="102"/>
    </row>
    <row r="3" spans="1:6" x14ac:dyDescent="0.6">
      <c r="A3" s="102" t="s">
        <v>218</v>
      </c>
      <c r="B3" s="102"/>
      <c r="C3" s="102"/>
      <c r="D3" s="102"/>
      <c r="E3" s="102"/>
    </row>
    <row r="4" spans="1:6" x14ac:dyDescent="0.6">
      <c r="A4" s="106" t="s">
        <v>230</v>
      </c>
      <c r="B4" s="106"/>
      <c r="C4" s="106"/>
      <c r="D4" s="106"/>
      <c r="E4" s="106"/>
    </row>
    <row r="5" spans="1:6" x14ac:dyDescent="0.6">
      <c r="A5" s="46"/>
      <c r="B5" s="46"/>
      <c r="C5" s="29"/>
      <c r="D5" s="46"/>
      <c r="E5" s="29"/>
    </row>
    <row r="6" spans="1:6" ht="37.5" customHeight="1" thickBot="1" x14ac:dyDescent="0.65">
      <c r="A6" s="48" t="s">
        <v>231</v>
      </c>
      <c r="B6" s="109" t="s">
        <v>324</v>
      </c>
      <c r="C6" s="109"/>
      <c r="D6" s="110" t="s">
        <v>220</v>
      </c>
      <c r="E6" s="110"/>
      <c r="F6" s="55"/>
    </row>
    <row r="7" spans="1:6" ht="54" customHeight="1" x14ac:dyDescent="0.6">
      <c r="A7" s="57" t="s">
        <v>232</v>
      </c>
      <c r="B7" s="57" t="s">
        <v>233</v>
      </c>
      <c r="C7" s="57" t="s">
        <v>234</v>
      </c>
      <c r="D7" s="57" t="s">
        <v>233</v>
      </c>
      <c r="E7" s="57" t="s">
        <v>234</v>
      </c>
      <c r="F7" s="27"/>
    </row>
    <row r="8" spans="1:6" ht="22.5" hidden="1" customHeight="1" thickBot="1" x14ac:dyDescent="0.65">
      <c r="A8" s="56"/>
      <c r="B8" s="47" t="s">
        <v>224</v>
      </c>
      <c r="C8" s="56"/>
      <c r="D8" s="47" t="s">
        <v>224</v>
      </c>
      <c r="E8" s="56"/>
      <c r="F8" s="27"/>
    </row>
    <row r="9" spans="1:6" ht="23.1" customHeight="1" x14ac:dyDescent="0.6">
      <c r="A9" s="8" t="s">
        <v>35</v>
      </c>
      <c r="B9" s="9">
        <v>0</v>
      </c>
      <c r="C9" s="9">
        <v>10</v>
      </c>
      <c r="D9" s="9">
        <v>3073362958</v>
      </c>
      <c r="E9" s="9">
        <v>10</v>
      </c>
    </row>
    <row r="10" spans="1:6" ht="23.1" customHeight="1" x14ac:dyDescent="0.6">
      <c r="A10" s="8" t="s">
        <v>44</v>
      </c>
      <c r="B10" s="9">
        <v>16341310</v>
      </c>
      <c r="C10" s="9">
        <v>10</v>
      </c>
      <c r="D10" s="9">
        <v>127507002</v>
      </c>
      <c r="E10" s="9">
        <v>10</v>
      </c>
    </row>
    <row r="11" spans="1:6" ht="23.1" customHeight="1" x14ac:dyDescent="0.6">
      <c r="A11" s="8" t="s">
        <v>43</v>
      </c>
      <c r="B11" s="9">
        <v>13846443</v>
      </c>
      <c r="C11" s="9">
        <v>10</v>
      </c>
      <c r="D11" s="9">
        <v>13846443</v>
      </c>
      <c r="E11" s="9">
        <v>10</v>
      </c>
    </row>
    <row r="12" spans="1:6" ht="23.1" customHeight="1" x14ac:dyDescent="0.6">
      <c r="A12" s="8" t="s">
        <v>89</v>
      </c>
      <c r="B12" s="9">
        <v>7990619</v>
      </c>
      <c r="C12" s="9">
        <v>10</v>
      </c>
      <c r="D12" s="9">
        <v>7990619</v>
      </c>
      <c r="E12" s="9">
        <v>10</v>
      </c>
    </row>
    <row r="13" spans="1:6" ht="23.1" customHeight="1" x14ac:dyDescent="0.6">
      <c r="A13" s="8" t="s">
        <v>25</v>
      </c>
      <c r="B13" s="9">
        <v>383322986</v>
      </c>
      <c r="C13" s="9">
        <v>10</v>
      </c>
      <c r="D13" s="9">
        <v>893987715</v>
      </c>
      <c r="E13" s="9">
        <v>10</v>
      </c>
    </row>
    <row r="14" spans="1:6" ht="23.1" customHeight="1" x14ac:dyDescent="0.6">
      <c r="A14" s="8" t="s">
        <v>73</v>
      </c>
      <c r="B14" s="9">
        <v>276477524</v>
      </c>
      <c r="C14" s="9">
        <v>10</v>
      </c>
      <c r="D14" s="9">
        <v>325591320</v>
      </c>
      <c r="E14" s="9">
        <v>10</v>
      </c>
    </row>
    <row r="15" spans="1:6" ht="23.1" customHeight="1" x14ac:dyDescent="0.6">
      <c r="A15" s="8" t="s">
        <v>83</v>
      </c>
      <c r="B15" s="9">
        <v>5969490</v>
      </c>
      <c r="C15" s="9">
        <v>10</v>
      </c>
      <c r="D15" s="9">
        <v>5969490</v>
      </c>
      <c r="E15" s="9">
        <v>10</v>
      </c>
    </row>
    <row r="16" spans="1:6" ht="23.1" customHeight="1" x14ac:dyDescent="0.6">
      <c r="A16" s="8" t="s">
        <v>54</v>
      </c>
      <c r="B16" s="9">
        <v>164704417</v>
      </c>
      <c r="C16" s="9">
        <v>10</v>
      </c>
      <c r="D16" s="9">
        <v>379331846</v>
      </c>
      <c r="E16" s="9">
        <v>10</v>
      </c>
    </row>
    <row r="17" spans="1:5" ht="23.1" customHeight="1" x14ac:dyDescent="0.6">
      <c r="A17" s="8" t="s">
        <v>64</v>
      </c>
      <c r="B17" s="9">
        <v>6884603</v>
      </c>
      <c r="C17" s="9">
        <v>10</v>
      </c>
      <c r="D17" s="9">
        <v>105052997</v>
      </c>
      <c r="E17" s="9">
        <v>10</v>
      </c>
    </row>
    <row r="18" spans="1:5" ht="23.1" customHeight="1" x14ac:dyDescent="0.6">
      <c r="A18" s="8" t="s">
        <v>36</v>
      </c>
      <c r="B18" s="9">
        <v>6084874</v>
      </c>
      <c r="C18" s="9">
        <v>10</v>
      </c>
      <c r="D18" s="9">
        <v>6084874</v>
      </c>
      <c r="E18" s="9">
        <v>10</v>
      </c>
    </row>
    <row r="19" spans="1:5" ht="23.1" customHeight="1" x14ac:dyDescent="0.6">
      <c r="A19" s="8" t="s">
        <v>45</v>
      </c>
      <c r="B19" s="9">
        <v>2959942</v>
      </c>
      <c r="C19" s="9">
        <v>10</v>
      </c>
      <c r="D19" s="9">
        <v>83773338</v>
      </c>
      <c r="E19" s="9">
        <v>10</v>
      </c>
    </row>
    <row r="20" spans="1:5" ht="23.1" customHeight="1" x14ac:dyDescent="0.6">
      <c r="A20" s="8" t="s">
        <v>90</v>
      </c>
      <c r="B20" s="9">
        <v>12565545</v>
      </c>
      <c r="C20" s="9">
        <v>10</v>
      </c>
      <c r="D20" s="9">
        <v>94784412</v>
      </c>
      <c r="E20" s="9">
        <v>10</v>
      </c>
    </row>
    <row r="21" spans="1:5" ht="23.1" customHeight="1" x14ac:dyDescent="0.6">
      <c r="A21" s="8" t="s">
        <v>42</v>
      </c>
      <c r="B21" s="9">
        <v>4134375</v>
      </c>
      <c r="C21" s="9">
        <v>10</v>
      </c>
      <c r="D21" s="9">
        <v>69756801</v>
      </c>
      <c r="E21" s="9">
        <v>10</v>
      </c>
    </row>
    <row r="22" spans="1:5" ht="23.1" customHeight="1" x14ac:dyDescent="0.6">
      <c r="A22" s="8" t="s">
        <v>53</v>
      </c>
      <c r="B22" s="9">
        <v>3501117</v>
      </c>
      <c r="C22" s="9">
        <v>10</v>
      </c>
      <c r="D22" s="9">
        <v>7002234</v>
      </c>
      <c r="E22" s="9">
        <v>10</v>
      </c>
    </row>
    <row r="23" spans="1:5" ht="23.1" customHeight="1" x14ac:dyDescent="0.6">
      <c r="A23" s="8" t="s">
        <v>24</v>
      </c>
      <c r="B23" s="9">
        <v>7628388</v>
      </c>
      <c r="C23" s="9">
        <v>10</v>
      </c>
      <c r="D23" s="9">
        <v>15256776</v>
      </c>
      <c r="E23" s="9">
        <v>10</v>
      </c>
    </row>
    <row r="24" spans="1:5" ht="23.1" customHeight="1" x14ac:dyDescent="0.6">
      <c r="A24" s="8" t="s">
        <v>34</v>
      </c>
      <c r="B24" s="9">
        <v>0</v>
      </c>
      <c r="C24" s="9">
        <v>10</v>
      </c>
      <c r="D24" s="9">
        <v>58116683</v>
      </c>
      <c r="E24" s="9">
        <v>10</v>
      </c>
    </row>
    <row r="25" spans="1:5" ht="23.1" customHeight="1" x14ac:dyDescent="0.6">
      <c r="A25" s="8" t="s">
        <v>82</v>
      </c>
      <c r="B25" s="9">
        <v>12880003</v>
      </c>
      <c r="C25" s="9">
        <v>10</v>
      </c>
      <c r="D25" s="9">
        <v>78057829</v>
      </c>
      <c r="E25" s="9">
        <v>10</v>
      </c>
    </row>
    <row r="26" spans="1:5" ht="23.1" customHeight="1" x14ac:dyDescent="0.6">
      <c r="A26" s="8" t="s">
        <v>88</v>
      </c>
      <c r="B26" s="9">
        <v>0</v>
      </c>
      <c r="C26" s="9">
        <v>10</v>
      </c>
      <c r="D26" s="9">
        <v>131613365</v>
      </c>
      <c r="E26" s="9">
        <v>10</v>
      </c>
    </row>
    <row r="27" spans="1:5" ht="23.1" customHeight="1" x14ac:dyDescent="0.6">
      <c r="A27" s="8" t="s">
        <v>61</v>
      </c>
      <c r="B27" s="9">
        <v>0</v>
      </c>
      <c r="C27" s="9">
        <v>10</v>
      </c>
      <c r="D27" s="9">
        <v>88275390</v>
      </c>
      <c r="E27" s="9">
        <v>10</v>
      </c>
    </row>
    <row r="28" spans="1:5" ht="23.1" customHeight="1" x14ac:dyDescent="0.6">
      <c r="A28" s="8" t="s">
        <v>23</v>
      </c>
      <c r="B28" s="9">
        <v>105139782</v>
      </c>
      <c r="C28" s="9">
        <v>10</v>
      </c>
      <c r="D28" s="9">
        <v>260261523</v>
      </c>
      <c r="E28" s="9">
        <v>10</v>
      </c>
    </row>
    <row r="29" spans="1:5" ht="23.1" customHeight="1" x14ac:dyDescent="0.6">
      <c r="A29" s="8" t="s">
        <v>72</v>
      </c>
      <c r="B29" s="9">
        <v>33942252</v>
      </c>
      <c r="C29" s="9">
        <v>10</v>
      </c>
      <c r="D29" s="9">
        <v>47336785</v>
      </c>
      <c r="E29" s="9">
        <v>10</v>
      </c>
    </row>
    <row r="30" spans="1:5" ht="23.1" customHeight="1" x14ac:dyDescent="0.6">
      <c r="A30" s="8" t="s">
        <v>81</v>
      </c>
      <c r="B30" s="9">
        <v>26058664</v>
      </c>
      <c r="C30" s="9">
        <v>10</v>
      </c>
      <c r="D30" s="9">
        <v>77415266</v>
      </c>
      <c r="E30" s="9">
        <v>10</v>
      </c>
    </row>
    <row r="31" spans="1:5" ht="23.1" customHeight="1" x14ac:dyDescent="0.6">
      <c r="A31" s="8" t="s">
        <v>52</v>
      </c>
      <c r="B31" s="9">
        <v>3959057</v>
      </c>
      <c r="C31" s="9">
        <v>10</v>
      </c>
      <c r="D31" s="9">
        <v>23986690</v>
      </c>
      <c r="E31" s="9">
        <v>10</v>
      </c>
    </row>
    <row r="32" spans="1:5" ht="23.1" customHeight="1" x14ac:dyDescent="0.6">
      <c r="A32" s="8" t="s">
        <v>60</v>
      </c>
      <c r="B32" s="9">
        <v>71813496</v>
      </c>
      <c r="C32" s="9">
        <v>10</v>
      </c>
      <c r="D32" s="9">
        <v>163164507</v>
      </c>
      <c r="E32" s="9">
        <v>10</v>
      </c>
    </row>
    <row r="33" spans="1:5" ht="23.1" customHeight="1" x14ac:dyDescent="0.6">
      <c r="A33" s="8" t="s">
        <v>33</v>
      </c>
      <c r="B33" s="9">
        <v>52280209</v>
      </c>
      <c r="C33" s="9">
        <v>10</v>
      </c>
      <c r="D33" s="9">
        <v>143385638</v>
      </c>
      <c r="E33" s="9">
        <v>10</v>
      </c>
    </row>
    <row r="34" spans="1:5" ht="23.1" customHeight="1" x14ac:dyDescent="0.6">
      <c r="A34" s="8" t="s">
        <v>41</v>
      </c>
      <c r="B34" s="9">
        <v>130354333</v>
      </c>
      <c r="C34" s="9">
        <v>10</v>
      </c>
      <c r="D34" s="9">
        <v>173931428</v>
      </c>
      <c r="E34" s="9">
        <v>10</v>
      </c>
    </row>
    <row r="35" spans="1:5" ht="23.1" customHeight="1" x14ac:dyDescent="0.6">
      <c r="A35" s="8" t="s">
        <v>87</v>
      </c>
      <c r="B35" s="9">
        <v>72392464</v>
      </c>
      <c r="C35" s="9">
        <v>10</v>
      </c>
      <c r="D35" s="9">
        <v>72392464</v>
      </c>
      <c r="E35" s="9">
        <v>10</v>
      </c>
    </row>
    <row r="36" spans="1:5" ht="23.1" customHeight="1" x14ac:dyDescent="0.6">
      <c r="A36" s="8" t="s">
        <v>22</v>
      </c>
      <c r="B36" s="9">
        <v>31875037</v>
      </c>
      <c r="C36" s="9">
        <v>10</v>
      </c>
      <c r="D36" s="9">
        <v>78286607</v>
      </c>
      <c r="E36" s="9">
        <v>10</v>
      </c>
    </row>
    <row r="37" spans="1:5" ht="23.1" customHeight="1" x14ac:dyDescent="0.6">
      <c r="A37" s="8" t="s">
        <v>71</v>
      </c>
      <c r="B37" s="9">
        <v>79482165</v>
      </c>
      <c r="C37" s="9">
        <v>10</v>
      </c>
      <c r="D37" s="9">
        <v>83844624</v>
      </c>
      <c r="E37" s="9">
        <v>10</v>
      </c>
    </row>
    <row r="38" spans="1:5" ht="23.1" customHeight="1" x14ac:dyDescent="0.6">
      <c r="A38" s="8" t="s">
        <v>70</v>
      </c>
      <c r="B38" s="9">
        <v>0</v>
      </c>
      <c r="C38" s="9">
        <v>10</v>
      </c>
      <c r="D38" s="9">
        <v>6370948</v>
      </c>
      <c r="E38" s="9">
        <v>10</v>
      </c>
    </row>
    <row r="39" spans="1:5" ht="23.1" customHeight="1" x14ac:dyDescent="0.6">
      <c r="A39" s="8" t="s">
        <v>40</v>
      </c>
      <c r="B39" s="9">
        <v>86379324</v>
      </c>
      <c r="C39" s="9">
        <v>10</v>
      </c>
      <c r="D39" s="9">
        <v>138462770</v>
      </c>
      <c r="E39" s="9">
        <v>10</v>
      </c>
    </row>
    <row r="40" spans="1:5" ht="23.1" customHeight="1" x14ac:dyDescent="0.6">
      <c r="A40" s="8" t="s">
        <v>51</v>
      </c>
      <c r="B40" s="9">
        <v>50152968</v>
      </c>
      <c r="C40" s="9">
        <v>10</v>
      </c>
      <c r="D40" s="9">
        <v>65156108</v>
      </c>
      <c r="E40" s="9">
        <v>10</v>
      </c>
    </row>
    <row r="41" spans="1:5" ht="23.1" customHeight="1" x14ac:dyDescent="0.6">
      <c r="A41" s="8" t="s">
        <v>21</v>
      </c>
      <c r="B41" s="9">
        <v>0</v>
      </c>
      <c r="C41" s="9">
        <v>10</v>
      </c>
      <c r="D41" s="9">
        <v>21364640</v>
      </c>
      <c r="E41" s="9">
        <v>10</v>
      </c>
    </row>
    <row r="42" spans="1:5" ht="23.1" customHeight="1" x14ac:dyDescent="0.6">
      <c r="A42" s="8" t="s">
        <v>32</v>
      </c>
      <c r="B42" s="9">
        <v>0</v>
      </c>
      <c r="C42" s="9">
        <v>10</v>
      </c>
      <c r="D42" s="9">
        <v>2927447</v>
      </c>
      <c r="E42" s="9">
        <v>10</v>
      </c>
    </row>
    <row r="43" spans="1:5" ht="23.1" customHeight="1" x14ac:dyDescent="0.6">
      <c r="A43" s="8" t="s">
        <v>80</v>
      </c>
      <c r="B43" s="9">
        <v>114132741</v>
      </c>
      <c r="C43" s="9">
        <v>10</v>
      </c>
      <c r="D43" s="9">
        <v>203005341</v>
      </c>
      <c r="E43" s="9">
        <v>10</v>
      </c>
    </row>
    <row r="44" spans="1:5" ht="23.1" customHeight="1" x14ac:dyDescent="0.6">
      <c r="A44" s="8" t="s">
        <v>86</v>
      </c>
      <c r="B44" s="9">
        <v>2393501</v>
      </c>
      <c r="C44" s="9">
        <v>10</v>
      </c>
      <c r="D44" s="9">
        <v>4787002</v>
      </c>
      <c r="E44" s="9">
        <v>10</v>
      </c>
    </row>
    <row r="45" spans="1:5" ht="23.1" customHeight="1" x14ac:dyDescent="0.6">
      <c r="A45" s="8" t="s">
        <v>59</v>
      </c>
      <c r="B45" s="9">
        <v>8172130</v>
      </c>
      <c r="C45" s="9">
        <v>10</v>
      </c>
      <c r="D45" s="9">
        <v>23864359</v>
      </c>
      <c r="E45" s="9">
        <v>10</v>
      </c>
    </row>
    <row r="46" spans="1:5" ht="23.1" customHeight="1" x14ac:dyDescent="0.6">
      <c r="A46" s="8" t="s">
        <v>69</v>
      </c>
      <c r="B46" s="9">
        <v>1261403</v>
      </c>
      <c r="C46" s="9">
        <v>10</v>
      </c>
      <c r="D46" s="9">
        <v>115960733</v>
      </c>
      <c r="E46" s="9">
        <v>10</v>
      </c>
    </row>
    <row r="47" spans="1:5" ht="23.1" customHeight="1" x14ac:dyDescent="0.6">
      <c r="A47" s="8" t="s">
        <v>39</v>
      </c>
      <c r="B47" s="9">
        <v>8025249</v>
      </c>
      <c r="C47" s="9">
        <v>10</v>
      </c>
      <c r="D47" s="9">
        <v>143100045</v>
      </c>
      <c r="E47" s="9">
        <v>10</v>
      </c>
    </row>
    <row r="48" spans="1:5" ht="23.1" customHeight="1" x14ac:dyDescent="0.6">
      <c r="A48" s="8" t="s">
        <v>79</v>
      </c>
      <c r="B48" s="9">
        <v>7878884</v>
      </c>
      <c r="C48" s="9">
        <v>10</v>
      </c>
      <c r="D48" s="9">
        <v>9410918</v>
      </c>
      <c r="E48" s="9">
        <v>10</v>
      </c>
    </row>
    <row r="49" spans="1:5" ht="23.1" customHeight="1" x14ac:dyDescent="0.6">
      <c r="A49" s="8" t="s">
        <v>50</v>
      </c>
      <c r="B49" s="9">
        <v>87555177</v>
      </c>
      <c r="C49" s="9">
        <v>10</v>
      </c>
      <c r="D49" s="9">
        <v>166918160</v>
      </c>
      <c r="E49" s="9">
        <v>10</v>
      </c>
    </row>
    <row r="50" spans="1:5" ht="23.1" customHeight="1" x14ac:dyDescent="0.6">
      <c r="A50" s="8" t="s">
        <v>58</v>
      </c>
      <c r="B50" s="9">
        <v>16599048</v>
      </c>
      <c r="C50" s="9">
        <v>10</v>
      </c>
      <c r="D50" s="9">
        <v>36141706</v>
      </c>
      <c r="E50" s="9">
        <v>10</v>
      </c>
    </row>
    <row r="51" spans="1:5" ht="23.1" customHeight="1" x14ac:dyDescent="0.6">
      <c r="A51" s="8" t="s">
        <v>31</v>
      </c>
      <c r="B51" s="9">
        <v>8138523</v>
      </c>
      <c r="C51" s="9">
        <v>10</v>
      </c>
      <c r="D51" s="9">
        <v>231038112</v>
      </c>
      <c r="E51" s="9">
        <v>10</v>
      </c>
    </row>
    <row r="52" spans="1:5" ht="23.1" customHeight="1" x14ac:dyDescent="0.6">
      <c r="A52" s="8" t="s">
        <v>38</v>
      </c>
      <c r="B52" s="9">
        <v>0</v>
      </c>
      <c r="C52" s="9">
        <v>10</v>
      </c>
      <c r="D52" s="9">
        <v>119608116</v>
      </c>
      <c r="E52" s="9">
        <v>10</v>
      </c>
    </row>
    <row r="53" spans="1:5" ht="23.1" customHeight="1" x14ac:dyDescent="0.6">
      <c r="A53" s="8" t="s">
        <v>20</v>
      </c>
      <c r="B53" s="9">
        <v>4317831</v>
      </c>
      <c r="C53" s="9">
        <v>10</v>
      </c>
      <c r="D53" s="9">
        <v>148001019</v>
      </c>
      <c r="E53" s="9">
        <v>10</v>
      </c>
    </row>
    <row r="54" spans="1:5" ht="23.1" customHeight="1" x14ac:dyDescent="0.6">
      <c r="A54" s="8" t="s">
        <v>68</v>
      </c>
      <c r="B54" s="9">
        <v>6039702</v>
      </c>
      <c r="C54" s="9">
        <v>10</v>
      </c>
      <c r="D54" s="9">
        <v>17324624</v>
      </c>
      <c r="E54" s="9">
        <v>10</v>
      </c>
    </row>
    <row r="55" spans="1:5" ht="23.1" customHeight="1" x14ac:dyDescent="0.6">
      <c r="A55" s="8" t="s">
        <v>78</v>
      </c>
      <c r="B55" s="9">
        <v>7021415</v>
      </c>
      <c r="C55" s="9">
        <v>10</v>
      </c>
      <c r="D55" s="9">
        <v>18685073</v>
      </c>
      <c r="E55" s="9">
        <v>10</v>
      </c>
    </row>
    <row r="56" spans="1:5" ht="23.1" customHeight="1" x14ac:dyDescent="0.6">
      <c r="A56" s="8" t="s">
        <v>49</v>
      </c>
      <c r="B56" s="9">
        <v>72491244</v>
      </c>
      <c r="C56" s="9">
        <v>10</v>
      </c>
      <c r="D56" s="9">
        <v>77970640</v>
      </c>
      <c r="E56" s="9">
        <v>10</v>
      </c>
    </row>
    <row r="57" spans="1:5" ht="23.1" customHeight="1" x14ac:dyDescent="0.6">
      <c r="A57" s="8" t="s">
        <v>48</v>
      </c>
      <c r="B57" s="9">
        <v>6564346</v>
      </c>
      <c r="C57" s="9">
        <v>10</v>
      </c>
      <c r="D57" s="9">
        <v>20774128</v>
      </c>
      <c r="E57" s="9">
        <v>10</v>
      </c>
    </row>
    <row r="58" spans="1:5" ht="23.1" customHeight="1" x14ac:dyDescent="0.6">
      <c r="A58" s="8" t="s">
        <v>19</v>
      </c>
      <c r="B58" s="9">
        <v>51373588</v>
      </c>
      <c r="C58" s="9">
        <v>10</v>
      </c>
      <c r="D58" s="9">
        <v>196695539</v>
      </c>
      <c r="E58" s="9">
        <v>10</v>
      </c>
    </row>
    <row r="59" spans="1:5" ht="23.1" customHeight="1" x14ac:dyDescent="0.6">
      <c r="A59" s="8" t="s">
        <v>30</v>
      </c>
      <c r="B59" s="9">
        <v>7654577</v>
      </c>
      <c r="C59" s="9">
        <v>10</v>
      </c>
      <c r="D59" s="9">
        <v>21978944</v>
      </c>
      <c r="E59" s="9">
        <v>10</v>
      </c>
    </row>
    <row r="60" spans="1:5" ht="23.1" customHeight="1" x14ac:dyDescent="0.6">
      <c r="A60" s="8" t="s">
        <v>77</v>
      </c>
      <c r="B60" s="9">
        <v>0</v>
      </c>
      <c r="C60" s="9">
        <v>10</v>
      </c>
      <c r="D60" s="9">
        <v>8798609</v>
      </c>
      <c r="E60" s="9">
        <v>10</v>
      </c>
    </row>
    <row r="61" spans="1:5" ht="23.1" customHeight="1" x14ac:dyDescent="0.6">
      <c r="A61" s="8" t="s">
        <v>85</v>
      </c>
      <c r="B61" s="9">
        <v>7633359</v>
      </c>
      <c r="C61" s="9">
        <v>10</v>
      </c>
      <c r="D61" s="9">
        <v>49495891</v>
      </c>
      <c r="E61" s="9">
        <v>10</v>
      </c>
    </row>
    <row r="62" spans="1:5" ht="23.1" customHeight="1" x14ac:dyDescent="0.6">
      <c r="A62" s="8" t="s">
        <v>57</v>
      </c>
      <c r="B62" s="9">
        <v>0</v>
      </c>
      <c r="C62" s="9">
        <v>10</v>
      </c>
      <c r="D62" s="9">
        <v>35438628</v>
      </c>
      <c r="E62" s="9">
        <v>10</v>
      </c>
    </row>
    <row r="63" spans="1:5" ht="23.1" customHeight="1" x14ac:dyDescent="0.6">
      <c r="A63" s="8" t="s">
        <v>67</v>
      </c>
      <c r="B63" s="9">
        <v>0</v>
      </c>
      <c r="C63" s="9">
        <v>10</v>
      </c>
      <c r="D63" s="9">
        <v>12055633</v>
      </c>
      <c r="E63" s="9">
        <v>10</v>
      </c>
    </row>
    <row r="64" spans="1:5" ht="23.1" customHeight="1" x14ac:dyDescent="0.6">
      <c r="A64" s="8" t="s">
        <v>47</v>
      </c>
      <c r="B64" s="9">
        <v>2470190</v>
      </c>
      <c r="C64" s="9">
        <v>10</v>
      </c>
      <c r="D64" s="9">
        <v>205689162</v>
      </c>
      <c r="E64" s="9">
        <v>10</v>
      </c>
    </row>
    <row r="65" spans="1:6" ht="23.1" customHeight="1" x14ac:dyDescent="0.6">
      <c r="A65" s="8" t="s">
        <v>18</v>
      </c>
      <c r="B65" s="9">
        <v>27609605</v>
      </c>
      <c r="C65" s="9">
        <v>10</v>
      </c>
      <c r="D65" s="9">
        <v>43293360</v>
      </c>
      <c r="E65" s="9">
        <v>10</v>
      </c>
    </row>
    <row r="66" spans="1:6" ht="23.1" customHeight="1" x14ac:dyDescent="0.6">
      <c r="A66" s="8" t="s">
        <v>56</v>
      </c>
      <c r="B66" s="9">
        <v>9398462</v>
      </c>
      <c r="C66" s="9">
        <v>10</v>
      </c>
      <c r="D66" s="9">
        <v>27622635</v>
      </c>
      <c r="E66" s="9">
        <v>10</v>
      </c>
    </row>
    <row r="67" spans="1:6" ht="23.1" customHeight="1" x14ac:dyDescent="0.6">
      <c r="A67" s="8" t="s">
        <v>37</v>
      </c>
      <c r="B67" s="9">
        <v>481351813</v>
      </c>
      <c r="C67" s="9">
        <v>10</v>
      </c>
      <c r="D67" s="9">
        <v>2691771367</v>
      </c>
      <c r="E67" s="9">
        <v>10</v>
      </c>
    </row>
    <row r="68" spans="1:6" ht="23.1" customHeight="1" x14ac:dyDescent="0.6">
      <c r="A68" s="8" t="s">
        <v>15</v>
      </c>
      <c r="B68" s="9">
        <v>30292411</v>
      </c>
      <c r="C68" s="9">
        <v>10</v>
      </c>
      <c r="D68" s="9">
        <v>320411023</v>
      </c>
      <c r="E68" s="9">
        <v>10</v>
      </c>
    </row>
    <row r="69" spans="1:6" ht="23.1" customHeight="1" x14ac:dyDescent="0.6">
      <c r="A69" s="8" t="s">
        <v>66</v>
      </c>
      <c r="B69" s="9">
        <v>34908697</v>
      </c>
      <c r="C69" s="9">
        <v>10</v>
      </c>
      <c r="D69" s="9">
        <v>744522268</v>
      </c>
      <c r="E69" s="9">
        <v>10</v>
      </c>
    </row>
    <row r="70" spans="1:6" ht="23.1" customHeight="1" x14ac:dyDescent="0.6">
      <c r="A70" s="8" t="s">
        <v>76</v>
      </c>
      <c r="B70" s="9">
        <v>9909609</v>
      </c>
      <c r="C70" s="9">
        <v>10</v>
      </c>
      <c r="D70" s="9">
        <v>32410429</v>
      </c>
      <c r="E70" s="9">
        <v>10</v>
      </c>
    </row>
    <row r="71" spans="1:6" ht="23.1" customHeight="1" x14ac:dyDescent="0.6">
      <c r="A71" s="8" t="s">
        <v>46</v>
      </c>
      <c r="B71" s="9">
        <v>8242687</v>
      </c>
      <c r="C71" s="9">
        <v>10</v>
      </c>
      <c r="D71" s="9">
        <v>25933534</v>
      </c>
      <c r="E71" s="9">
        <v>10</v>
      </c>
    </row>
    <row r="72" spans="1:6" ht="23.1" customHeight="1" x14ac:dyDescent="0.6">
      <c r="A72" s="8" t="s">
        <v>27</v>
      </c>
      <c r="B72" s="9">
        <v>17379649</v>
      </c>
      <c r="C72" s="9">
        <v>10</v>
      </c>
      <c r="D72" s="9">
        <v>125955566</v>
      </c>
      <c r="E72" s="9">
        <v>10</v>
      </c>
    </row>
    <row r="73" spans="1:6" ht="23.1" customHeight="1" x14ac:dyDescent="0.6">
      <c r="A73" s="8" t="s">
        <v>28</v>
      </c>
      <c r="B73" s="9">
        <v>5783260</v>
      </c>
      <c r="C73" s="9">
        <v>10</v>
      </c>
      <c r="D73" s="9">
        <v>57804782</v>
      </c>
      <c r="E73" s="9">
        <v>10</v>
      </c>
    </row>
    <row r="74" spans="1:6" ht="23.1" customHeight="1" x14ac:dyDescent="0.6">
      <c r="A74" s="8" t="s">
        <v>74</v>
      </c>
      <c r="B74" s="9">
        <v>1384792</v>
      </c>
      <c r="C74" s="9">
        <v>10</v>
      </c>
      <c r="D74" s="9">
        <v>21329729</v>
      </c>
      <c r="E74" s="9">
        <v>10</v>
      </c>
    </row>
    <row r="75" spans="1:6" ht="23.1" customHeight="1" x14ac:dyDescent="0.6">
      <c r="A75" s="8" t="s">
        <v>65</v>
      </c>
      <c r="B75" s="9">
        <v>0</v>
      </c>
      <c r="C75" s="9">
        <v>10</v>
      </c>
      <c r="D75" s="9">
        <v>38078941</v>
      </c>
      <c r="E75" s="9">
        <v>10</v>
      </c>
    </row>
    <row r="76" spans="1:6" ht="23.1" customHeight="1" x14ac:dyDescent="0.6">
      <c r="A76" s="8" t="s">
        <v>55</v>
      </c>
      <c r="B76" s="9">
        <v>2687644</v>
      </c>
      <c r="C76" s="9">
        <v>10</v>
      </c>
      <c r="D76" s="9">
        <v>67927795</v>
      </c>
      <c r="E76" s="9">
        <v>10</v>
      </c>
    </row>
    <row r="77" spans="1:6" ht="23.1" customHeight="1" x14ac:dyDescent="0.6">
      <c r="A77" s="8" t="s">
        <v>84</v>
      </c>
      <c r="B77" s="9">
        <v>32702504</v>
      </c>
      <c r="C77" s="9">
        <v>10</v>
      </c>
      <c r="D77" s="9">
        <v>32702504</v>
      </c>
      <c r="E77" s="9">
        <v>10</v>
      </c>
    </row>
    <row r="78" spans="1:6" ht="23.1" customHeight="1" thickBot="1" x14ac:dyDescent="0.65">
      <c r="A78" s="8" t="s">
        <v>95</v>
      </c>
      <c r="B78" s="14">
        <f>SUM(B9:B77)</f>
        <v>2750495428</v>
      </c>
      <c r="C78" s="9"/>
      <c r="D78" s="14">
        <f>SUM(D9:D77)</f>
        <v>13020155852</v>
      </c>
      <c r="E78" s="9"/>
    </row>
    <row r="79" spans="1:6" ht="23.1" customHeight="1" thickTop="1" x14ac:dyDescent="0.6">
      <c r="A79" s="53" t="s">
        <v>96</v>
      </c>
      <c r="B79" s="45"/>
      <c r="C79" s="45"/>
      <c r="D79" s="45"/>
      <c r="E79" s="45"/>
      <c r="F79" s="27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70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view="pageBreakPreview" zoomScale="106" zoomScaleNormal="100" zoomScaleSheetLayoutView="106" workbookViewId="0">
      <selection activeCell="C8" sqref="C8"/>
    </sheetView>
  </sheetViews>
  <sheetFormatPr defaultRowHeight="22.5" x14ac:dyDescent="0.6"/>
  <cols>
    <col min="1" max="1" width="50.42578125" style="62" customWidth="1"/>
    <col min="2" max="2" width="30.85546875" style="62" customWidth="1"/>
    <col min="3" max="3" width="32.42578125" style="62" customWidth="1"/>
    <col min="4" max="4" width="9.140625" style="58" customWidth="1"/>
    <col min="5" max="16384" width="9.140625" style="58"/>
  </cols>
  <sheetData>
    <row r="1" spans="1:3" x14ac:dyDescent="0.6">
      <c r="A1" s="111" t="s">
        <v>0</v>
      </c>
      <c r="B1" s="111"/>
      <c r="C1" s="111"/>
    </row>
    <row r="2" spans="1:3" x14ac:dyDescent="0.6">
      <c r="A2" s="111" t="s">
        <v>217</v>
      </c>
      <c r="B2" s="111"/>
      <c r="C2" s="111"/>
    </row>
    <row r="3" spans="1:3" x14ac:dyDescent="0.6">
      <c r="A3" s="111" t="s">
        <v>218</v>
      </c>
      <c r="B3" s="111"/>
      <c r="C3" s="111"/>
    </row>
    <row r="4" spans="1:3" x14ac:dyDescent="0.6">
      <c r="A4" s="114" t="s">
        <v>235</v>
      </c>
      <c r="B4" s="114"/>
      <c r="C4" s="114"/>
    </row>
    <row r="5" spans="1:3" x14ac:dyDescent="0.6">
      <c r="A5" s="59"/>
      <c r="B5" s="60" t="s">
        <v>324</v>
      </c>
      <c r="C5" s="60" t="s">
        <v>220</v>
      </c>
    </row>
    <row r="6" spans="1:3" ht="16.5" customHeight="1" x14ac:dyDescent="0.6">
      <c r="A6" s="115" t="s">
        <v>236</v>
      </c>
      <c r="B6" s="112" t="s">
        <v>12</v>
      </c>
      <c r="C6" s="112" t="s">
        <v>12</v>
      </c>
    </row>
    <row r="7" spans="1:3" x14ac:dyDescent="0.6">
      <c r="A7" s="116"/>
      <c r="B7" s="113"/>
      <c r="C7" s="113"/>
    </row>
    <row r="8" spans="1:3" ht="23.1" customHeight="1" x14ac:dyDescent="0.6">
      <c r="A8" s="13" t="s">
        <v>236</v>
      </c>
      <c r="B8" s="61">
        <v>0</v>
      </c>
      <c r="C8" s="61">
        <v>77980085</v>
      </c>
    </row>
    <row r="9" spans="1:3" ht="23.1" customHeight="1" thickBot="1" x14ac:dyDescent="0.65">
      <c r="A9" s="13" t="s">
        <v>95</v>
      </c>
      <c r="B9" s="63">
        <f>SUM(B8)</f>
        <v>0</v>
      </c>
      <c r="C9" s="63">
        <f>SUM(C8)</f>
        <v>77980085</v>
      </c>
    </row>
    <row r="10" spans="1:3" ht="23.1" customHeight="1" thickTop="1" x14ac:dyDescent="0.6">
      <c r="A10" s="13" t="s">
        <v>96</v>
      </c>
      <c r="B10" s="61"/>
      <c r="C10" s="61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76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rightToLeft="1" tabSelected="1" workbookViewId="0">
      <selection activeCell="B12" sqref="B12:D13"/>
    </sheetView>
  </sheetViews>
  <sheetFormatPr defaultRowHeight="15" x14ac:dyDescent="0.25"/>
  <cols>
    <col min="1" max="1" width="28" customWidth="1"/>
    <col min="2" max="2" width="32.85546875" customWidth="1"/>
    <col min="3" max="3" width="43.42578125" customWidth="1"/>
    <col min="4" max="4" width="53.85546875" customWidth="1"/>
  </cols>
  <sheetData>
    <row r="2" spans="1:4" ht="26.25" x14ac:dyDescent="0.65">
      <c r="A2" s="117" t="str">
        <f>'[1]ریز محاسبات'!A2</f>
        <v>دارایی ها و بدهی ها</v>
      </c>
      <c r="B2" s="118"/>
      <c r="C2" s="118"/>
      <c r="D2" s="119"/>
    </row>
    <row r="3" spans="1:4" ht="39.75" customHeight="1" x14ac:dyDescent="0.6">
      <c r="A3" s="69"/>
      <c r="B3" s="70" t="s">
        <v>326</v>
      </c>
      <c r="C3" s="71" t="s">
        <v>327</v>
      </c>
      <c r="D3" s="71" t="s">
        <v>328</v>
      </c>
    </row>
    <row r="4" spans="1:4" ht="22.5" x14ac:dyDescent="0.25">
      <c r="A4" s="72" t="s">
        <v>329</v>
      </c>
      <c r="B4" s="73">
        <v>56442753</v>
      </c>
      <c r="C4" s="73">
        <v>37519000.100000001</v>
      </c>
      <c r="D4" s="73">
        <v>50935889.599999994</v>
      </c>
    </row>
    <row r="5" spans="1:4" ht="22.5" x14ac:dyDescent="0.25">
      <c r="A5" s="72" t="s">
        <v>330</v>
      </c>
      <c r="B5" s="73">
        <v>0</v>
      </c>
      <c r="C5" s="73">
        <v>0</v>
      </c>
      <c r="D5" s="73">
        <v>0</v>
      </c>
    </row>
    <row r="6" spans="1:4" ht="22.5" x14ac:dyDescent="0.25">
      <c r="A6" s="72" t="s">
        <v>331</v>
      </c>
      <c r="B6" s="74">
        <v>56442753</v>
      </c>
      <c r="C6" s="74">
        <v>37519000.100000001</v>
      </c>
      <c r="D6" s="74">
        <v>50935889.599999994</v>
      </c>
    </row>
    <row r="7" spans="1:4" ht="22.5" x14ac:dyDescent="0.25">
      <c r="A7" s="72" t="s">
        <v>332</v>
      </c>
      <c r="B7" s="73">
        <v>178948</v>
      </c>
      <c r="C7" s="73">
        <v>145198.20000000001</v>
      </c>
      <c r="D7" s="73">
        <v>128323.3</v>
      </c>
    </row>
    <row r="8" spans="1:4" ht="22.5" x14ac:dyDescent="0.25">
      <c r="A8" s="72" t="s">
        <v>333</v>
      </c>
      <c r="B8" s="73">
        <v>0</v>
      </c>
      <c r="C8" s="73">
        <v>0</v>
      </c>
      <c r="D8" s="73">
        <v>0</v>
      </c>
    </row>
    <row r="9" spans="1:4" ht="22.5" x14ac:dyDescent="0.25">
      <c r="A9" s="72" t="s">
        <v>334</v>
      </c>
      <c r="B9" s="74">
        <v>178948</v>
      </c>
      <c r="C9" s="74">
        <v>145198.20000000001</v>
      </c>
      <c r="D9" s="74">
        <v>128323.3</v>
      </c>
    </row>
    <row r="10" spans="1:4" ht="22.5" x14ac:dyDescent="0.25">
      <c r="A10" s="72" t="s">
        <v>335</v>
      </c>
      <c r="B10" s="75">
        <v>1362448</v>
      </c>
      <c r="C10" s="75">
        <v>681224</v>
      </c>
      <c r="D10" s="75">
        <v>6812240</v>
      </c>
    </row>
    <row r="11" spans="1:4" ht="22.5" x14ac:dyDescent="0.25">
      <c r="A11" s="72" t="s">
        <v>336</v>
      </c>
      <c r="B11" s="74">
        <v>1541396</v>
      </c>
      <c r="C11" s="74">
        <v>826422.2</v>
      </c>
      <c r="D11" s="74">
        <v>6940563.2999999998</v>
      </c>
    </row>
    <row r="12" spans="1:4" ht="22.5" x14ac:dyDescent="0.6">
      <c r="A12" s="72" t="s">
        <v>337</v>
      </c>
      <c r="B12" s="76">
        <v>36.61794438288409</v>
      </c>
      <c r="C12" s="76">
        <v>45.399312966181213</v>
      </c>
      <c r="D12" s="77"/>
    </row>
    <row r="13" spans="1:4" ht="22.5" x14ac:dyDescent="0.6">
      <c r="A13" s="72" t="s">
        <v>338</v>
      </c>
      <c r="B13" s="78">
        <v>2.7309015206965541E-2</v>
      </c>
      <c r="C13" s="79"/>
      <c r="D13" s="78">
        <v>0.13626076533666745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rightToLeft="1" view="pageBreakPreview" topLeftCell="A73" zoomScale="106" zoomScaleNormal="100" zoomScaleSheetLayoutView="106" workbookViewId="0">
      <selection sqref="A1:M1"/>
    </sheetView>
  </sheetViews>
  <sheetFormatPr defaultRowHeight="20.25" x14ac:dyDescent="0.55000000000000004"/>
  <cols>
    <col min="1" max="1" width="38.85546875" style="10" customWidth="1"/>
    <col min="2" max="2" width="14.5703125" style="10" customWidth="1"/>
    <col min="3" max="4" width="17.28515625" style="10" customWidth="1"/>
    <col min="5" max="5" width="12.42578125" style="10" customWidth="1"/>
    <col min="6" max="6" width="16.42578125" style="10" customWidth="1"/>
    <col min="7" max="7" width="9.85546875" style="10" customWidth="1"/>
    <col min="8" max="8" width="16.42578125" style="10" customWidth="1"/>
    <col min="9" max="9" width="11.28515625" style="10" customWidth="1"/>
    <col min="10" max="10" width="10.42578125" style="10" customWidth="1"/>
    <col min="11" max="12" width="17.28515625" style="10" customWidth="1"/>
    <col min="13" max="13" width="11.85546875" style="12" customWidth="1"/>
    <col min="14" max="14" width="9.140625" style="5" customWidth="1"/>
    <col min="15" max="16384" width="9.140625" style="5"/>
  </cols>
  <sheetData>
    <row r="1" spans="1:13" x14ac:dyDescent="0.55000000000000004">
      <c r="A1" s="85" t="s">
        <v>98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x14ac:dyDescent="0.55000000000000004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55000000000000004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54" customHeight="1" x14ac:dyDescent="0.55000000000000004">
      <c r="A4" s="90" t="s">
        <v>99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x14ac:dyDescent="0.55000000000000004">
      <c r="A5" s="90" t="s">
        <v>100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7" spans="1:13" ht="18.75" customHeight="1" thickBot="1" x14ac:dyDescent="0.6">
      <c r="A7" s="6"/>
      <c r="B7" s="87" t="s">
        <v>5</v>
      </c>
      <c r="C7" s="87"/>
      <c r="D7" s="87"/>
      <c r="E7" s="91" t="s">
        <v>6</v>
      </c>
      <c r="F7" s="91"/>
      <c r="G7" s="91"/>
      <c r="H7" s="91"/>
      <c r="I7" s="87" t="s">
        <v>7</v>
      </c>
      <c r="J7" s="87"/>
      <c r="K7" s="87"/>
      <c r="L7" s="87"/>
      <c r="M7" s="87"/>
    </row>
    <row r="8" spans="1:13" ht="17.25" customHeight="1" x14ac:dyDescent="0.55000000000000004">
      <c r="A8" s="86" t="s">
        <v>101</v>
      </c>
      <c r="B8" s="86" t="s">
        <v>102</v>
      </c>
      <c r="C8" s="86" t="s">
        <v>103</v>
      </c>
      <c r="D8" s="89" t="s">
        <v>104</v>
      </c>
      <c r="E8" s="88" t="s">
        <v>105</v>
      </c>
      <c r="F8" s="88"/>
      <c r="G8" s="85" t="s">
        <v>106</v>
      </c>
      <c r="H8" s="85"/>
      <c r="I8" s="89" t="s">
        <v>102</v>
      </c>
      <c r="J8" s="92" t="s">
        <v>316</v>
      </c>
      <c r="K8" s="89" t="s">
        <v>103</v>
      </c>
      <c r="L8" s="89" t="s">
        <v>104</v>
      </c>
      <c r="M8" s="93" t="s">
        <v>315</v>
      </c>
    </row>
    <row r="9" spans="1:13" ht="20.25" customHeight="1" thickBot="1" x14ac:dyDescent="0.6">
      <c r="A9" s="87"/>
      <c r="B9" s="87"/>
      <c r="C9" s="87"/>
      <c r="D9" s="87"/>
      <c r="E9" s="7" t="s">
        <v>102</v>
      </c>
      <c r="F9" s="7" t="s">
        <v>107</v>
      </c>
      <c r="G9" s="7" t="s">
        <v>102</v>
      </c>
      <c r="H9" s="7" t="s">
        <v>108</v>
      </c>
      <c r="I9" s="87"/>
      <c r="J9" s="87"/>
      <c r="K9" s="87"/>
      <c r="L9" s="87"/>
      <c r="M9" s="94"/>
    </row>
    <row r="10" spans="1:13" ht="23.1" customHeight="1" x14ac:dyDescent="0.55000000000000004">
      <c r="A10" s="8" t="s">
        <v>109</v>
      </c>
      <c r="B10" s="9">
        <v>18794390</v>
      </c>
      <c r="C10" s="9">
        <v>209141734804</v>
      </c>
      <c r="D10" s="9">
        <v>235784234142</v>
      </c>
      <c r="E10" s="9">
        <v>793362</v>
      </c>
      <c r="F10" s="9">
        <v>8890038992</v>
      </c>
      <c r="G10" s="9">
        <v>0</v>
      </c>
      <c r="H10" s="9">
        <v>0</v>
      </c>
      <c r="I10" s="9">
        <f>Table1[[#This Row],[18794390]]+Table1[[#This Row],[793362]]-Table1[[#This Row],[0]]</f>
        <v>19587752</v>
      </c>
      <c r="J10" s="13">
        <v>11359</v>
      </c>
      <c r="K10" s="9">
        <f>Table1[[#This Row],[209141734804.0000]]+Table1[[#This Row],[8890038992]]-Table1[[#This Row],[Column8]]</f>
        <v>218031773796</v>
      </c>
      <c r="L10" s="9">
        <v>222328177042</v>
      </c>
      <c r="M10" s="11">
        <v>0.39</v>
      </c>
    </row>
    <row r="11" spans="1:13" ht="23.1" customHeight="1" x14ac:dyDescent="0.55000000000000004">
      <c r="A11" s="8" t="s">
        <v>110</v>
      </c>
      <c r="B11" s="9">
        <v>4768390</v>
      </c>
      <c r="C11" s="9">
        <v>446526205599</v>
      </c>
      <c r="D11" s="9">
        <v>357357451771</v>
      </c>
      <c r="E11" s="9">
        <v>364062</v>
      </c>
      <c r="F11" s="9">
        <v>26470087865</v>
      </c>
      <c r="G11" s="9">
        <v>949988</v>
      </c>
      <c r="H11" s="9">
        <v>88096964371</v>
      </c>
      <c r="I11" s="9">
        <f>Table1[[#This Row],[18794390]]+Table1[[#This Row],[793362]]-Table1[[#This Row],[0]]</f>
        <v>4182464</v>
      </c>
      <c r="J11" s="13">
        <v>70920</v>
      </c>
      <c r="K11" s="9">
        <f>Table1[[#This Row],[209141734804.0000]]+Table1[[#This Row],[8890038992]]-Table1[[#This Row],[Column8]]</f>
        <v>384899329093</v>
      </c>
      <c r="L11" s="9">
        <v>296394915420</v>
      </c>
      <c r="M11" s="11">
        <v>0.53</v>
      </c>
    </row>
    <row r="12" spans="1:13" ht="23.1" customHeight="1" x14ac:dyDescent="0.55000000000000004">
      <c r="A12" s="8" t="s">
        <v>111</v>
      </c>
      <c r="B12" s="9">
        <v>8221910</v>
      </c>
      <c r="C12" s="9">
        <v>502696498271</v>
      </c>
      <c r="D12" s="9">
        <v>322629021155</v>
      </c>
      <c r="E12" s="9">
        <v>662044</v>
      </c>
      <c r="F12" s="9">
        <v>23977117501</v>
      </c>
      <c r="G12" s="9">
        <v>893868</v>
      </c>
      <c r="H12" s="9">
        <v>53513923592</v>
      </c>
      <c r="I12" s="9">
        <f>Table1[[#This Row],[18794390]]+Table1[[#This Row],[793362]]-Table1[[#This Row],[0]]</f>
        <v>7990086</v>
      </c>
      <c r="J12" s="13">
        <v>36320</v>
      </c>
      <c r="K12" s="9">
        <f>Table1[[#This Row],[209141734804.0000]]+Table1[[#This Row],[8890038992]]-Table1[[#This Row],[Column8]]</f>
        <v>473159692180</v>
      </c>
      <c r="L12" s="9">
        <v>289979371580</v>
      </c>
      <c r="M12" s="11">
        <v>0.51</v>
      </c>
    </row>
    <row r="13" spans="1:13" ht="23.1" customHeight="1" x14ac:dyDescent="0.55000000000000004">
      <c r="A13" s="8" t="s">
        <v>112</v>
      </c>
      <c r="B13" s="9">
        <v>3690950</v>
      </c>
      <c r="C13" s="9">
        <v>453555630625</v>
      </c>
      <c r="D13" s="9">
        <v>329240693262</v>
      </c>
      <c r="E13" s="9">
        <v>152000</v>
      </c>
      <c r="F13" s="9">
        <v>12133691260</v>
      </c>
      <c r="G13" s="9">
        <v>0</v>
      </c>
      <c r="H13" s="9">
        <v>0</v>
      </c>
      <c r="I13" s="9">
        <f>Table1[[#This Row],[18794390]]+Table1[[#This Row],[793362]]-Table1[[#This Row],[0]]</f>
        <v>3842950</v>
      </c>
      <c r="J13" s="13">
        <v>79090</v>
      </c>
      <c r="K13" s="9">
        <f>Table1[[#This Row],[209141734804.0000]]+Table1[[#This Row],[8890038992]]-Table1[[#This Row],[Column8]]</f>
        <v>465689321885</v>
      </c>
      <c r="L13" s="9">
        <v>303707921929</v>
      </c>
      <c r="M13" s="11">
        <v>0.54</v>
      </c>
    </row>
    <row r="14" spans="1:13" ht="23.1" customHeight="1" x14ac:dyDescent="0.55000000000000004">
      <c r="A14" s="8" t="s">
        <v>113</v>
      </c>
      <c r="B14" s="9">
        <v>8494410</v>
      </c>
      <c r="C14" s="9">
        <v>339115075108</v>
      </c>
      <c r="D14" s="9">
        <v>229089885166</v>
      </c>
      <c r="E14" s="9">
        <v>139946</v>
      </c>
      <c r="F14" s="9">
        <v>3547591833</v>
      </c>
      <c r="G14" s="9">
        <v>821101</v>
      </c>
      <c r="H14" s="9">
        <v>32662865723</v>
      </c>
      <c r="I14" s="9">
        <f>Table1[[#This Row],[18794390]]+Table1[[#This Row],[793362]]-Table1[[#This Row],[0]]</f>
        <v>7813255</v>
      </c>
      <c r="J14" s="13">
        <v>26370</v>
      </c>
      <c r="K14" s="9">
        <f>Table1[[#This Row],[209141734804.0000]]+Table1[[#This Row],[8890038992]]-Table1[[#This Row],[Column8]]</f>
        <v>309999801218</v>
      </c>
      <c r="L14" s="9">
        <v>205878947348</v>
      </c>
      <c r="M14" s="11">
        <v>0.36</v>
      </c>
    </row>
    <row r="15" spans="1:13" ht="23.1" customHeight="1" x14ac:dyDescent="0.55000000000000004">
      <c r="A15" s="8" t="s">
        <v>114</v>
      </c>
      <c r="B15" s="9">
        <v>6525858</v>
      </c>
      <c r="C15" s="9">
        <v>362451488169</v>
      </c>
      <c r="D15" s="9">
        <v>153567156098</v>
      </c>
      <c r="E15" s="9">
        <v>2824043</v>
      </c>
      <c r="F15" s="9">
        <v>57246580499</v>
      </c>
      <c r="G15" s="9">
        <v>1836064</v>
      </c>
      <c r="H15" s="9">
        <v>86598719470</v>
      </c>
      <c r="I15" s="9">
        <f>Table1[[#This Row],[18794390]]+Table1[[#This Row],[793362]]-Table1[[#This Row],[0]]</f>
        <v>7513837</v>
      </c>
      <c r="J15" s="13">
        <v>17680</v>
      </c>
      <c r="K15" s="9">
        <f>Table1[[#This Row],[209141734804.0000]]+Table1[[#This Row],[8890038992]]-Table1[[#This Row],[Column8]]</f>
        <v>333099349198</v>
      </c>
      <c r="L15" s="9">
        <v>132743676237</v>
      </c>
      <c r="M15" s="11">
        <v>0.24</v>
      </c>
    </row>
    <row r="16" spans="1:13" ht="23.1" customHeight="1" x14ac:dyDescent="0.55000000000000004">
      <c r="A16" s="8" t="s">
        <v>115</v>
      </c>
      <c r="B16" s="9">
        <v>4321420</v>
      </c>
      <c r="C16" s="9">
        <v>151639240904</v>
      </c>
      <c r="D16" s="9">
        <v>126737283408</v>
      </c>
      <c r="E16" s="9">
        <v>762959</v>
      </c>
      <c r="F16" s="9">
        <v>20955748149</v>
      </c>
      <c r="G16" s="9">
        <v>1546020</v>
      </c>
      <c r="H16" s="9">
        <v>52612337667</v>
      </c>
      <c r="I16" s="9">
        <f>Table1[[#This Row],[18794390]]+Table1[[#This Row],[793362]]-Table1[[#This Row],[0]]</f>
        <v>3538359</v>
      </c>
      <c r="J16" s="13">
        <v>23670</v>
      </c>
      <c r="K16" s="9">
        <f>Table1[[#This Row],[209141734804.0000]]+Table1[[#This Row],[8890038992]]-Table1[[#This Row],[Column8]]</f>
        <v>119982651386</v>
      </c>
      <c r="L16" s="9">
        <v>83689305286</v>
      </c>
      <c r="M16" s="11">
        <v>0.15</v>
      </c>
    </row>
    <row r="17" spans="1:13" ht="23.1" customHeight="1" x14ac:dyDescent="0.55000000000000004">
      <c r="A17" s="8" t="s">
        <v>116</v>
      </c>
      <c r="B17" s="9">
        <v>465000</v>
      </c>
      <c r="C17" s="9">
        <v>119050787262</v>
      </c>
      <c r="D17" s="9">
        <v>114319326233</v>
      </c>
      <c r="E17" s="9">
        <v>94000</v>
      </c>
      <c r="F17" s="9">
        <v>20214395935</v>
      </c>
      <c r="G17" s="9">
        <v>0</v>
      </c>
      <c r="H17" s="9">
        <v>0</v>
      </c>
      <c r="I17" s="9">
        <f>Table1[[#This Row],[18794390]]+Table1[[#This Row],[793362]]-Table1[[#This Row],[0]]</f>
        <v>559000</v>
      </c>
      <c r="J17" s="13">
        <v>216190</v>
      </c>
      <c r="K17" s="9">
        <f>Table1[[#This Row],[209141734804.0000]]+Table1[[#This Row],[8890038992]]-Table1[[#This Row],[Column8]]</f>
        <v>139265183197</v>
      </c>
      <c r="L17" s="9">
        <v>120758363842</v>
      </c>
      <c r="M17" s="11">
        <v>0.21</v>
      </c>
    </row>
    <row r="18" spans="1:13" ht="23.1" customHeight="1" x14ac:dyDescent="0.55000000000000004">
      <c r="A18" s="8" t="s">
        <v>117</v>
      </c>
      <c r="B18" s="9">
        <v>8496667</v>
      </c>
      <c r="C18" s="9">
        <v>157380756540</v>
      </c>
      <c r="D18" s="9">
        <v>97297801252</v>
      </c>
      <c r="E18" s="9">
        <v>4744327</v>
      </c>
      <c r="F18" s="9">
        <v>37727112011</v>
      </c>
      <c r="G18" s="9">
        <v>9786815</v>
      </c>
      <c r="H18" s="9">
        <v>157062158162</v>
      </c>
      <c r="I18" s="9">
        <f>Table1[[#This Row],[18794390]]+Table1[[#This Row],[793362]]-Table1[[#This Row],[0]]</f>
        <v>3454179</v>
      </c>
      <c r="J18" s="13">
        <v>7560</v>
      </c>
      <c r="K18" s="9">
        <f>Table1[[#This Row],[209141734804.0000]]+Table1[[#This Row],[8890038992]]-Table1[[#This Row],[Column8]]</f>
        <v>38045710389</v>
      </c>
      <c r="L18" s="9">
        <v>26093746912</v>
      </c>
      <c r="M18" s="11">
        <v>0.05</v>
      </c>
    </row>
    <row r="19" spans="1:13" ht="23.1" customHeight="1" x14ac:dyDescent="0.55000000000000004">
      <c r="A19" s="8" t="s">
        <v>118</v>
      </c>
      <c r="B19" s="9">
        <v>4613619</v>
      </c>
      <c r="C19" s="9">
        <v>280440997632</v>
      </c>
      <c r="D19" s="9">
        <v>190305450178</v>
      </c>
      <c r="E19" s="9">
        <v>0</v>
      </c>
      <c r="F19" s="9">
        <v>0</v>
      </c>
      <c r="G19" s="9">
        <v>0</v>
      </c>
      <c r="H19" s="9">
        <v>0</v>
      </c>
      <c r="I19" s="9">
        <f>Table1[[#This Row],[18794390]]+Table1[[#This Row],[793362]]-Table1[[#This Row],[0]]</f>
        <v>4613619</v>
      </c>
      <c r="J19" s="13">
        <v>32380</v>
      </c>
      <c r="K19" s="9">
        <f>Table1[[#This Row],[209141734804.0000]]+Table1[[#This Row],[8890038992]]-Table1[[#This Row],[Column8]]</f>
        <v>280440997632</v>
      </c>
      <c r="L19" s="9">
        <v>149275447596</v>
      </c>
      <c r="M19" s="11">
        <v>0.26</v>
      </c>
    </row>
    <row r="20" spans="1:13" ht="23.1" customHeight="1" x14ac:dyDescent="0.55000000000000004">
      <c r="A20" s="8" t="s">
        <v>119</v>
      </c>
      <c r="B20" s="9">
        <v>14642191</v>
      </c>
      <c r="C20" s="9">
        <v>870090023134</v>
      </c>
      <c r="D20" s="9">
        <v>483190853426</v>
      </c>
      <c r="E20" s="9">
        <v>1250603</v>
      </c>
      <c r="F20" s="9">
        <v>41328862876</v>
      </c>
      <c r="G20" s="9">
        <v>2698874</v>
      </c>
      <c r="H20" s="9">
        <v>158190980752</v>
      </c>
      <c r="I20" s="9">
        <f>Table1[[#This Row],[18794390]]+Table1[[#This Row],[793362]]-Table1[[#This Row],[0]]</f>
        <v>13193920</v>
      </c>
      <c r="J20" s="13">
        <v>32766</v>
      </c>
      <c r="K20" s="9">
        <f>Table1[[#This Row],[209141734804.0000]]+Table1[[#This Row],[8890038992]]-Table1[[#This Row],[Column8]]</f>
        <v>753227905258</v>
      </c>
      <c r="L20" s="9">
        <v>431983425616</v>
      </c>
      <c r="M20" s="11">
        <v>0.77</v>
      </c>
    </row>
    <row r="21" spans="1:13" ht="23.1" customHeight="1" x14ac:dyDescent="0.55000000000000004">
      <c r="A21" s="8" t="s">
        <v>120</v>
      </c>
      <c r="B21" s="9">
        <v>7152025</v>
      </c>
      <c r="C21" s="9">
        <v>399000384271</v>
      </c>
      <c r="D21" s="9">
        <v>298727439473</v>
      </c>
      <c r="E21" s="9">
        <v>165953</v>
      </c>
      <c r="F21" s="9">
        <v>5437632665</v>
      </c>
      <c r="G21" s="9">
        <v>293355</v>
      </c>
      <c r="H21" s="9">
        <v>16278386142</v>
      </c>
      <c r="I21" s="9">
        <f>Table1[[#This Row],[18794390]]+Table1[[#This Row],[793362]]-Table1[[#This Row],[0]]</f>
        <v>7024623</v>
      </c>
      <c r="J21" s="13">
        <v>31730</v>
      </c>
      <c r="K21" s="9">
        <f>Table1[[#This Row],[209141734804.0000]]+Table1[[#This Row],[8890038992]]-Table1[[#This Row],[Column8]]</f>
        <v>388159630794</v>
      </c>
      <c r="L21" s="9">
        <v>222721890416</v>
      </c>
      <c r="M21" s="11">
        <v>0.39</v>
      </c>
    </row>
    <row r="22" spans="1:13" ht="23.1" customHeight="1" x14ac:dyDescent="0.55000000000000004">
      <c r="A22" s="8" t="s">
        <v>121</v>
      </c>
      <c r="B22" s="9">
        <v>25655868</v>
      </c>
      <c r="C22" s="9">
        <v>243104726728</v>
      </c>
      <c r="D22" s="9">
        <v>173558221791</v>
      </c>
      <c r="E22" s="9">
        <v>2691140</v>
      </c>
      <c r="F22" s="9">
        <v>16198680826</v>
      </c>
      <c r="G22" s="9">
        <v>5092464</v>
      </c>
      <c r="H22" s="9">
        <v>47461295091</v>
      </c>
      <c r="I22" s="9">
        <f>Table1[[#This Row],[18794390]]+Table1[[#This Row],[793362]]-Table1[[#This Row],[0]]</f>
        <v>23254544</v>
      </c>
      <c r="J22" s="13">
        <v>5740</v>
      </c>
      <c r="K22" s="9">
        <f>Table1[[#This Row],[209141734804.0000]]+Table1[[#This Row],[8890038992]]-Table1[[#This Row],[Column8]]</f>
        <v>211842112463</v>
      </c>
      <c r="L22" s="9">
        <v>133379636941</v>
      </c>
      <c r="M22" s="11">
        <v>0.24</v>
      </c>
    </row>
    <row r="23" spans="1:13" ht="23.1" customHeight="1" x14ac:dyDescent="0.55000000000000004">
      <c r="A23" s="8" t="s">
        <v>122</v>
      </c>
      <c r="B23" s="9">
        <v>20686237</v>
      </c>
      <c r="C23" s="9">
        <v>363664360701</v>
      </c>
      <c r="D23" s="9">
        <v>296621896850</v>
      </c>
      <c r="E23" s="9">
        <v>1402954</v>
      </c>
      <c r="F23" s="9">
        <v>22403347491</v>
      </c>
      <c r="G23" s="9">
        <v>5573805</v>
      </c>
      <c r="H23" s="9">
        <v>97490720527</v>
      </c>
      <c r="I23" s="9">
        <f>Table1[[#This Row],[18794390]]+Table1[[#This Row],[793362]]-Table1[[#This Row],[0]]</f>
        <v>16515386</v>
      </c>
      <c r="J23" s="13">
        <v>14090</v>
      </c>
      <c r="K23" s="9">
        <f>Table1[[#This Row],[209141734804.0000]]+Table1[[#This Row],[8890038992]]-Table1[[#This Row],[Column8]]</f>
        <v>288576987665</v>
      </c>
      <c r="L23" s="9">
        <v>232524935385</v>
      </c>
      <c r="M23" s="11">
        <v>0.41</v>
      </c>
    </row>
    <row r="24" spans="1:13" ht="23.1" customHeight="1" x14ac:dyDescent="0.55000000000000004">
      <c r="A24" s="8" t="s">
        <v>123</v>
      </c>
      <c r="B24" s="9">
        <v>11750157</v>
      </c>
      <c r="C24" s="9">
        <v>203823215350</v>
      </c>
      <c r="D24" s="9">
        <v>141599196184</v>
      </c>
      <c r="E24" s="9">
        <v>2698169</v>
      </c>
      <c r="F24" s="9">
        <v>31392057514</v>
      </c>
      <c r="G24" s="9">
        <v>5549488</v>
      </c>
      <c r="H24" s="9">
        <v>91467349408</v>
      </c>
      <c r="I24" s="9">
        <f>Table1[[#This Row],[18794390]]+Table1[[#This Row],[793362]]-Table1[[#This Row],[0]]</f>
        <v>8898838</v>
      </c>
      <c r="J24" s="13">
        <v>12940</v>
      </c>
      <c r="K24" s="9">
        <f>Table1[[#This Row],[209141734804.0000]]+Table1[[#This Row],[8890038992]]-Table1[[#This Row],[Column8]]</f>
        <v>143747923456</v>
      </c>
      <c r="L24" s="9">
        <v>115063448990</v>
      </c>
      <c r="M24" s="11">
        <v>0.2</v>
      </c>
    </row>
    <row r="25" spans="1:13" ht="23.1" customHeight="1" x14ac:dyDescent="0.55000000000000004">
      <c r="A25" s="8" t="s">
        <v>124</v>
      </c>
      <c r="B25" s="9">
        <v>2443330</v>
      </c>
      <c r="C25" s="9">
        <v>101313861943</v>
      </c>
      <c r="D25" s="9">
        <v>86476976115</v>
      </c>
      <c r="E25" s="9">
        <v>673330</v>
      </c>
      <c r="F25" s="9">
        <v>17509238016</v>
      </c>
      <c r="G25" s="9">
        <v>1824980</v>
      </c>
      <c r="H25" s="9">
        <v>71835773251</v>
      </c>
      <c r="I25" s="9">
        <f>Table1[[#This Row],[18794390]]+Table1[[#This Row],[793362]]-Table1[[#This Row],[0]]</f>
        <v>1291680</v>
      </c>
      <c r="J25" s="13">
        <v>27910</v>
      </c>
      <c r="K25" s="9">
        <f>Table1[[#This Row],[209141734804.0000]]+Table1[[#This Row],[8890038992]]-Table1[[#This Row],[Column8]]</f>
        <v>46987326708</v>
      </c>
      <c r="L25" s="9">
        <v>36023390205</v>
      </c>
      <c r="M25" s="11">
        <v>0.06</v>
      </c>
    </row>
    <row r="26" spans="1:13" ht="23.1" customHeight="1" x14ac:dyDescent="0.55000000000000004">
      <c r="A26" s="8" t="s">
        <v>125</v>
      </c>
      <c r="B26" s="9">
        <v>2709103</v>
      </c>
      <c r="C26" s="9">
        <v>190938179477</v>
      </c>
      <c r="D26" s="9">
        <v>145341196751</v>
      </c>
      <c r="E26" s="9">
        <v>466976</v>
      </c>
      <c r="F26" s="9">
        <v>22848892059</v>
      </c>
      <c r="G26" s="9">
        <v>439705</v>
      </c>
      <c r="H26" s="9">
        <v>30594577772</v>
      </c>
      <c r="I26" s="9">
        <f>Table1[[#This Row],[18794390]]+Table1[[#This Row],[793362]]-Table1[[#This Row],[0]]</f>
        <v>2736374</v>
      </c>
      <c r="J26" s="13">
        <v>44390</v>
      </c>
      <c r="K26" s="9">
        <f>Table1[[#This Row],[209141734804.0000]]+Table1[[#This Row],[8890038992]]-Table1[[#This Row],[Column8]]</f>
        <v>183192493764</v>
      </c>
      <c r="L26" s="9">
        <v>121375326455</v>
      </c>
      <c r="M26" s="11">
        <v>0.22</v>
      </c>
    </row>
    <row r="27" spans="1:13" ht="23.1" customHeight="1" x14ac:dyDescent="0.55000000000000004">
      <c r="A27" s="8" t="s">
        <v>126</v>
      </c>
      <c r="B27" s="9">
        <v>2375184</v>
      </c>
      <c r="C27" s="9">
        <v>133897807067</v>
      </c>
      <c r="D27" s="9">
        <v>101105939445</v>
      </c>
      <c r="E27" s="9">
        <v>687014</v>
      </c>
      <c r="F27" s="9">
        <v>22787821412</v>
      </c>
      <c r="G27" s="9">
        <v>1650941</v>
      </c>
      <c r="H27" s="9">
        <v>87353190116</v>
      </c>
      <c r="I27" s="9">
        <f>Table1[[#This Row],[18794390]]+Table1[[#This Row],[793362]]-Table1[[#This Row],[0]]</f>
        <v>1411257</v>
      </c>
      <c r="J27" s="13">
        <v>32210</v>
      </c>
      <c r="K27" s="9">
        <f>Table1[[#This Row],[209141734804.0000]]+Table1[[#This Row],[8890038992]]-Table1[[#This Row],[Column8]]</f>
        <v>69332438363</v>
      </c>
      <c r="L27" s="9">
        <v>45422040965</v>
      </c>
      <c r="M27" s="11">
        <v>0.08</v>
      </c>
    </row>
    <row r="28" spans="1:13" ht="23.1" customHeight="1" x14ac:dyDescent="0.55000000000000004">
      <c r="A28" s="8" t="s">
        <v>127</v>
      </c>
      <c r="B28" s="9">
        <v>4018370</v>
      </c>
      <c r="C28" s="9">
        <v>349345981929</v>
      </c>
      <c r="D28" s="9">
        <v>331351910157</v>
      </c>
      <c r="E28" s="9">
        <v>779957</v>
      </c>
      <c r="F28" s="9">
        <v>62703123372</v>
      </c>
      <c r="G28" s="9">
        <v>256913</v>
      </c>
      <c r="H28" s="9">
        <v>22073134547</v>
      </c>
      <c r="I28" s="9">
        <f>Table1[[#This Row],[18794390]]+Table1[[#This Row],[793362]]-Table1[[#This Row],[0]]</f>
        <v>4541414</v>
      </c>
      <c r="J28" s="13">
        <v>91597</v>
      </c>
      <c r="K28" s="9">
        <f>Table1[[#This Row],[209141734804.0000]]+Table1[[#This Row],[8890038992]]-Table1[[#This Row],[Column8]]</f>
        <v>389975970754</v>
      </c>
      <c r="L28" s="9">
        <v>415663753438</v>
      </c>
      <c r="M28" s="11">
        <v>0.74</v>
      </c>
    </row>
    <row r="29" spans="1:13" ht="23.1" customHeight="1" x14ac:dyDescent="0.55000000000000004">
      <c r="A29" s="8" t="s">
        <v>128</v>
      </c>
      <c r="B29" s="9">
        <v>2968622</v>
      </c>
      <c r="C29" s="9">
        <v>83674976695</v>
      </c>
      <c r="D29" s="9">
        <v>81222063266</v>
      </c>
      <c r="E29" s="9">
        <v>520000</v>
      </c>
      <c r="F29" s="9">
        <v>13322970759</v>
      </c>
      <c r="G29" s="9">
        <v>0</v>
      </c>
      <c r="H29" s="9">
        <v>0</v>
      </c>
      <c r="I29" s="9">
        <f>Table1[[#This Row],[18794390]]+Table1[[#This Row],[793362]]-Table1[[#This Row],[0]]</f>
        <v>3488622</v>
      </c>
      <c r="J29" s="13">
        <v>24422</v>
      </c>
      <c r="K29" s="9">
        <f>Table1[[#This Row],[209141734804.0000]]+Table1[[#This Row],[8890038992]]-Table1[[#This Row],[Column8]]</f>
        <v>96997947454</v>
      </c>
      <c r="L29" s="9">
        <v>85134375150</v>
      </c>
      <c r="M29" s="11">
        <v>0.15</v>
      </c>
    </row>
    <row r="30" spans="1:13" ht="23.1" customHeight="1" x14ac:dyDescent="0.55000000000000004">
      <c r="A30" s="8" t="s">
        <v>129</v>
      </c>
      <c r="B30" s="9">
        <v>811916500</v>
      </c>
      <c r="C30" s="9">
        <v>11066524380144</v>
      </c>
      <c r="D30" s="9">
        <v>8542983139638</v>
      </c>
      <c r="E30" s="9">
        <v>8032819</v>
      </c>
      <c r="F30" s="9">
        <v>80670201970</v>
      </c>
      <c r="G30" s="9">
        <v>22610567</v>
      </c>
      <c r="H30" s="9">
        <v>307519764001</v>
      </c>
      <c r="I30" s="9">
        <f>Table1[[#This Row],[18794390]]+Table1[[#This Row],[793362]]-Table1[[#This Row],[0]]</f>
        <v>797338752</v>
      </c>
      <c r="J30" s="13">
        <v>10630</v>
      </c>
      <c r="K30" s="9">
        <f>Table1[[#This Row],[209141734804.0000]]+Table1[[#This Row],[8890038992]]-Table1[[#This Row],[Column8]]</f>
        <v>10839674818113</v>
      </c>
      <c r="L30" s="9">
        <v>8469269393454</v>
      </c>
      <c r="M30" s="11">
        <v>15.01</v>
      </c>
    </row>
    <row r="31" spans="1:13" ht="23.1" customHeight="1" x14ac:dyDescent="0.55000000000000004">
      <c r="A31" s="8" t="s">
        <v>130</v>
      </c>
      <c r="B31" s="9">
        <v>18448147</v>
      </c>
      <c r="C31" s="9">
        <v>569979058632</v>
      </c>
      <c r="D31" s="9">
        <v>400942249384</v>
      </c>
      <c r="E31" s="9">
        <v>305150</v>
      </c>
      <c r="F31" s="9">
        <v>7218398479</v>
      </c>
      <c r="G31" s="9">
        <v>2376171</v>
      </c>
      <c r="H31" s="9">
        <v>73368678038</v>
      </c>
      <c r="I31" s="9">
        <f>Table1[[#This Row],[18794390]]+Table1[[#This Row],[793362]]-Table1[[#This Row],[0]]</f>
        <v>16377126</v>
      </c>
      <c r="J31" s="13">
        <v>23760</v>
      </c>
      <c r="K31" s="9">
        <f>Table1[[#This Row],[209141734804.0000]]+Table1[[#This Row],[8890038992]]-Table1[[#This Row],[Column8]]</f>
        <v>503828779073</v>
      </c>
      <c r="L31" s="9">
        <v>388824782172</v>
      </c>
      <c r="M31" s="11">
        <v>0.69</v>
      </c>
    </row>
    <row r="32" spans="1:13" ht="23.1" customHeight="1" x14ac:dyDescent="0.55000000000000004">
      <c r="A32" s="8" t="s">
        <v>131</v>
      </c>
      <c r="B32" s="9">
        <v>513441795</v>
      </c>
      <c r="C32" s="9">
        <v>5337503901358</v>
      </c>
      <c r="D32" s="9">
        <v>5074080118646</v>
      </c>
      <c r="E32" s="9">
        <v>19943106</v>
      </c>
      <c r="F32" s="9">
        <v>190721875085</v>
      </c>
      <c r="G32" s="9">
        <v>876381</v>
      </c>
      <c r="H32" s="9">
        <v>9085696808</v>
      </c>
      <c r="I32" s="9">
        <f>Table1[[#This Row],[18794390]]+Table1[[#This Row],[793362]]-Table1[[#This Row],[0]]</f>
        <v>532508520</v>
      </c>
      <c r="J32" s="13">
        <v>9270</v>
      </c>
      <c r="K32" s="9">
        <f>Table1[[#This Row],[209141734804.0000]]+Table1[[#This Row],[8890038992]]-Table1[[#This Row],[Column8]]</f>
        <v>5519140079635</v>
      </c>
      <c r="L32" s="9">
        <v>4932602351377</v>
      </c>
      <c r="M32" s="11">
        <v>8.74</v>
      </c>
    </row>
    <row r="33" spans="1:13" ht="23.1" customHeight="1" x14ac:dyDescent="0.55000000000000004">
      <c r="A33" s="8" t="s">
        <v>132</v>
      </c>
      <c r="B33" s="9">
        <v>350451590</v>
      </c>
      <c r="C33" s="9">
        <v>2789681169133</v>
      </c>
      <c r="D33" s="9">
        <v>2589619900027</v>
      </c>
      <c r="E33" s="9">
        <v>7435624</v>
      </c>
      <c r="F33" s="9">
        <v>51987989626</v>
      </c>
      <c r="G33" s="9">
        <v>6212985</v>
      </c>
      <c r="H33" s="9">
        <v>49334491483</v>
      </c>
      <c r="I33" s="9">
        <f>Table1[[#This Row],[18794390]]+Table1[[#This Row],[793362]]-Table1[[#This Row],[0]]</f>
        <v>351674229</v>
      </c>
      <c r="J33" s="13">
        <v>7088</v>
      </c>
      <c r="K33" s="9">
        <f>Table1[[#This Row],[209141734804.0000]]+Table1[[#This Row],[8890038992]]-Table1[[#This Row],[Column8]]</f>
        <v>2792334667276</v>
      </c>
      <c r="L33" s="9">
        <v>2490772508284</v>
      </c>
      <c r="M33" s="11">
        <v>4.41</v>
      </c>
    </row>
    <row r="34" spans="1:13" ht="23.1" customHeight="1" x14ac:dyDescent="0.55000000000000004">
      <c r="A34" s="8" t="s">
        <v>133</v>
      </c>
      <c r="B34" s="9">
        <v>10955238</v>
      </c>
      <c r="C34" s="9">
        <v>526206082535</v>
      </c>
      <c r="D34" s="9">
        <v>387739623721</v>
      </c>
      <c r="E34" s="9">
        <v>717540</v>
      </c>
      <c r="F34" s="9">
        <v>23147087432</v>
      </c>
      <c r="G34" s="9">
        <v>344164</v>
      </c>
      <c r="H34" s="9">
        <v>16220796191</v>
      </c>
      <c r="I34" s="9">
        <f>Table1[[#This Row],[18794390]]+Table1[[#This Row],[793362]]-Table1[[#This Row],[0]]</f>
        <v>11328614</v>
      </c>
      <c r="J34" s="13">
        <v>30800</v>
      </c>
      <c r="K34" s="9">
        <f>Table1[[#This Row],[209141734804.0000]]+Table1[[#This Row],[8890038992]]-Table1[[#This Row],[Column8]]</f>
        <v>533132373776</v>
      </c>
      <c r="L34" s="9">
        <v>348656131006</v>
      </c>
      <c r="M34" s="11">
        <v>0.62</v>
      </c>
    </row>
    <row r="35" spans="1:13" ht="23.1" customHeight="1" x14ac:dyDescent="0.55000000000000004">
      <c r="A35" s="8" t="s">
        <v>134</v>
      </c>
      <c r="B35" s="9">
        <v>11214481</v>
      </c>
      <c r="C35" s="9">
        <v>352603125297</v>
      </c>
      <c r="D35" s="9">
        <v>354668570528</v>
      </c>
      <c r="E35" s="9">
        <v>5789065</v>
      </c>
      <c r="F35" s="9">
        <v>35333427227</v>
      </c>
      <c r="G35" s="9">
        <v>4413622</v>
      </c>
      <c r="H35" s="9">
        <v>46326275</v>
      </c>
      <c r="I35" s="9">
        <f>Table1[[#This Row],[18794390]]+Table1[[#This Row],[793362]]-Table1[[#This Row],[0]]</f>
        <v>12589924</v>
      </c>
      <c r="J35" s="13">
        <v>17080</v>
      </c>
      <c r="K35" s="9">
        <f>Table1[[#This Row],[209141734804.0000]]+Table1[[#This Row],[8890038992]]-Table1[[#This Row],[Column8]]</f>
        <v>387890226249</v>
      </c>
      <c r="L35" s="9">
        <v>214872474637</v>
      </c>
      <c r="M35" s="11">
        <v>0.38</v>
      </c>
    </row>
    <row r="36" spans="1:13" ht="23.1" customHeight="1" x14ac:dyDescent="0.55000000000000004">
      <c r="A36" s="8" t="s">
        <v>135</v>
      </c>
      <c r="B36" s="9">
        <v>3734741</v>
      </c>
      <c r="C36" s="9">
        <v>151663246755</v>
      </c>
      <c r="D36" s="9">
        <v>104836607753</v>
      </c>
      <c r="E36" s="9">
        <v>564378</v>
      </c>
      <c r="F36" s="9">
        <v>14528325879</v>
      </c>
      <c r="G36" s="9">
        <v>369666</v>
      </c>
      <c r="H36" s="9">
        <v>14317276658</v>
      </c>
      <c r="I36" s="9">
        <f>Table1[[#This Row],[18794390]]+Table1[[#This Row],[793362]]-Table1[[#This Row],[0]]</f>
        <v>3929453</v>
      </c>
      <c r="J36" s="13">
        <v>22215</v>
      </c>
      <c r="K36" s="9">
        <f>Table1[[#This Row],[209141734804.0000]]+Table1[[#This Row],[8890038992]]-Table1[[#This Row],[Column8]]</f>
        <v>151874295976</v>
      </c>
      <c r="L36" s="9">
        <v>87226455870</v>
      </c>
      <c r="M36" s="11">
        <v>0.15</v>
      </c>
    </row>
    <row r="37" spans="1:13" ht="23.1" customHeight="1" x14ac:dyDescent="0.55000000000000004">
      <c r="A37" s="8" t="s">
        <v>136</v>
      </c>
      <c r="B37" s="9">
        <v>6791736</v>
      </c>
      <c r="C37" s="9">
        <v>313081851491</v>
      </c>
      <c r="D37" s="9">
        <v>293465045048</v>
      </c>
      <c r="E37" s="9">
        <v>2865867</v>
      </c>
      <c r="F37" s="9">
        <v>9523512832</v>
      </c>
      <c r="G37" s="9">
        <v>2525867</v>
      </c>
      <c r="H37" s="9">
        <v>0</v>
      </c>
      <c r="I37" s="9">
        <f>Table1[[#This Row],[18794390]]+Table1[[#This Row],[793362]]-Table1[[#This Row],[0]]</f>
        <v>7131736</v>
      </c>
      <c r="J37" s="13">
        <v>27719</v>
      </c>
      <c r="K37" s="9">
        <f>Table1[[#This Row],[209141734804.0000]]+Table1[[#This Row],[8890038992]]-Table1[[#This Row],[Column8]]</f>
        <v>322605364323</v>
      </c>
      <c r="L37" s="9">
        <v>197534349897</v>
      </c>
      <c r="M37" s="11">
        <v>0.35</v>
      </c>
    </row>
    <row r="38" spans="1:13" ht="23.1" customHeight="1" x14ac:dyDescent="0.55000000000000004">
      <c r="A38" s="8" t="s">
        <v>137</v>
      </c>
      <c r="B38" s="9">
        <v>6308379</v>
      </c>
      <c r="C38" s="9">
        <v>306968483303</v>
      </c>
      <c r="D38" s="9">
        <v>262733407464</v>
      </c>
      <c r="E38" s="9">
        <v>37000</v>
      </c>
      <c r="F38" s="9">
        <v>1521313664</v>
      </c>
      <c r="G38" s="9">
        <v>653901</v>
      </c>
      <c r="H38" s="9">
        <v>31816675032</v>
      </c>
      <c r="I38" s="9">
        <f>Table1[[#This Row],[18794390]]+Table1[[#This Row],[793362]]-Table1[[#This Row],[0]]</f>
        <v>5691478</v>
      </c>
      <c r="J38" s="13">
        <v>38020</v>
      </c>
      <c r="K38" s="9">
        <f>Table1[[#This Row],[209141734804.0000]]+Table1[[#This Row],[8890038992]]-Table1[[#This Row],[Column8]]</f>
        <v>276673121935</v>
      </c>
      <c r="L38" s="9">
        <v>216225537169</v>
      </c>
      <c r="M38" s="11">
        <v>0.38</v>
      </c>
    </row>
    <row r="39" spans="1:13" ht="23.1" customHeight="1" x14ac:dyDescent="0.55000000000000004">
      <c r="A39" s="8" t="s">
        <v>138</v>
      </c>
      <c r="B39" s="9">
        <v>3853373</v>
      </c>
      <c r="C39" s="9">
        <v>95433776797</v>
      </c>
      <c r="D39" s="9">
        <v>84247724273</v>
      </c>
      <c r="E39" s="9">
        <v>3426603</v>
      </c>
      <c r="F39" s="9">
        <v>63735980315</v>
      </c>
      <c r="G39" s="9">
        <v>750523</v>
      </c>
      <c r="H39" s="9">
        <v>16491064734</v>
      </c>
      <c r="I39" s="9">
        <f>Table1[[#This Row],[18794390]]+Table1[[#This Row],[793362]]-Table1[[#This Row],[0]]</f>
        <v>6529453</v>
      </c>
      <c r="J39" s="13">
        <v>17850</v>
      </c>
      <c r="K39" s="9">
        <f>Table1[[#This Row],[209141734804.0000]]+Table1[[#This Row],[8890038992]]-Table1[[#This Row],[Column8]]</f>
        <v>142678692378</v>
      </c>
      <c r="L39" s="9">
        <v>116462157494</v>
      </c>
      <c r="M39" s="11">
        <v>0.21</v>
      </c>
    </row>
    <row r="40" spans="1:13" ht="23.1" customHeight="1" x14ac:dyDescent="0.55000000000000004">
      <c r="A40" s="8" t="s">
        <v>139</v>
      </c>
      <c r="B40" s="9">
        <v>99079841</v>
      </c>
      <c r="C40" s="9">
        <v>2368788034234</v>
      </c>
      <c r="D40" s="9">
        <v>3295861147285</v>
      </c>
      <c r="E40" s="9">
        <v>2447010</v>
      </c>
      <c r="F40" s="9">
        <v>77102186059</v>
      </c>
      <c r="G40" s="9">
        <v>4381254</v>
      </c>
      <c r="H40" s="9">
        <v>105303861131</v>
      </c>
      <c r="I40" s="9">
        <f>Table1[[#This Row],[18794390]]+Table1[[#This Row],[793362]]-Table1[[#This Row],[0]]</f>
        <v>97145597</v>
      </c>
      <c r="J40" s="13">
        <v>32080</v>
      </c>
      <c r="K40" s="9">
        <f>Table1[[#This Row],[209141734804.0000]]+Table1[[#This Row],[8890038992]]-Table1[[#This Row],[Column8]]</f>
        <v>2340586359162</v>
      </c>
      <c r="L40" s="9">
        <v>3114062264390</v>
      </c>
      <c r="M40" s="11">
        <v>5.52</v>
      </c>
    </row>
    <row r="41" spans="1:13" ht="23.1" customHeight="1" x14ac:dyDescent="0.55000000000000004">
      <c r="A41" s="8" t="s">
        <v>140</v>
      </c>
      <c r="B41" s="9">
        <v>12378440</v>
      </c>
      <c r="C41" s="9">
        <v>459555899134</v>
      </c>
      <c r="D41" s="9">
        <v>485731901785</v>
      </c>
      <c r="E41" s="9">
        <v>102403</v>
      </c>
      <c r="F41" s="9">
        <v>4380629013</v>
      </c>
      <c r="G41" s="9">
        <v>856284</v>
      </c>
      <c r="H41" s="9">
        <v>31792001131</v>
      </c>
      <c r="I41" s="9">
        <f>Table1[[#This Row],[18794390]]+Table1[[#This Row],[793362]]-Table1[[#This Row],[0]]</f>
        <v>11624559</v>
      </c>
      <c r="J41" s="13">
        <v>40307</v>
      </c>
      <c r="K41" s="9">
        <f>Table1[[#This Row],[209141734804.0000]]+Table1[[#This Row],[8890038992]]-Table1[[#This Row],[Column8]]</f>
        <v>432144527016</v>
      </c>
      <c r="L41" s="9">
        <v>468195000780</v>
      </c>
      <c r="M41" s="11">
        <v>0.83</v>
      </c>
    </row>
    <row r="42" spans="1:13" ht="23.1" customHeight="1" x14ac:dyDescent="0.55000000000000004">
      <c r="A42" s="8" t="s">
        <v>141</v>
      </c>
      <c r="B42" s="9">
        <v>25504122</v>
      </c>
      <c r="C42" s="9">
        <v>484442354528</v>
      </c>
      <c r="D42" s="9">
        <v>441395677185</v>
      </c>
      <c r="E42" s="9">
        <v>70000</v>
      </c>
      <c r="F42" s="9">
        <v>1151254038</v>
      </c>
      <c r="G42" s="9">
        <v>0</v>
      </c>
      <c r="H42" s="9">
        <v>0</v>
      </c>
      <c r="I42" s="9">
        <f>Table1[[#This Row],[18794390]]+Table1[[#This Row],[793362]]-Table1[[#This Row],[0]]</f>
        <v>25574122</v>
      </c>
      <c r="J42" s="13">
        <v>17210</v>
      </c>
      <c r="K42" s="9">
        <f>Table1[[#This Row],[209141734804.0000]]+Table1[[#This Row],[8890038992]]-Table1[[#This Row],[Column8]]</f>
        <v>485593608566</v>
      </c>
      <c r="L42" s="9">
        <v>439796140337</v>
      </c>
      <c r="M42" s="11">
        <v>0.78</v>
      </c>
    </row>
    <row r="43" spans="1:13" ht="23.1" customHeight="1" x14ac:dyDescent="0.55000000000000004">
      <c r="A43" s="8" t="s">
        <v>142</v>
      </c>
      <c r="B43" s="9">
        <v>15380239</v>
      </c>
      <c r="C43" s="9">
        <v>586500671480</v>
      </c>
      <c r="D43" s="9">
        <v>562335245175</v>
      </c>
      <c r="E43" s="9">
        <v>1840288</v>
      </c>
      <c r="F43" s="9">
        <v>60069692434</v>
      </c>
      <c r="G43" s="9">
        <v>224347</v>
      </c>
      <c r="H43" s="9">
        <v>8479399376</v>
      </c>
      <c r="I43" s="9">
        <f>Table1[[#This Row],[18794390]]+Table1[[#This Row],[793362]]-Table1[[#This Row],[0]]</f>
        <v>16996180</v>
      </c>
      <c r="J43" s="13">
        <v>28845</v>
      </c>
      <c r="K43" s="9">
        <f>Table1[[#This Row],[209141734804.0000]]+Table1[[#This Row],[8890038992]]-Table1[[#This Row],[Column8]]</f>
        <v>638090964538</v>
      </c>
      <c r="L43" s="9">
        <v>489882218446</v>
      </c>
      <c r="M43" s="11">
        <v>0.87</v>
      </c>
    </row>
    <row r="44" spans="1:13" ht="23.1" customHeight="1" x14ac:dyDescent="0.55000000000000004">
      <c r="A44" s="8" t="s">
        <v>143</v>
      </c>
      <c r="B44" s="9">
        <v>4660352</v>
      </c>
      <c r="C44" s="9">
        <v>298700702893</v>
      </c>
      <c r="D44" s="9">
        <v>279315471750</v>
      </c>
      <c r="E44" s="9">
        <v>68180</v>
      </c>
      <c r="F44" s="9">
        <v>2507434451</v>
      </c>
      <c r="G44" s="9">
        <v>93278</v>
      </c>
      <c r="H44" s="9">
        <v>5967801151</v>
      </c>
      <c r="I44" s="9">
        <f>Table1[[#This Row],[18794390]]+Table1[[#This Row],[793362]]-Table1[[#This Row],[0]]</f>
        <v>4635254</v>
      </c>
      <c r="J44" s="13">
        <v>34150</v>
      </c>
      <c r="K44" s="9">
        <f>Table1[[#This Row],[209141734804.0000]]+Table1[[#This Row],[8890038992]]-Table1[[#This Row],[Column8]]</f>
        <v>295240336193</v>
      </c>
      <c r="L44" s="9">
        <v>158173620721</v>
      </c>
      <c r="M44" s="11">
        <v>0.28000000000000003</v>
      </c>
    </row>
    <row r="45" spans="1:13" ht="23.1" customHeight="1" x14ac:dyDescent="0.55000000000000004">
      <c r="A45" s="8" t="s">
        <v>144</v>
      </c>
      <c r="B45" s="9">
        <v>6960594</v>
      </c>
      <c r="C45" s="9">
        <v>289394483555</v>
      </c>
      <c r="D45" s="9">
        <v>182298516493</v>
      </c>
      <c r="E45" s="9">
        <v>475943</v>
      </c>
      <c r="F45" s="9">
        <v>12058153091</v>
      </c>
      <c r="G45" s="9">
        <v>1547376</v>
      </c>
      <c r="H45" s="9">
        <v>62935925309</v>
      </c>
      <c r="I45" s="9">
        <f>Table1[[#This Row],[18794390]]+Table1[[#This Row],[793362]]-Table1[[#This Row],[0]]</f>
        <v>5889161</v>
      </c>
      <c r="J45" s="13">
        <v>27540</v>
      </c>
      <c r="K45" s="9">
        <f>Table1[[#This Row],[209141734804.0000]]+Table1[[#This Row],[8890038992]]-Table1[[#This Row],[Column8]]</f>
        <v>238516711337</v>
      </c>
      <c r="L45" s="9">
        <v>162064231449</v>
      </c>
      <c r="M45" s="11">
        <v>0.28999999999999998</v>
      </c>
    </row>
    <row r="46" spans="1:13" ht="23.1" customHeight="1" x14ac:dyDescent="0.55000000000000004">
      <c r="A46" s="8" t="s">
        <v>145</v>
      </c>
      <c r="B46" s="9">
        <v>11841913</v>
      </c>
      <c r="C46" s="9">
        <v>212516805880</v>
      </c>
      <c r="D46" s="9">
        <v>200893411395</v>
      </c>
      <c r="E46" s="9">
        <v>1200000</v>
      </c>
      <c r="F46" s="9">
        <v>18253541149</v>
      </c>
      <c r="G46" s="9">
        <v>0</v>
      </c>
      <c r="H46" s="9">
        <v>0</v>
      </c>
      <c r="I46" s="9">
        <f>Table1[[#This Row],[18794390]]+Table1[[#This Row],[793362]]-Table1[[#This Row],[0]]</f>
        <v>13041913</v>
      </c>
      <c r="J46" s="13">
        <v>15180</v>
      </c>
      <c r="K46" s="9">
        <f>Table1[[#This Row],[209141734804.0000]]+Table1[[#This Row],[8890038992]]-Table1[[#This Row],[Column8]]</f>
        <v>230770347029</v>
      </c>
      <c r="L46" s="9">
        <v>197825777402</v>
      </c>
      <c r="M46" s="11">
        <v>0.35</v>
      </c>
    </row>
    <row r="47" spans="1:13" ht="23.1" customHeight="1" x14ac:dyDescent="0.55000000000000004">
      <c r="A47" s="8" t="s">
        <v>146</v>
      </c>
      <c r="B47" s="9">
        <v>4065567</v>
      </c>
      <c r="C47" s="9">
        <v>200777508959</v>
      </c>
      <c r="D47" s="9">
        <v>193694848946</v>
      </c>
      <c r="E47" s="9">
        <v>15476573</v>
      </c>
      <c r="F47" s="9">
        <f>23509187418+198251748956</f>
        <v>221760936374</v>
      </c>
      <c r="G47" s="9">
        <v>7460488</v>
      </c>
      <c r="H47" s="9"/>
      <c r="I47" s="9">
        <f>Table1[[#This Row],[18794390]]+Table1[[#This Row],[793362]]-Table1[[#This Row],[0]]</f>
        <v>12081652</v>
      </c>
      <c r="J47" s="13">
        <v>40663</v>
      </c>
      <c r="K47" s="9">
        <f>Table1[[#This Row],[209141734804.0000]]+Table1[[#This Row],[8890038992]]-Table1[[#This Row],[Column8]]</f>
        <v>422538445333</v>
      </c>
      <c r="L47" s="9">
        <v>490902845355</v>
      </c>
      <c r="M47" s="11">
        <v>0.87</v>
      </c>
    </row>
    <row r="48" spans="1:13" ht="23.1" customHeight="1" x14ac:dyDescent="0.55000000000000004">
      <c r="A48" s="8" t="s">
        <v>147</v>
      </c>
      <c r="B48" s="9">
        <v>1939469</v>
      </c>
      <c r="C48" s="9">
        <v>112395449279</v>
      </c>
      <c r="D48" s="9">
        <v>75878318378</v>
      </c>
      <c r="E48" s="9">
        <v>286815</v>
      </c>
      <c r="F48" s="9">
        <v>11796922838</v>
      </c>
      <c r="G48" s="9">
        <v>974522</v>
      </c>
      <c r="H48" s="9">
        <v>55107366230</v>
      </c>
      <c r="I48" s="9">
        <f>Table1[[#This Row],[18794390]]+Table1[[#This Row],[793362]]-Table1[[#This Row],[0]]</f>
        <v>1251762</v>
      </c>
      <c r="J48" s="13">
        <v>44926</v>
      </c>
      <c r="K48" s="9">
        <f>Table1[[#This Row],[209141734804.0000]]+Table1[[#This Row],[8890038992]]-Table1[[#This Row],[Column8]]</f>
        <v>69085005887</v>
      </c>
      <c r="L48" s="9">
        <v>56193919755</v>
      </c>
      <c r="M48" s="11">
        <v>0.1</v>
      </c>
    </row>
    <row r="49" spans="1:13" ht="23.1" customHeight="1" x14ac:dyDescent="0.55000000000000004">
      <c r="A49" s="8" t="s">
        <v>148</v>
      </c>
      <c r="B49" s="9">
        <v>5197693</v>
      </c>
      <c r="C49" s="9">
        <v>148488141770</v>
      </c>
      <c r="D49" s="9">
        <v>92085059020</v>
      </c>
      <c r="E49" s="9">
        <v>1818343</v>
      </c>
      <c r="F49" s="9">
        <v>31359785705</v>
      </c>
      <c r="G49" s="9">
        <v>1222788</v>
      </c>
      <c r="H49" s="9">
        <v>32604219825</v>
      </c>
      <c r="I49" s="9">
        <f>Table1[[#This Row],[18794390]]+Table1[[#This Row],[793362]]-Table1[[#This Row],[0]]</f>
        <v>5793248</v>
      </c>
      <c r="J49" s="13">
        <v>16900</v>
      </c>
      <c r="K49" s="9">
        <f>Table1[[#This Row],[209141734804.0000]]+Table1[[#This Row],[8890038992]]-Table1[[#This Row],[Column8]]</f>
        <v>147243707650</v>
      </c>
      <c r="L49" s="9">
        <v>97831482726</v>
      </c>
      <c r="M49" s="11">
        <v>0.17</v>
      </c>
    </row>
    <row r="50" spans="1:13" ht="23.1" customHeight="1" x14ac:dyDescent="0.55000000000000004">
      <c r="A50" s="8" t="s">
        <v>149</v>
      </c>
      <c r="B50" s="9">
        <v>39054238</v>
      </c>
      <c r="C50" s="9">
        <v>203843194499</v>
      </c>
      <c r="D50" s="9">
        <v>169834871104</v>
      </c>
      <c r="E50" s="9">
        <v>12308916</v>
      </c>
      <c r="F50" s="9">
        <v>50094716450</v>
      </c>
      <c r="G50" s="9">
        <v>13470350</v>
      </c>
      <c r="H50" s="9">
        <v>68860001666</v>
      </c>
      <c r="I50" s="9">
        <f>Table1[[#This Row],[18794390]]+Table1[[#This Row],[793362]]-Table1[[#This Row],[0]]</f>
        <v>37892804</v>
      </c>
      <c r="J50" s="13">
        <v>3914</v>
      </c>
      <c r="K50" s="9">
        <f>Table1[[#This Row],[209141734804.0000]]+Table1[[#This Row],[8890038992]]-Table1[[#This Row],[Column8]]</f>
        <v>185077909283</v>
      </c>
      <c r="L50" s="9">
        <v>148199717409</v>
      </c>
      <c r="M50" s="11">
        <v>0.26</v>
      </c>
    </row>
    <row r="51" spans="1:13" ht="23.1" customHeight="1" x14ac:dyDescent="0.55000000000000004">
      <c r="A51" s="8" t="s">
        <v>150</v>
      </c>
      <c r="B51" s="9">
        <v>32200952</v>
      </c>
      <c r="C51" s="9">
        <v>1710586955058</v>
      </c>
      <c r="D51" s="9">
        <v>1091426177059</v>
      </c>
      <c r="E51" s="9">
        <v>893071</v>
      </c>
      <c r="F51" s="9">
        <v>32661801454</v>
      </c>
      <c r="G51" s="9">
        <v>2185897</v>
      </c>
      <c r="H51" s="9">
        <v>115683116144</v>
      </c>
      <c r="I51" s="9">
        <f>Table1[[#This Row],[18794390]]+Table1[[#This Row],[793362]]-Table1[[#This Row],[0]]</f>
        <v>30908126</v>
      </c>
      <c r="J51" s="13">
        <v>38480</v>
      </c>
      <c r="K51" s="9">
        <f>Table1[[#This Row],[209141734804.0000]]+Table1[[#This Row],[8890038992]]-Table1[[#This Row],[Column8]]</f>
        <v>1627565640368</v>
      </c>
      <c r="L51" s="9">
        <v>1188440786519</v>
      </c>
      <c r="M51" s="11">
        <v>2.11</v>
      </c>
    </row>
    <row r="52" spans="1:13" ht="23.1" customHeight="1" x14ac:dyDescent="0.55000000000000004">
      <c r="A52" s="8" t="s">
        <v>151</v>
      </c>
      <c r="B52" s="9">
        <v>4349177</v>
      </c>
      <c r="C52" s="9">
        <v>196942758704</v>
      </c>
      <c r="D52" s="9">
        <v>90654882112</v>
      </c>
      <c r="E52" s="9">
        <v>659840</v>
      </c>
      <c r="F52" s="9">
        <v>12773062055</v>
      </c>
      <c r="G52" s="9">
        <v>3032901</v>
      </c>
      <c r="H52" s="9">
        <v>127315845586</v>
      </c>
      <c r="I52" s="9">
        <f>Table1[[#This Row],[18794390]]+Table1[[#This Row],[793362]]-Table1[[#This Row],[0]]</f>
        <v>1976116</v>
      </c>
      <c r="J52" s="13">
        <v>20390</v>
      </c>
      <c r="K52" s="9">
        <f>Table1[[#This Row],[209141734804.0000]]+Table1[[#This Row],[8890038992]]-Table1[[#This Row],[Column8]]</f>
        <v>82399975173</v>
      </c>
      <c r="L52" s="9">
        <v>40262382558</v>
      </c>
      <c r="M52" s="11">
        <v>7.0000000000000007E-2</v>
      </c>
    </row>
    <row r="53" spans="1:13" ht="23.1" customHeight="1" x14ac:dyDescent="0.55000000000000004">
      <c r="A53" s="8" t="s">
        <v>152</v>
      </c>
      <c r="B53" s="9">
        <v>3569383</v>
      </c>
      <c r="C53" s="9">
        <v>51641437797</v>
      </c>
      <c r="D53" s="9">
        <v>49138016299</v>
      </c>
      <c r="E53" s="9">
        <v>722949</v>
      </c>
      <c r="F53" s="9">
        <f>6563562847+143352300473</f>
        <v>149915863320</v>
      </c>
      <c r="G53" s="9">
        <v>642872</v>
      </c>
      <c r="H53" s="9">
        <v>8500132121</v>
      </c>
      <c r="I53" s="9">
        <f>Table1[[#This Row],[18794390]]+Table1[[#This Row],[793362]]-Table1[[#This Row],[0]]</f>
        <v>3649460</v>
      </c>
      <c r="J53" s="13">
        <v>9493</v>
      </c>
      <c r="K53" s="9">
        <f>Table1[[#This Row],[209141734804.0000]]+Table1[[#This Row],[8890038992]]-Table1[[#This Row],[Column8]]</f>
        <v>193057168996</v>
      </c>
      <c r="L53" s="9">
        <v>138724592328</v>
      </c>
      <c r="M53" s="11">
        <v>0.25</v>
      </c>
    </row>
    <row r="54" spans="1:13" ht="23.1" customHeight="1" x14ac:dyDescent="0.55000000000000004">
      <c r="A54" s="8" t="s">
        <v>153</v>
      </c>
      <c r="B54" s="9">
        <v>5796959</v>
      </c>
      <c r="C54" s="9">
        <v>755250759499</v>
      </c>
      <c r="D54" s="9">
        <v>556027192341</v>
      </c>
      <c r="E54" s="9">
        <v>17697</v>
      </c>
      <c r="F54" s="9">
        <v>1566522121</v>
      </c>
      <c r="G54" s="9">
        <v>77574</v>
      </c>
      <c r="H54" s="9">
        <v>10096922157</v>
      </c>
      <c r="I54" s="9">
        <f>Table1[[#This Row],[18794390]]+Table1[[#This Row],[793362]]-Table1[[#This Row],[0]]</f>
        <v>5737082</v>
      </c>
      <c r="J54" s="13">
        <v>92080</v>
      </c>
      <c r="K54" s="9">
        <f>Table1[[#This Row],[209141734804.0000]]+Table1[[#This Row],[8890038992]]-Table1[[#This Row],[Column8]]</f>
        <v>746720359463</v>
      </c>
      <c r="L54" s="9">
        <v>527869024974</v>
      </c>
      <c r="M54" s="11">
        <v>0.94</v>
      </c>
    </row>
    <row r="55" spans="1:13" ht="23.1" customHeight="1" x14ac:dyDescent="0.55000000000000004">
      <c r="A55" s="8" t="s">
        <v>154</v>
      </c>
      <c r="B55" s="9">
        <v>491799</v>
      </c>
      <c r="C55" s="9">
        <v>115872699798</v>
      </c>
      <c r="D55" s="9">
        <v>115822047411</v>
      </c>
      <c r="E55" s="9">
        <v>50000</v>
      </c>
      <c r="F55" s="9">
        <v>11439103229</v>
      </c>
      <c r="G55" s="9">
        <v>0</v>
      </c>
      <c r="H55" s="9">
        <v>0</v>
      </c>
      <c r="I55" s="9">
        <f>Table1[[#This Row],[18794390]]+Table1[[#This Row],[793362]]-Table1[[#This Row],[0]]</f>
        <v>541799</v>
      </c>
      <c r="J55" s="13">
        <v>221288</v>
      </c>
      <c r="K55" s="9">
        <f>Table1[[#This Row],[209141734804.0000]]+Table1[[#This Row],[8890038992]]-Table1[[#This Row],[Column8]]</f>
        <v>127311803027</v>
      </c>
      <c r="L55" s="9">
        <v>119802497966</v>
      </c>
      <c r="M55" s="11">
        <v>0.21</v>
      </c>
    </row>
    <row r="56" spans="1:13" ht="23.1" customHeight="1" x14ac:dyDescent="0.55000000000000004">
      <c r="A56" s="8" t="s">
        <v>155</v>
      </c>
      <c r="B56" s="9">
        <v>6602224</v>
      </c>
      <c r="C56" s="9">
        <v>181533571347</v>
      </c>
      <c r="D56" s="9">
        <v>170333269715</v>
      </c>
      <c r="E56" s="9">
        <v>298940</v>
      </c>
      <c r="F56" s="9">
        <v>6926385484</v>
      </c>
      <c r="G56" s="9">
        <v>0</v>
      </c>
      <c r="H56" s="9">
        <v>0</v>
      </c>
      <c r="I56" s="9">
        <f>Table1[[#This Row],[18794390]]+Table1[[#This Row],[793362]]-Table1[[#This Row],[0]]</f>
        <v>6901164</v>
      </c>
      <c r="J56" s="13">
        <v>22201</v>
      </c>
      <c r="K56" s="9">
        <f>Table1[[#This Row],[209141734804.0000]]+Table1[[#This Row],[8890038992]]-Table1[[#This Row],[Column8]]</f>
        <v>188459956831</v>
      </c>
      <c r="L56" s="9">
        <v>153096300283</v>
      </c>
      <c r="M56" s="11">
        <v>0.27</v>
      </c>
    </row>
    <row r="57" spans="1:13" ht="23.1" customHeight="1" x14ac:dyDescent="0.55000000000000004">
      <c r="A57" s="8" t="s">
        <v>156</v>
      </c>
      <c r="B57" s="9">
        <v>2101625</v>
      </c>
      <c r="C57" s="9">
        <v>84617882566</v>
      </c>
      <c r="D57" s="9">
        <v>83875108938</v>
      </c>
      <c r="E57" s="9">
        <v>280000</v>
      </c>
      <c r="F57" s="9">
        <v>10067868796</v>
      </c>
      <c r="G57" s="9">
        <v>0</v>
      </c>
      <c r="H57" s="9">
        <v>0</v>
      </c>
      <c r="I57" s="9">
        <f>Table1[[#This Row],[18794390]]+Table1[[#This Row],[793362]]-Table1[[#This Row],[0]]</f>
        <v>2381625</v>
      </c>
      <c r="J57" s="13">
        <v>36470</v>
      </c>
      <c r="K57" s="9">
        <f>Table1[[#This Row],[209141734804.0000]]+Table1[[#This Row],[8890038992]]-Table1[[#This Row],[Column8]]</f>
        <v>94685751362</v>
      </c>
      <c r="L57" s="9">
        <v>86791851777</v>
      </c>
      <c r="M57" s="11">
        <v>0.15</v>
      </c>
    </row>
    <row r="58" spans="1:13" ht="23.1" customHeight="1" x14ac:dyDescent="0.55000000000000004">
      <c r="A58" s="8" t="s">
        <v>157</v>
      </c>
      <c r="B58" s="9">
        <v>2635217</v>
      </c>
      <c r="C58" s="9">
        <v>82005904011</v>
      </c>
      <c r="D58" s="9">
        <v>78967461698</v>
      </c>
      <c r="E58" s="9">
        <v>532372</v>
      </c>
      <c r="F58" s="9">
        <v>14034491893</v>
      </c>
      <c r="G58" s="9">
        <v>286584</v>
      </c>
      <c r="H58" s="9">
        <v>8786428201</v>
      </c>
      <c r="I58" s="9">
        <f>Table1[[#This Row],[18794390]]+Table1[[#This Row],[793362]]-Table1[[#This Row],[0]]</f>
        <v>2881005</v>
      </c>
      <c r="J58" s="13">
        <v>23699</v>
      </c>
      <c r="K58" s="9">
        <f>Table1[[#This Row],[209141734804.0000]]+Table1[[#This Row],[8890038992]]-Table1[[#This Row],[Column8]]</f>
        <v>87253967703</v>
      </c>
      <c r="L58" s="9">
        <v>68225047026</v>
      </c>
      <c r="M58" s="11">
        <v>0.12</v>
      </c>
    </row>
    <row r="59" spans="1:13" ht="23.1" customHeight="1" x14ac:dyDescent="0.55000000000000004">
      <c r="A59" s="8" t="s">
        <v>158</v>
      </c>
      <c r="B59" s="9">
        <v>3363778</v>
      </c>
      <c r="C59" s="9">
        <v>142462980712</v>
      </c>
      <c r="D59" s="9">
        <v>107827986647</v>
      </c>
      <c r="E59" s="9">
        <v>460000</v>
      </c>
      <c r="F59" s="9">
        <v>12903372275</v>
      </c>
      <c r="G59" s="9">
        <v>726947</v>
      </c>
      <c r="H59" s="9">
        <v>29537045353</v>
      </c>
      <c r="I59" s="9">
        <f>Table1[[#This Row],[18794390]]+Table1[[#This Row],[793362]]-Table1[[#This Row],[0]]</f>
        <v>3096831</v>
      </c>
      <c r="J59" s="13">
        <v>22180</v>
      </c>
      <c r="K59" s="9">
        <f>Table1[[#This Row],[209141734804.0000]]+Table1[[#This Row],[8890038992]]-Table1[[#This Row],[Column8]]</f>
        <v>125829307634</v>
      </c>
      <c r="L59" s="9">
        <v>68635508921</v>
      </c>
      <c r="M59" s="11">
        <v>0.12</v>
      </c>
    </row>
    <row r="60" spans="1:13" ht="23.1" customHeight="1" x14ac:dyDescent="0.55000000000000004">
      <c r="A60" s="8" t="s">
        <v>159</v>
      </c>
      <c r="B60" s="9">
        <v>876821</v>
      </c>
      <c r="C60" s="9">
        <v>134857554799</v>
      </c>
      <c r="D60" s="9">
        <v>131177869116</v>
      </c>
      <c r="E60" s="9">
        <v>220000</v>
      </c>
      <c r="F60" s="9">
        <v>29936858505</v>
      </c>
      <c r="G60" s="9">
        <v>0</v>
      </c>
      <c r="H60" s="9">
        <v>0</v>
      </c>
      <c r="I60" s="9">
        <f>Table1[[#This Row],[18794390]]+Table1[[#This Row],[793362]]-Table1[[#This Row],[0]]</f>
        <v>1096821</v>
      </c>
      <c r="J60" s="13">
        <v>133730</v>
      </c>
      <c r="K60" s="9">
        <f>Table1[[#This Row],[209141734804.0000]]+Table1[[#This Row],[8890038992]]-Table1[[#This Row],[Column8]]</f>
        <v>164794413304</v>
      </c>
      <c r="L60" s="9">
        <v>146566397151</v>
      </c>
      <c r="M60" s="11">
        <v>0.26</v>
      </c>
    </row>
    <row r="61" spans="1:13" ht="23.1" customHeight="1" x14ac:dyDescent="0.55000000000000004">
      <c r="A61" s="8" t="s">
        <v>160</v>
      </c>
      <c r="B61" s="9">
        <v>102820706</v>
      </c>
      <c r="C61" s="9">
        <v>1665154292144</v>
      </c>
      <c r="D61" s="9">
        <v>1541138433954</v>
      </c>
      <c r="E61" s="9">
        <v>0</v>
      </c>
      <c r="F61" s="9">
        <v>0</v>
      </c>
      <c r="G61" s="9">
        <v>0</v>
      </c>
      <c r="H61" s="9">
        <v>0</v>
      </c>
      <c r="I61" s="9">
        <f>Table1[[#This Row],[18794390]]+Table1[[#This Row],[793362]]-Table1[[#This Row],[0]]</f>
        <v>102820706</v>
      </c>
      <c r="J61" s="13">
        <v>15000</v>
      </c>
      <c r="K61" s="9">
        <f>Table1[[#This Row],[209141734804.0000]]+Table1[[#This Row],[8890038992]]-Table1[[#This Row],[Column8]]</f>
        <v>1665154292144</v>
      </c>
      <c r="L61" s="9">
        <v>1541138433954</v>
      </c>
      <c r="M61" s="11">
        <v>2.73</v>
      </c>
    </row>
    <row r="62" spans="1:13" ht="23.1" customHeight="1" x14ac:dyDescent="0.55000000000000004">
      <c r="A62" s="8" t="s">
        <v>161</v>
      </c>
      <c r="B62" s="9">
        <v>2246771</v>
      </c>
      <c r="C62" s="9">
        <v>190108570896</v>
      </c>
      <c r="D62" s="9">
        <v>169221657852</v>
      </c>
      <c r="E62" s="9">
        <v>196940</v>
      </c>
      <c r="F62" s="9">
        <v>14050489888</v>
      </c>
      <c r="G62" s="9">
        <v>572926</v>
      </c>
      <c r="H62" s="9">
        <v>48083143081</v>
      </c>
      <c r="I62" s="9">
        <f>Table1[[#This Row],[18794390]]+Table1[[#This Row],[793362]]-Table1[[#This Row],[0]]</f>
        <v>1870785</v>
      </c>
      <c r="J62" s="13">
        <v>75261</v>
      </c>
      <c r="K62" s="9">
        <f>Table1[[#This Row],[209141734804.0000]]+Table1[[#This Row],[8890038992]]-Table1[[#This Row],[Column8]]</f>
        <v>156075917703</v>
      </c>
      <c r="L62" s="9">
        <v>140690144053</v>
      </c>
      <c r="M62" s="11">
        <v>0.25</v>
      </c>
    </row>
    <row r="63" spans="1:13" ht="23.1" customHeight="1" x14ac:dyDescent="0.55000000000000004">
      <c r="A63" s="8" t="s">
        <v>162</v>
      </c>
      <c r="B63" s="9">
        <v>1360363930</v>
      </c>
      <c r="C63" s="9">
        <v>16197520806800.998</v>
      </c>
      <c r="D63" s="9">
        <v>14001099550159</v>
      </c>
      <c r="E63" s="9">
        <v>25350002</v>
      </c>
      <c r="F63" s="9">
        <v>255847740835</v>
      </c>
      <c r="G63" s="9">
        <v>86450768</v>
      </c>
      <c r="H63" s="9">
        <v>1026942727311</v>
      </c>
      <c r="I63" s="9">
        <f>Table1[[#This Row],[18794390]]+Table1[[#This Row],[793362]]-Table1[[#This Row],[0]]</f>
        <v>1299263164</v>
      </c>
      <c r="J63" s="13">
        <v>11450</v>
      </c>
      <c r="K63" s="9">
        <f>Table1[[#This Row],[209141734804.0000]]+Table1[[#This Row],[8890038992]]-Table1[[#This Row],[Column8]]</f>
        <v>15426425820324.998</v>
      </c>
      <c r="L63" s="9">
        <v>14865257039750</v>
      </c>
      <c r="M63" s="11">
        <v>26.34</v>
      </c>
    </row>
    <row r="64" spans="1:13" ht="23.1" customHeight="1" x14ac:dyDescent="0.55000000000000004">
      <c r="A64" s="8" t="s">
        <v>163</v>
      </c>
      <c r="B64" s="9">
        <v>11216139</v>
      </c>
      <c r="C64" s="9">
        <v>798953919425</v>
      </c>
      <c r="D64" s="9">
        <v>755393233099</v>
      </c>
      <c r="E64" s="9">
        <v>202053</v>
      </c>
      <c r="F64" s="9">
        <v>12869970973</v>
      </c>
      <c r="G64" s="9">
        <v>301812</v>
      </c>
      <c r="H64" s="9">
        <v>21459810745</v>
      </c>
      <c r="I64" s="9">
        <f>Table1[[#This Row],[18794390]]+Table1[[#This Row],[793362]]-Table1[[#This Row],[0]]</f>
        <v>11116380</v>
      </c>
      <c r="J64" s="13">
        <v>60380</v>
      </c>
      <c r="K64" s="9">
        <f>Table1[[#This Row],[209141734804.0000]]+Table1[[#This Row],[8890038992]]-Table1[[#This Row],[Column8]]</f>
        <v>790364079653</v>
      </c>
      <c r="L64" s="9">
        <v>670696907065</v>
      </c>
      <c r="M64" s="11">
        <v>1.19</v>
      </c>
    </row>
    <row r="65" spans="1:13" ht="23.1" customHeight="1" x14ac:dyDescent="0.55000000000000004">
      <c r="A65" s="8" t="s">
        <v>164</v>
      </c>
      <c r="B65" s="9">
        <v>16269415</v>
      </c>
      <c r="C65" s="9">
        <v>368335961536</v>
      </c>
      <c r="D65" s="9">
        <v>333432100521</v>
      </c>
      <c r="E65" s="9">
        <v>428198</v>
      </c>
      <c r="F65" s="9">
        <v>6956187296</v>
      </c>
      <c r="G65" s="9">
        <v>67413</v>
      </c>
      <c r="H65" s="9">
        <v>1515812272</v>
      </c>
      <c r="I65" s="9">
        <f>Table1[[#This Row],[18794390]]+Table1[[#This Row],[793362]]-Table1[[#This Row],[0]]</f>
        <v>16630200</v>
      </c>
      <c r="J65" s="13">
        <v>16163</v>
      </c>
      <c r="K65" s="9">
        <f>Table1[[#This Row],[209141734804.0000]]+Table1[[#This Row],[8890038992]]-Table1[[#This Row],[Column8]]</f>
        <v>373776336560</v>
      </c>
      <c r="L65" s="9">
        <v>268589639222</v>
      </c>
      <c r="M65" s="11">
        <v>0.48</v>
      </c>
    </row>
    <row r="66" spans="1:13" ht="23.1" customHeight="1" x14ac:dyDescent="0.55000000000000004">
      <c r="A66" s="8" t="s">
        <v>165</v>
      </c>
      <c r="B66" s="9">
        <v>16962538</v>
      </c>
      <c r="C66" s="9">
        <v>487589069504</v>
      </c>
      <c r="D66" s="9">
        <v>373400711761</v>
      </c>
      <c r="E66" s="9">
        <v>706159</v>
      </c>
      <c r="F66" s="9">
        <v>13252035362</v>
      </c>
      <c r="G66" s="9">
        <v>524133</v>
      </c>
      <c r="H66" s="9">
        <v>14943449615</v>
      </c>
      <c r="I66" s="9">
        <f>Table1[[#This Row],[18794390]]+Table1[[#This Row],[793362]]-Table1[[#This Row],[0]]</f>
        <v>17144564</v>
      </c>
      <c r="J66" s="13">
        <v>16090</v>
      </c>
      <c r="K66" s="9">
        <f>Table1[[#This Row],[209141734804.0000]]+Table1[[#This Row],[8890038992]]-Table1[[#This Row],[Column8]]</f>
        <v>485897655251</v>
      </c>
      <c r="L66" s="9">
        <v>275646384178</v>
      </c>
      <c r="M66" s="11">
        <v>0.49</v>
      </c>
    </row>
    <row r="67" spans="1:13" ht="23.1" customHeight="1" x14ac:dyDescent="0.55000000000000004">
      <c r="A67" s="8" t="s">
        <v>166</v>
      </c>
      <c r="B67" s="9">
        <v>7726240</v>
      </c>
      <c r="C67" s="9">
        <v>339740412416</v>
      </c>
      <c r="D67" s="9">
        <v>239485817149</v>
      </c>
      <c r="E67" s="9">
        <v>3977936</v>
      </c>
      <c r="F67" s="9">
        <v>7988145368</v>
      </c>
      <c r="G67" s="9">
        <v>3952669</v>
      </c>
      <c r="H67" s="9">
        <v>11459442904</v>
      </c>
      <c r="I67" s="9">
        <f>Table1[[#This Row],[18794390]]+Table1[[#This Row],[793362]]-Table1[[#This Row],[0]]</f>
        <v>7751507</v>
      </c>
      <c r="J67" s="13">
        <v>24850</v>
      </c>
      <c r="K67" s="9">
        <f>Table1[[#This Row],[209141734804.0000]]+Table1[[#This Row],[8890038992]]-Table1[[#This Row],[Column8]]</f>
        <v>336269114880</v>
      </c>
      <c r="L67" s="9">
        <v>192478553993</v>
      </c>
      <c r="M67" s="11">
        <v>0.34</v>
      </c>
    </row>
    <row r="68" spans="1:13" ht="23.1" customHeight="1" x14ac:dyDescent="0.55000000000000004">
      <c r="A68" s="8" t="s">
        <v>167</v>
      </c>
      <c r="B68" s="9">
        <v>3986156</v>
      </c>
      <c r="C68" s="9">
        <v>543727213365</v>
      </c>
      <c r="D68" s="9">
        <v>514380958983</v>
      </c>
      <c r="E68" s="9">
        <v>235185</v>
      </c>
      <c r="F68" s="9">
        <v>26984723623</v>
      </c>
      <c r="G68" s="9">
        <v>0</v>
      </c>
      <c r="H68" s="9">
        <v>0</v>
      </c>
      <c r="I68" s="9">
        <f>Table1[[#This Row],[18794390]]+Table1[[#This Row],[793362]]-Table1[[#This Row],[0]]</f>
        <v>4221341</v>
      </c>
      <c r="J68" s="13">
        <v>90000</v>
      </c>
      <c r="K68" s="9">
        <f>Table1[[#This Row],[209141734804.0000]]+Table1[[#This Row],[8890038992]]-Table1[[#This Row],[Column8]]</f>
        <v>570711936988</v>
      </c>
      <c r="L68" s="9">
        <v>379631950278</v>
      </c>
      <c r="M68" s="11">
        <v>0.67</v>
      </c>
    </row>
    <row r="69" spans="1:13" ht="23.1" customHeight="1" x14ac:dyDescent="0.55000000000000004">
      <c r="A69" s="8" t="s">
        <v>168</v>
      </c>
      <c r="B69" s="9">
        <v>55427789</v>
      </c>
      <c r="C69" s="9">
        <v>212277791201</v>
      </c>
      <c r="D69" s="9">
        <v>182551148154</v>
      </c>
      <c r="E69" s="9">
        <v>3102806</v>
      </c>
      <c r="F69" s="9">
        <v>7973230696</v>
      </c>
      <c r="G69" s="9">
        <v>8594302</v>
      </c>
      <c r="H69" s="9">
        <v>32640201697</v>
      </c>
      <c r="I69" s="9">
        <f>Table1[[#This Row],[18794390]]+Table1[[#This Row],[793362]]-Table1[[#This Row],[0]]</f>
        <v>49936293</v>
      </c>
      <c r="J69" s="13">
        <v>2510</v>
      </c>
      <c r="K69" s="9">
        <f>Table1[[#This Row],[209141734804.0000]]+Table1[[#This Row],[8890038992]]-Table1[[#This Row],[Column8]]</f>
        <v>187610820200</v>
      </c>
      <c r="L69" s="9">
        <v>125244836960</v>
      </c>
      <c r="M69" s="11">
        <v>0.22</v>
      </c>
    </row>
    <row r="70" spans="1:13" ht="23.1" customHeight="1" x14ac:dyDescent="0.55000000000000004">
      <c r="A70" s="8" t="s">
        <v>169</v>
      </c>
      <c r="B70" s="9">
        <v>2429525</v>
      </c>
      <c r="C70" s="9">
        <v>40327705759</v>
      </c>
      <c r="D70" s="9">
        <v>35004697174</v>
      </c>
      <c r="E70" s="9">
        <v>0</v>
      </c>
      <c r="F70" s="9">
        <v>0</v>
      </c>
      <c r="G70" s="9">
        <v>0</v>
      </c>
      <c r="H70" s="9">
        <v>0</v>
      </c>
      <c r="I70" s="9">
        <f>Table1[[#This Row],[18794390]]+Table1[[#This Row],[793362]]-Table1[[#This Row],[0]]</f>
        <v>2429525</v>
      </c>
      <c r="J70" s="13">
        <v>14405</v>
      </c>
      <c r="K70" s="9">
        <f>Table1[[#This Row],[209141734804.0000]]+Table1[[#This Row],[8890038992]]-Table1[[#This Row],[Column8]]</f>
        <v>40327705759</v>
      </c>
      <c r="L70" s="9">
        <v>34970709673</v>
      </c>
      <c r="M70" s="11">
        <v>0.06</v>
      </c>
    </row>
    <row r="71" spans="1:13" ht="23.1" customHeight="1" x14ac:dyDescent="0.55000000000000004">
      <c r="A71" s="8" t="s">
        <v>170</v>
      </c>
      <c r="B71" s="9">
        <v>28331152</v>
      </c>
      <c r="C71" s="9">
        <v>446024077586</v>
      </c>
      <c r="D71" s="9">
        <v>309707246352</v>
      </c>
      <c r="E71" s="9">
        <v>1131254</v>
      </c>
      <c r="F71" s="9">
        <v>13378255020</v>
      </c>
      <c r="G71" s="9">
        <v>7090127</v>
      </c>
      <c r="H71" s="9">
        <v>111162498266</v>
      </c>
      <c r="I71" s="9">
        <f>Table1[[#This Row],[18794390]]+Table1[[#This Row],[793362]]-Table1[[#This Row],[0]]</f>
        <v>22372279</v>
      </c>
      <c r="J71" s="13">
        <v>13490</v>
      </c>
      <c r="K71" s="9">
        <f>Table1[[#This Row],[209141734804.0000]]+Table1[[#This Row],[8890038992]]-Table1[[#This Row],[Column8]]</f>
        <v>348239834340</v>
      </c>
      <c r="L71" s="9">
        <v>301572674159</v>
      </c>
      <c r="M71" s="11">
        <v>0.53</v>
      </c>
    </row>
    <row r="72" spans="1:13" ht="23.1" customHeight="1" x14ac:dyDescent="0.55000000000000004">
      <c r="A72" s="8" t="s">
        <v>171</v>
      </c>
      <c r="B72" s="9">
        <v>6262699</v>
      </c>
      <c r="C72" s="9">
        <v>268390479317</v>
      </c>
      <c r="D72" s="9">
        <v>237739115863</v>
      </c>
      <c r="E72" s="9">
        <v>0</v>
      </c>
      <c r="F72" s="9">
        <v>0</v>
      </c>
      <c r="G72" s="9">
        <v>2838</v>
      </c>
      <c r="H72" s="9">
        <v>121623629</v>
      </c>
      <c r="I72" s="9">
        <f>Table1[[#This Row],[18794390]]+Table1[[#This Row],[793362]]-Table1[[#This Row],[0]]</f>
        <v>6259861</v>
      </c>
      <c r="J72" s="13">
        <v>28880</v>
      </c>
      <c r="K72" s="9">
        <f>Table1[[#This Row],[209141734804.0000]]+Table1[[#This Row],[8890038992]]-Table1[[#This Row],[Column8]]</f>
        <v>268268855688</v>
      </c>
      <c r="L72" s="9">
        <v>180647389247</v>
      </c>
      <c r="M72" s="11">
        <v>0.32</v>
      </c>
    </row>
    <row r="73" spans="1:13" ht="23.1" customHeight="1" x14ac:dyDescent="0.55000000000000004">
      <c r="A73" s="8" t="s">
        <v>172</v>
      </c>
      <c r="B73" s="9">
        <v>7768760</v>
      </c>
      <c r="C73" s="9">
        <v>170142962024</v>
      </c>
      <c r="D73" s="9">
        <v>102702581475</v>
      </c>
      <c r="E73" s="9">
        <v>0</v>
      </c>
      <c r="F73" s="9">
        <v>0</v>
      </c>
      <c r="G73" s="9">
        <v>0</v>
      </c>
      <c r="H73" s="9">
        <v>0</v>
      </c>
      <c r="I73" s="9">
        <f>Table1[[#This Row],[18794390]]+Table1[[#This Row],[793362]]-Table1[[#This Row],[0]]</f>
        <v>7768760</v>
      </c>
      <c r="J73" s="13">
        <v>12600</v>
      </c>
      <c r="K73" s="9">
        <f>Table1[[#This Row],[209141734804.0000]]+Table1[[#This Row],[8890038992]]-Table1[[#This Row],[Column8]]</f>
        <v>170142962024</v>
      </c>
      <c r="L73" s="9">
        <v>97811982356</v>
      </c>
      <c r="M73" s="11">
        <v>0.17</v>
      </c>
    </row>
    <row r="74" spans="1:13" ht="23.1" customHeight="1" x14ac:dyDescent="0.55000000000000004">
      <c r="A74" s="8" t="s">
        <v>173</v>
      </c>
      <c r="B74" s="9">
        <v>5820837</v>
      </c>
      <c r="C74" s="9">
        <v>194344351205</v>
      </c>
      <c r="D74" s="9">
        <v>177226109106</v>
      </c>
      <c r="E74" s="9">
        <v>0</v>
      </c>
      <c r="F74" s="9">
        <v>0</v>
      </c>
      <c r="G74" s="9">
        <v>0</v>
      </c>
      <c r="H74" s="9">
        <v>0</v>
      </c>
      <c r="I74" s="9">
        <f>Table1[[#This Row],[18794390]]+Table1[[#This Row],[793362]]-Table1[[#This Row],[0]]</f>
        <v>5820837</v>
      </c>
      <c r="J74" s="13">
        <v>26939</v>
      </c>
      <c r="K74" s="9">
        <f>Table1[[#This Row],[209141734804.0000]]+Table1[[#This Row],[8890038992]]-Table1[[#This Row],[Column8]]</f>
        <v>194344351205</v>
      </c>
      <c r="L74" s="9">
        <v>156688354225</v>
      </c>
      <c r="M74" s="11">
        <v>0.28000000000000003</v>
      </c>
    </row>
    <row r="75" spans="1:13" ht="23.1" customHeight="1" x14ac:dyDescent="0.55000000000000004">
      <c r="A75" s="8" t="s">
        <v>174</v>
      </c>
      <c r="B75" s="9">
        <v>6974368</v>
      </c>
      <c r="C75" s="9">
        <v>162937314731</v>
      </c>
      <c r="D75" s="9">
        <v>154573916716</v>
      </c>
      <c r="E75" s="9">
        <v>788331</v>
      </c>
      <c r="F75" s="9">
        <v>15821834619</v>
      </c>
      <c r="G75" s="9">
        <v>1498319</v>
      </c>
      <c r="H75" s="9">
        <v>34558574218</v>
      </c>
      <c r="I75" s="9">
        <f>Table1[[#This Row],[18794390]]+Table1[[#This Row],[793362]]-Table1[[#This Row],[0]]</f>
        <v>6264380</v>
      </c>
      <c r="J75" s="13">
        <v>19090</v>
      </c>
      <c r="K75" s="9">
        <f>Table1[[#This Row],[209141734804.0000]]+Table1[[#This Row],[8890038992]]-Table1[[#This Row],[Column8]]</f>
        <v>144200575132</v>
      </c>
      <c r="L75" s="9">
        <v>119496128072</v>
      </c>
      <c r="M75" s="11">
        <v>0.21</v>
      </c>
    </row>
    <row r="76" spans="1:13" ht="23.1" customHeight="1" x14ac:dyDescent="0.55000000000000004">
      <c r="A76" s="8" t="s">
        <v>175</v>
      </c>
      <c r="B76" s="9">
        <v>2919057</v>
      </c>
      <c r="C76" s="9">
        <v>52632673826</v>
      </c>
      <c r="D76" s="9">
        <v>53582323556</v>
      </c>
      <c r="E76" s="9">
        <v>390000</v>
      </c>
      <c r="F76" s="9">
        <v>5179547808</v>
      </c>
      <c r="G76" s="9">
        <v>0</v>
      </c>
      <c r="H76" s="9">
        <v>0</v>
      </c>
      <c r="I76" s="9">
        <f>Table1[[#This Row],[18794390]]+Table1[[#This Row],[793362]]-Table1[[#This Row],[0]]</f>
        <v>3309057</v>
      </c>
      <c r="J76" s="13">
        <v>12560</v>
      </c>
      <c r="K76" s="9">
        <f>Table1[[#This Row],[209141734804.0000]]+Table1[[#This Row],[8890038992]]-Table1[[#This Row],[Column8]]</f>
        <v>57812221634</v>
      </c>
      <c r="L76" s="9">
        <v>41530168988</v>
      </c>
      <c r="M76" s="11">
        <v>7.0000000000000007E-2</v>
      </c>
    </row>
    <row r="77" spans="1:13" ht="23.1" customHeight="1" x14ac:dyDescent="0.55000000000000004">
      <c r="A77" s="8" t="s">
        <v>176</v>
      </c>
      <c r="B77" s="9">
        <v>7165204</v>
      </c>
      <c r="C77" s="9">
        <v>139271678114</v>
      </c>
      <c r="D77" s="9">
        <v>115630098888</v>
      </c>
      <c r="E77" s="9">
        <v>2774853</v>
      </c>
      <c r="F77" s="9">
        <v>50182205875</v>
      </c>
      <c r="G77" s="9">
        <v>3471384</v>
      </c>
      <c r="H77" s="9">
        <v>66516889388</v>
      </c>
      <c r="I77" s="9">
        <f>Table1[[#This Row],[18794390]]+Table1[[#This Row],[793362]]-Table1[[#This Row],[0]]</f>
        <v>6468673</v>
      </c>
      <c r="J77" s="13">
        <v>18850</v>
      </c>
      <c r="K77" s="9">
        <f>Table1[[#This Row],[209141734804.0000]]+Table1[[#This Row],[8890038992]]-Table1[[#This Row],[Column8]]</f>
        <v>122936994601</v>
      </c>
      <c r="L77" s="9">
        <v>121841815844</v>
      </c>
      <c r="M77" s="11">
        <v>0.22</v>
      </c>
    </row>
    <row r="78" spans="1:13" ht="23.1" customHeight="1" x14ac:dyDescent="0.55000000000000004">
      <c r="A78" s="8" t="s">
        <v>177</v>
      </c>
      <c r="B78" s="9">
        <v>703903</v>
      </c>
      <c r="C78" s="9">
        <v>105188411557</v>
      </c>
      <c r="D78" s="9">
        <v>95257132812</v>
      </c>
      <c r="E78" s="9">
        <v>523181</v>
      </c>
      <c r="F78" s="9">
        <v>38938855396</v>
      </c>
      <c r="G78" s="9">
        <v>374710</v>
      </c>
      <c r="H78" s="9">
        <v>44073911026</v>
      </c>
      <c r="I78" s="9">
        <f>Table1[[#This Row],[18794390]]+Table1[[#This Row],[793362]]-Table1[[#This Row],[0]]</f>
        <v>852374</v>
      </c>
      <c r="J78" s="13">
        <v>54030</v>
      </c>
      <c r="K78" s="9">
        <f>Table1[[#This Row],[209141734804.0000]]+Table1[[#This Row],[8890038992]]-Table1[[#This Row],[Column8]]</f>
        <v>100053355927</v>
      </c>
      <c r="L78" s="9">
        <v>46018766360</v>
      </c>
      <c r="M78" s="11">
        <v>0.08</v>
      </c>
    </row>
    <row r="79" spans="1:13" ht="23.1" customHeight="1" x14ac:dyDescent="0.55000000000000004">
      <c r="A79" s="8" t="s">
        <v>178</v>
      </c>
      <c r="B79" s="9">
        <v>1253521</v>
      </c>
      <c r="C79" s="9">
        <v>203327448486</v>
      </c>
      <c r="D79" s="9">
        <v>170687485519</v>
      </c>
      <c r="E79" s="9">
        <v>54926</v>
      </c>
      <c r="F79" s="9">
        <v>5462534844</v>
      </c>
      <c r="G79" s="9">
        <v>219153</v>
      </c>
      <c r="H79" s="9">
        <v>34970427703</v>
      </c>
      <c r="I79" s="9">
        <f>Table1[[#This Row],[18794390]]+Table1[[#This Row],[793362]]-Table1[[#This Row],[0]]</f>
        <v>1089294</v>
      </c>
      <c r="J79" s="13">
        <v>87970</v>
      </c>
      <c r="K79" s="9">
        <f>Table1[[#This Row],[209141734804.0000]]+Table1[[#This Row],[8890038992]]-Table1[[#This Row],[Column8]]</f>
        <v>173819555627</v>
      </c>
      <c r="L79" s="9">
        <v>95752366037</v>
      </c>
      <c r="M79" s="11">
        <v>0.17</v>
      </c>
    </row>
    <row r="80" spans="1:13" ht="23.1" customHeight="1" x14ac:dyDescent="0.55000000000000004">
      <c r="A80" s="8" t="s">
        <v>179</v>
      </c>
      <c r="B80" s="9">
        <v>5198027</v>
      </c>
      <c r="C80" s="9">
        <v>1620490334517</v>
      </c>
      <c r="D80" s="9">
        <v>1563728670935</v>
      </c>
      <c r="E80" s="9">
        <v>383695</v>
      </c>
      <c r="F80" s="9">
        <v>112462260382</v>
      </c>
      <c r="G80" s="9">
        <v>294105</v>
      </c>
      <c r="H80" s="9">
        <v>91362352220</v>
      </c>
      <c r="I80" s="9">
        <f>Table1[[#This Row],[18794390]]+Table1[[#This Row],[793362]]-Table1[[#This Row],[0]]</f>
        <v>5287617</v>
      </c>
      <c r="J80" s="13">
        <v>315400</v>
      </c>
      <c r="K80" s="9">
        <f>Table1[[#This Row],[209141734804.0000]]+Table1[[#This Row],[8890038992]]-Table1[[#This Row],[Column8]]</f>
        <v>1641590242679</v>
      </c>
      <c r="L80" s="9">
        <v>1666446938857</v>
      </c>
      <c r="M80" s="11">
        <v>2.95</v>
      </c>
    </row>
    <row r="81" spans="1:13" ht="23.1" customHeight="1" x14ac:dyDescent="0.55000000000000004">
      <c r="A81" s="8" t="s">
        <v>180</v>
      </c>
      <c r="B81" s="9">
        <v>8628843</v>
      </c>
      <c r="C81" s="9">
        <v>545817954579</v>
      </c>
      <c r="D81" s="9">
        <v>577779323169</v>
      </c>
      <c r="E81" s="9">
        <v>2566700</v>
      </c>
      <c r="F81" s="9">
        <v>166318477045</v>
      </c>
      <c r="G81" s="9">
        <v>2658229</v>
      </c>
      <c r="H81" s="9">
        <v>168474021354</v>
      </c>
      <c r="I81" s="9">
        <f>Table1[[#This Row],[18794390]]+Table1[[#This Row],[793362]]-Table1[[#This Row],[0]]</f>
        <v>8537314</v>
      </c>
      <c r="J81" s="13">
        <v>60020</v>
      </c>
      <c r="K81" s="9">
        <f>Table1[[#This Row],[209141734804.0000]]+Table1[[#This Row],[8890038992]]-Table1[[#This Row],[Column8]]</f>
        <v>543662410270</v>
      </c>
      <c r="L81" s="9">
        <v>512020154996</v>
      </c>
      <c r="M81" s="11">
        <v>0.91</v>
      </c>
    </row>
    <row r="82" spans="1:13" ht="23.1" customHeight="1" x14ac:dyDescent="0.55000000000000004">
      <c r="A82" s="8" t="s">
        <v>181</v>
      </c>
      <c r="B82" s="9">
        <v>7432160</v>
      </c>
      <c r="C82" s="9">
        <v>198088729154</v>
      </c>
      <c r="D82" s="9">
        <v>208387914332</v>
      </c>
      <c r="E82" s="9">
        <v>2973179</v>
      </c>
      <c r="F82" s="9">
        <v>5013627229</v>
      </c>
      <c r="G82" s="9">
        <v>3057869</v>
      </c>
      <c r="H82" s="9">
        <v>8851878267</v>
      </c>
      <c r="I82" s="9">
        <f>Table1[[#This Row],[18794390]]+Table1[[#This Row],[793362]]-Table1[[#This Row],[0]]</f>
        <v>7347470</v>
      </c>
      <c r="J82" s="13">
        <v>18277</v>
      </c>
      <c r="K82" s="9">
        <f>Table1[[#This Row],[209141734804.0000]]+Table1[[#This Row],[8890038992]]-Table1[[#This Row],[Column8]]</f>
        <v>194250478116</v>
      </c>
      <c r="L82" s="9">
        <v>134187649012</v>
      </c>
      <c r="M82" s="11">
        <v>0.24</v>
      </c>
    </row>
    <row r="83" spans="1:13" ht="23.1" customHeight="1" x14ac:dyDescent="0.55000000000000004">
      <c r="A83" s="8" t="s">
        <v>182</v>
      </c>
      <c r="B83" s="9">
        <v>5002236</v>
      </c>
      <c r="C83" s="9">
        <v>97953753063</v>
      </c>
      <c r="D83" s="9">
        <v>106566619292</v>
      </c>
      <c r="E83" s="9">
        <v>230000</v>
      </c>
      <c r="F83" s="9">
        <v>3214341509</v>
      </c>
      <c r="G83" s="9">
        <v>460000</v>
      </c>
      <c r="H83" s="9">
        <v>8894347178</v>
      </c>
      <c r="I83" s="9">
        <f>Table1[[#This Row],[18794390]]+Table1[[#This Row],[793362]]-Table1[[#This Row],[0]]</f>
        <v>4772236</v>
      </c>
      <c r="J83" s="13">
        <v>11500</v>
      </c>
      <c r="K83" s="9">
        <f>Table1[[#This Row],[209141734804.0000]]+Table1[[#This Row],[8890038992]]-Table1[[#This Row],[Column8]]</f>
        <v>92273747394</v>
      </c>
      <c r="L83" s="9">
        <v>54839004659</v>
      </c>
      <c r="M83" s="11">
        <v>0.1</v>
      </c>
    </row>
    <row r="84" spans="1:13" ht="23.1" customHeight="1" x14ac:dyDescent="0.55000000000000004">
      <c r="A84" s="8" t="s">
        <v>183</v>
      </c>
      <c r="B84" s="9">
        <v>6622053</v>
      </c>
      <c r="C84" s="9">
        <v>149887503763</v>
      </c>
      <c r="D84" s="9">
        <v>138957425038</v>
      </c>
      <c r="E84" s="9">
        <v>545773</v>
      </c>
      <c r="F84" s="9">
        <v>11091837788</v>
      </c>
      <c r="G84" s="9">
        <v>928114</v>
      </c>
      <c r="H84" s="9">
        <v>20893193209</v>
      </c>
      <c r="I84" s="9">
        <f>Table1[[#This Row],[18794390]]+Table1[[#This Row],[793362]]-Table1[[#This Row],[0]]</f>
        <v>6239712</v>
      </c>
      <c r="J84" s="13">
        <v>21030</v>
      </c>
      <c r="K84" s="9">
        <f>Table1[[#This Row],[209141734804.0000]]+Table1[[#This Row],[8890038992]]-Table1[[#This Row],[Column8]]</f>
        <v>140086148342</v>
      </c>
      <c r="L84" s="9">
        <v>131121415294</v>
      </c>
      <c r="M84" s="11">
        <v>0.23</v>
      </c>
    </row>
    <row r="85" spans="1:13" ht="23.1" customHeight="1" x14ac:dyDescent="0.55000000000000004">
      <c r="A85" s="8" t="s">
        <v>184</v>
      </c>
      <c r="B85" s="9">
        <v>43442759</v>
      </c>
      <c r="C85" s="9">
        <v>178706003913</v>
      </c>
      <c r="D85" s="9">
        <v>148200860909</v>
      </c>
      <c r="E85" s="9">
        <v>8546899</v>
      </c>
      <c r="F85" s="9">
        <v>26916305364</v>
      </c>
      <c r="G85" s="9">
        <v>8181722</v>
      </c>
      <c r="H85" s="9">
        <v>32770320947</v>
      </c>
      <c r="I85" s="9">
        <f>Table1[[#This Row],[18794390]]+Table1[[#This Row],[793362]]-Table1[[#This Row],[0]]</f>
        <v>43807936</v>
      </c>
      <c r="J85" s="13">
        <v>3222</v>
      </c>
      <c r="K85" s="9">
        <f>Table1[[#This Row],[209141734804.0000]]+Table1[[#This Row],[8890038992]]-Table1[[#This Row],[Column8]]</f>
        <v>172851988330</v>
      </c>
      <c r="L85" s="9">
        <v>141041896424</v>
      </c>
      <c r="M85" s="11">
        <v>0.25</v>
      </c>
    </row>
    <row r="86" spans="1:13" ht="23.1" customHeight="1" x14ac:dyDescent="0.55000000000000004">
      <c r="A86" s="8" t="s">
        <v>185</v>
      </c>
      <c r="B86" s="9">
        <v>9640825</v>
      </c>
      <c r="C86" s="9">
        <v>207264957193</v>
      </c>
      <c r="D86" s="9">
        <v>139974725552</v>
      </c>
      <c r="E86" s="9">
        <v>0</v>
      </c>
      <c r="F86" s="9">
        <v>0</v>
      </c>
      <c r="G86" s="9">
        <v>0</v>
      </c>
      <c r="H86" s="9">
        <v>0</v>
      </c>
      <c r="I86" s="9">
        <f>Table1[[#This Row],[18794390]]+Table1[[#This Row],[793362]]-Table1[[#This Row],[0]]</f>
        <v>9640825</v>
      </c>
      <c r="J86" s="13">
        <v>14970</v>
      </c>
      <c r="K86" s="9">
        <f>Table1[[#This Row],[209141734804.0000]]+Table1[[#This Row],[8890038992]]-Table1[[#This Row],[Column8]]</f>
        <v>207264957193</v>
      </c>
      <c r="L86" s="9">
        <v>144213464658</v>
      </c>
      <c r="M86" s="11">
        <v>0.26</v>
      </c>
    </row>
    <row r="87" spans="1:13" ht="23.1" customHeight="1" x14ac:dyDescent="0.55000000000000004">
      <c r="A87" s="8" t="s">
        <v>186</v>
      </c>
      <c r="B87" s="9">
        <v>10089437</v>
      </c>
      <c r="C87" s="9">
        <v>127359921727</v>
      </c>
      <c r="D87" s="9">
        <v>58101234910</v>
      </c>
      <c r="E87" s="9">
        <v>885574</v>
      </c>
      <c r="F87" s="9">
        <v>5017367746</v>
      </c>
      <c r="G87" s="9">
        <v>10975011</v>
      </c>
      <c r="H87" s="9">
        <v>132377289473</v>
      </c>
      <c r="I87" s="9">
        <f>Table1[[#This Row],[18794390]]+Table1[[#This Row],[793362]]-Table1[[#This Row],[0]]</f>
        <v>0</v>
      </c>
      <c r="J87" s="8"/>
      <c r="K87" s="9">
        <f>Table1[[#This Row],[209141734804.0000]]+Table1[[#This Row],[8890038992]]-Table1[[#This Row],[Column8]]</f>
        <v>0</v>
      </c>
      <c r="L87" s="9">
        <v>0</v>
      </c>
      <c r="M87" s="11">
        <v>0</v>
      </c>
    </row>
    <row r="88" spans="1:13" ht="23.1" customHeight="1" x14ac:dyDescent="0.55000000000000004">
      <c r="A88" s="8" t="s">
        <v>187</v>
      </c>
      <c r="B88" s="9">
        <v>0</v>
      </c>
      <c r="C88" s="9">
        <v>0</v>
      </c>
      <c r="D88" s="9">
        <v>0</v>
      </c>
      <c r="E88" s="9">
        <v>173583931</v>
      </c>
      <c r="F88" s="9">
        <v>3280946009916</v>
      </c>
      <c r="G88" s="9">
        <v>171511204</v>
      </c>
      <c r="H88" s="9">
        <v>3241713196149</v>
      </c>
      <c r="I88" s="9">
        <f>Table1[[#This Row],[18794390]]+Table1[[#This Row],[793362]]-Table1[[#This Row],[0]]</f>
        <v>2072727</v>
      </c>
      <c r="J88" s="13">
        <v>18984</v>
      </c>
      <c r="K88" s="9">
        <f>Table1[[#This Row],[209141734804.0000]]+Table1[[#This Row],[8890038992]]-Table1[[#This Row],[Column8]]</f>
        <v>39232813767</v>
      </c>
      <c r="L88" s="9">
        <v>39347173797</v>
      </c>
      <c r="M88" s="11">
        <v>7.0000000000000007E-2</v>
      </c>
    </row>
    <row r="89" spans="1:13" ht="23.1" customHeight="1" thickBot="1" x14ac:dyDescent="0.6">
      <c r="A89" s="8" t="s">
        <v>95</v>
      </c>
      <c r="B89" s="9"/>
      <c r="C89" s="14">
        <f>SUM(C10:C88)</f>
        <v>62003237055958</v>
      </c>
      <c r="D89" s="14">
        <f>SUM(D10:D88)</f>
        <v>53349325955687</v>
      </c>
      <c r="E89" s="9"/>
      <c r="F89" s="14">
        <f>SUM(F10:F88)</f>
        <v>5804109668860</v>
      </c>
      <c r="G89" s="9"/>
      <c r="H89" s="14">
        <f>SUM(H10:H88)</f>
        <v>7436248321844</v>
      </c>
      <c r="I89" s="9"/>
      <c r="J89" s="8"/>
      <c r="K89" s="14">
        <f>SUM(K10:K88)</f>
        <v>60371098402974</v>
      </c>
      <c r="L89" s="14">
        <f>SUM(L10:L88)</f>
        <v>51973051788497</v>
      </c>
      <c r="M89" s="15">
        <f>SUM(M10:M88)</f>
        <v>92.089999999999961</v>
      </c>
    </row>
    <row r="90" spans="1:13" ht="23.1" customHeight="1" thickTop="1" x14ac:dyDescent="0.55000000000000004">
      <c r="A90" s="8" t="s">
        <v>96</v>
      </c>
      <c r="B90" s="9"/>
      <c r="C90" s="9"/>
      <c r="D90" s="9"/>
      <c r="E90" s="9"/>
      <c r="F90" s="9"/>
      <c r="G90" s="9"/>
      <c r="H90" s="9"/>
      <c r="I90" s="9"/>
      <c r="J90" s="8"/>
      <c r="K90" s="9"/>
      <c r="L90" s="9"/>
      <c r="M90" s="11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62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rightToLeft="1" view="pageBreakPreview" zoomScale="106" zoomScaleNormal="100" zoomScaleSheetLayoutView="106" workbookViewId="0">
      <selection activeCell="A15" sqref="A15"/>
    </sheetView>
  </sheetViews>
  <sheetFormatPr defaultRowHeight="20.25" x14ac:dyDescent="0.55000000000000004"/>
  <cols>
    <col min="1" max="1" width="29.140625" style="18" bestFit="1" customWidth="1"/>
    <col min="2" max="3" width="3.7109375" style="18" bestFit="1" customWidth="1"/>
    <col min="4" max="5" width="9.28515625" style="18" bestFit="1" customWidth="1"/>
    <col min="6" max="6" width="11.140625" style="18" bestFit="1" customWidth="1"/>
    <col min="7" max="7" width="5.140625" style="18" bestFit="1" customWidth="1"/>
    <col min="8" max="8" width="7" style="18" bestFit="1" customWidth="1"/>
    <col min="9" max="10" width="15.28515625" style="18" bestFit="1" customWidth="1"/>
    <col min="11" max="11" width="8.28515625" style="18" bestFit="1" customWidth="1"/>
    <col min="12" max="12" width="16.5703125" style="18" bestFit="1" customWidth="1"/>
    <col min="13" max="13" width="5.85546875" style="18" bestFit="1" customWidth="1"/>
    <col min="14" max="14" width="10.42578125" style="18" bestFit="1" customWidth="1"/>
    <col min="15" max="15" width="8.5703125" style="18" bestFit="1" customWidth="1"/>
    <col min="16" max="16" width="8.140625" style="18" bestFit="1" customWidth="1"/>
    <col min="17" max="18" width="16.5703125" style="18" bestFit="1" customWidth="1"/>
    <col min="19" max="19" width="26" style="18" customWidth="1"/>
    <col min="20" max="20" width="9.140625" style="17" customWidth="1"/>
    <col min="21" max="16384" width="9.140625" style="17"/>
  </cols>
  <sheetData>
    <row r="1" spans="1:19" ht="25.5" x14ac:dyDescent="0.55000000000000004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5.5" x14ac:dyDescent="0.55000000000000004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5.5" x14ac:dyDescent="0.55000000000000004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25.5" x14ac:dyDescent="0.55000000000000004">
      <c r="A4" s="96" t="s">
        <v>188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6" spans="1:19" ht="18" customHeight="1" thickBot="1" x14ac:dyDescent="0.6">
      <c r="A6" s="87" t="s">
        <v>189</v>
      </c>
      <c r="B6" s="87"/>
      <c r="C6" s="87"/>
      <c r="D6" s="87"/>
      <c r="E6" s="87"/>
      <c r="F6" s="87"/>
      <c r="G6" s="87"/>
      <c r="H6" s="87" t="s">
        <v>5</v>
      </c>
      <c r="I6" s="87"/>
      <c r="J6" s="87"/>
      <c r="K6" s="91" t="s">
        <v>6</v>
      </c>
      <c r="L6" s="91"/>
      <c r="M6" s="91"/>
      <c r="N6" s="91"/>
      <c r="O6" s="87" t="s">
        <v>7</v>
      </c>
      <c r="P6" s="87"/>
      <c r="Q6" s="87"/>
      <c r="R6" s="87"/>
      <c r="S6" s="87"/>
    </row>
    <row r="7" spans="1:19" ht="26.25" customHeight="1" x14ac:dyDescent="0.55000000000000004">
      <c r="A7" s="86" t="s">
        <v>190</v>
      </c>
      <c r="B7" s="88" t="s">
        <v>191</v>
      </c>
      <c r="C7" s="85" t="s">
        <v>192</v>
      </c>
      <c r="D7" s="89" t="s">
        <v>193</v>
      </c>
      <c r="E7" s="88" t="s">
        <v>194</v>
      </c>
      <c r="F7" s="85" t="s">
        <v>195</v>
      </c>
      <c r="G7" s="85" t="s">
        <v>196</v>
      </c>
      <c r="H7" s="89" t="s">
        <v>102</v>
      </c>
      <c r="I7" s="89" t="s">
        <v>103</v>
      </c>
      <c r="J7" s="89" t="s">
        <v>104</v>
      </c>
      <c r="K7" s="85" t="s">
        <v>105</v>
      </c>
      <c r="L7" s="85"/>
      <c r="M7" s="85" t="s">
        <v>106</v>
      </c>
      <c r="N7" s="85"/>
      <c r="O7" s="89" t="s">
        <v>102</v>
      </c>
      <c r="P7" s="92" t="s">
        <v>318</v>
      </c>
      <c r="Q7" s="89" t="s">
        <v>103</v>
      </c>
      <c r="R7" s="89" t="s">
        <v>104</v>
      </c>
      <c r="S7" s="92" t="s">
        <v>317</v>
      </c>
    </row>
    <row r="8" spans="1:19" s="18" customFormat="1" ht="40.5" customHeight="1" thickBot="1" x14ac:dyDescent="0.3">
      <c r="A8" s="87"/>
      <c r="B8" s="91"/>
      <c r="C8" s="91"/>
      <c r="D8" s="87"/>
      <c r="E8" s="91"/>
      <c r="F8" s="91"/>
      <c r="G8" s="91"/>
      <c r="H8" s="87"/>
      <c r="I8" s="87"/>
      <c r="J8" s="87"/>
      <c r="K8" s="7" t="s">
        <v>102</v>
      </c>
      <c r="L8" s="7" t="s">
        <v>107</v>
      </c>
      <c r="M8" s="7" t="s">
        <v>102</v>
      </c>
      <c r="N8" s="7" t="s">
        <v>108</v>
      </c>
      <c r="O8" s="87"/>
      <c r="P8" s="87"/>
      <c r="Q8" s="87"/>
      <c r="R8" s="87"/>
      <c r="S8" s="87"/>
    </row>
    <row r="9" spans="1:19" ht="23.1" customHeight="1" x14ac:dyDescent="0.55000000000000004">
      <c r="A9" s="8" t="s">
        <v>197</v>
      </c>
      <c r="B9" s="8" t="s">
        <v>198</v>
      </c>
      <c r="C9" s="8" t="s">
        <v>198</v>
      </c>
      <c r="D9" s="9" t="s">
        <v>199</v>
      </c>
      <c r="E9" s="9" t="s">
        <v>200</v>
      </c>
      <c r="F9" s="4">
        <v>1000000</v>
      </c>
      <c r="G9" s="4">
        <v>17.899999999999999</v>
      </c>
      <c r="H9" s="9">
        <v>1000</v>
      </c>
      <c r="I9" s="9">
        <v>1045757625</v>
      </c>
      <c r="J9" s="9">
        <v>1044242375</v>
      </c>
      <c r="K9" s="9">
        <v>0</v>
      </c>
      <c r="L9" s="9">
        <v>0</v>
      </c>
      <c r="M9" s="9">
        <v>0</v>
      </c>
      <c r="N9" s="9">
        <v>0</v>
      </c>
      <c r="O9" s="9">
        <f>Table2[[#This Row],[1000]]+Table2[[#This Row],[0]]-Table2[[#This Row],[Column13]]</f>
        <v>1000</v>
      </c>
      <c r="P9" s="13">
        <v>1000650</v>
      </c>
      <c r="Q9" s="9">
        <f>Table2[[#This Row],[1045757625.0000]]+Table2[[#This Row],[Column12]]-Table2[[#This Row],[Column14]]</f>
        <v>1045757625</v>
      </c>
      <c r="R9" s="9">
        <v>999924530</v>
      </c>
      <c r="S9" s="11">
        <v>0</v>
      </c>
    </row>
    <row r="10" spans="1:19" ht="23.1" customHeight="1" x14ac:dyDescent="0.55000000000000004">
      <c r="A10" s="8" t="s">
        <v>201</v>
      </c>
      <c r="B10" s="8" t="s">
        <v>198</v>
      </c>
      <c r="C10" s="8" t="s">
        <v>198</v>
      </c>
      <c r="D10" s="9" t="s">
        <v>202</v>
      </c>
      <c r="E10" s="9" t="s">
        <v>203</v>
      </c>
      <c r="F10" s="4">
        <v>1000000</v>
      </c>
      <c r="G10" s="4">
        <v>15</v>
      </c>
      <c r="H10" s="9">
        <v>0</v>
      </c>
      <c r="I10" s="9">
        <v>0</v>
      </c>
      <c r="J10" s="9">
        <v>0</v>
      </c>
      <c r="K10" s="9">
        <v>300000</v>
      </c>
      <c r="L10" s="9">
        <v>299931746253</v>
      </c>
      <c r="M10" s="9">
        <v>0</v>
      </c>
      <c r="N10" s="9">
        <v>0</v>
      </c>
      <c r="O10" s="9">
        <f>Table2[[#This Row],[1000]]+Table2[[#This Row],[0]]-Table2[[#This Row],[Column13]]</f>
        <v>300000</v>
      </c>
      <c r="P10" s="13">
        <v>999000</v>
      </c>
      <c r="Q10" s="9">
        <f>Table2[[#This Row],[1045757625.0000]]+Table2[[#This Row],[Column12]]-Table2[[#This Row],[Column14]]</f>
        <v>299931746253</v>
      </c>
      <c r="R10" s="9">
        <v>299482717522</v>
      </c>
      <c r="S10" s="11">
        <v>0.53</v>
      </c>
    </row>
    <row r="11" spans="1:19" ht="23.1" customHeight="1" x14ac:dyDescent="0.55000000000000004">
      <c r="A11" s="8" t="s">
        <v>204</v>
      </c>
      <c r="B11" s="8" t="s">
        <v>198</v>
      </c>
      <c r="C11" s="8" t="s">
        <v>198</v>
      </c>
      <c r="D11" s="9" t="s">
        <v>205</v>
      </c>
      <c r="E11" s="9" t="s">
        <v>206</v>
      </c>
      <c r="F11" s="4">
        <v>1000000</v>
      </c>
      <c r="G11" s="4">
        <v>15</v>
      </c>
      <c r="H11" s="9">
        <v>0</v>
      </c>
      <c r="I11" s="9">
        <v>0</v>
      </c>
      <c r="J11" s="9">
        <v>0</v>
      </c>
      <c r="K11" s="9">
        <v>350000</v>
      </c>
      <c r="L11" s="9">
        <v>348595060989</v>
      </c>
      <c r="M11" s="9">
        <v>0</v>
      </c>
      <c r="N11" s="9">
        <v>0</v>
      </c>
      <c r="O11" s="9">
        <f>Table2[[#This Row],[1000]]+Table2[[#This Row],[0]]-Table2[[#This Row],[Column13]]</f>
        <v>350000</v>
      </c>
      <c r="P11" s="13">
        <v>999999</v>
      </c>
      <c r="Q11" s="9">
        <f>Table2[[#This Row],[1045757625.0000]]+Table2[[#This Row],[Column12]]-Table2[[#This Row],[Column14]]</f>
        <v>348595060989</v>
      </c>
      <c r="R11" s="9">
        <v>349745900286</v>
      </c>
      <c r="S11" s="11">
        <v>0.62</v>
      </c>
    </row>
    <row r="12" spans="1:19" ht="23.1" customHeight="1" x14ac:dyDescent="0.55000000000000004">
      <c r="A12" s="8" t="s">
        <v>207</v>
      </c>
      <c r="B12" s="8" t="s">
        <v>198</v>
      </c>
      <c r="C12" s="8" t="s">
        <v>198</v>
      </c>
      <c r="D12" s="9" t="s">
        <v>208</v>
      </c>
      <c r="E12" s="9" t="s">
        <v>209</v>
      </c>
      <c r="F12" s="4">
        <v>1000000</v>
      </c>
      <c r="G12" s="4">
        <v>16</v>
      </c>
      <c r="H12" s="9">
        <v>0</v>
      </c>
      <c r="I12" s="9">
        <v>0</v>
      </c>
      <c r="J12" s="9">
        <v>0</v>
      </c>
      <c r="K12" s="9">
        <v>512501</v>
      </c>
      <c r="L12" s="9">
        <v>492211134993</v>
      </c>
      <c r="M12" s="9">
        <v>0</v>
      </c>
      <c r="N12" s="9">
        <v>0</v>
      </c>
      <c r="O12" s="9">
        <f>Table2[[#This Row],[1000]]+Table2[[#This Row],[0]]-Table2[[#This Row],[Column13]]</f>
        <v>512501</v>
      </c>
      <c r="P12" s="13">
        <v>960000</v>
      </c>
      <c r="Q12" s="9">
        <f>Table2[[#This Row],[1045757625.0000]]+Table2[[#This Row],[Column12]]-Table2[[#This Row],[Column14]]</f>
        <v>492211134993</v>
      </c>
      <c r="R12" s="9">
        <v>491644259311</v>
      </c>
      <c r="S12" s="11">
        <v>0.87</v>
      </c>
    </row>
    <row r="13" spans="1:19" ht="23.1" customHeight="1" x14ac:dyDescent="0.55000000000000004">
      <c r="A13" s="8" t="s">
        <v>210</v>
      </c>
      <c r="B13" s="8" t="s">
        <v>198</v>
      </c>
      <c r="C13" s="8" t="s">
        <v>198</v>
      </c>
      <c r="D13" s="9" t="s">
        <v>211</v>
      </c>
      <c r="E13" s="9" t="s">
        <v>212</v>
      </c>
      <c r="F13" s="4">
        <v>1000000</v>
      </c>
      <c r="G13" s="4">
        <v>18</v>
      </c>
      <c r="H13" s="9">
        <v>300810</v>
      </c>
      <c r="I13" s="9">
        <v>300810000000</v>
      </c>
      <c r="J13" s="9">
        <v>309609670136</v>
      </c>
      <c r="K13" s="9">
        <v>0</v>
      </c>
      <c r="L13" s="9">
        <v>0</v>
      </c>
      <c r="M13" s="9">
        <v>0</v>
      </c>
      <c r="N13" s="9">
        <v>0</v>
      </c>
      <c r="O13" s="9">
        <f>Table2[[#This Row],[1000]]+Table2[[#This Row],[0]]-Table2[[#This Row],[Column13]]</f>
        <v>300810</v>
      </c>
      <c r="P13" s="13">
        <v>1000000</v>
      </c>
      <c r="Q13" s="9">
        <f>Table2[[#This Row],[1045757625.0000]]+Table2[[#This Row],[Column12]]-Table2[[#This Row],[Column14]]</f>
        <v>300810000000</v>
      </c>
      <c r="R13" s="9">
        <v>300591912750</v>
      </c>
      <c r="S13" s="11">
        <v>0.53</v>
      </c>
    </row>
    <row r="14" spans="1:19" ht="23.1" customHeight="1" thickBot="1" x14ac:dyDescent="0.6">
      <c r="A14" s="8" t="s">
        <v>95</v>
      </c>
      <c r="B14" s="8"/>
      <c r="C14" s="8"/>
      <c r="D14" s="9"/>
      <c r="E14" s="9"/>
      <c r="F14" s="8"/>
      <c r="G14" s="8"/>
      <c r="H14" s="9"/>
      <c r="I14" s="14">
        <f>I13+I12+I11+I10+I9</f>
        <v>301855757625</v>
      </c>
      <c r="J14" s="14">
        <f>J13+J12+J11+J10+J9</f>
        <v>310653912511</v>
      </c>
      <c r="K14" s="9"/>
      <c r="L14" s="14">
        <f>L13+L12+L11+L10+L9</f>
        <v>1140737942235</v>
      </c>
      <c r="M14" s="9"/>
      <c r="N14" s="14">
        <f>N13+N12+N11+N10+N9</f>
        <v>0</v>
      </c>
      <c r="O14" s="9"/>
      <c r="P14" s="8"/>
      <c r="Q14" s="14">
        <f>Q13+Q12+Q11+Q10+Q9</f>
        <v>1442593699860</v>
      </c>
      <c r="R14" s="14">
        <f>SUM(R9:R13)</f>
        <v>1442464714399</v>
      </c>
      <c r="S14" s="15">
        <f>SUM(S9:S13)</f>
        <v>2.5499999999999998</v>
      </c>
    </row>
    <row r="15" spans="1:19" ht="23.1" customHeight="1" thickTop="1" x14ac:dyDescent="0.55000000000000004">
      <c r="A15" s="19" t="s">
        <v>96</v>
      </c>
      <c r="B15" s="20"/>
      <c r="C15" s="20"/>
      <c r="D15" s="21"/>
      <c r="E15" s="21"/>
      <c r="F15" s="20"/>
      <c r="G15" s="20"/>
      <c r="H15" s="21"/>
      <c r="I15" s="21"/>
      <c r="J15" s="21"/>
      <c r="K15" s="21"/>
      <c r="L15" s="21"/>
      <c r="M15" s="21"/>
      <c r="N15" s="21"/>
      <c r="O15" s="21"/>
      <c r="P15" s="20"/>
      <c r="Q15" s="21"/>
      <c r="R15" s="21"/>
      <c r="S15" s="21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58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rightToLeft="1" view="pageBreakPreview" topLeftCell="A79" zoomScale="106" zoomScaleNormal="100" zoomScaleSheetLayoutView="106" workbookViewId="0">
      <selection activeCell="O14" sqref="O14"/>
    </sheetView>
  </sheetViews>
  <sheetFormatPr defaultRowHeight="20.25" x14ac:dyDescent="0.55000000000000004"/>
  <cols>
    <col min="1" max="1" width="15" style="18" customWidth="1"/>
    <col min="2" max="2" width="9.85546875" style="18" customWidth="1"/>
    <col min="3" max="3" width="14.7109375" style="18" bestFit="1" customWidth="1"/>
    <col min="4" max="4" width="16.42578125" style="18" customWidth="1"/>
    <col min="5" max="5" width="16.42578125" style="18" bestFit="1" customWidth="1"/>
    <col min="6" max="7" width="16.42578125" style="18" customWidth="1"/>
    <col min="8" max="8" width="10.42578125" style="26" customWidth="1"/>
    <col min="9" max="9" width="9.140625" style="17" customWidth="1"/>
    <col min="10" max="16384" width="9.140625" style="17"/>
  </cols>
  <sheetData>
    <row r="1" spans="1:8" ht="25.5" x14ac:dyDescent="0.55000000000000004">
      <c r="A1" s="95" t="s">
        <v>0</v>
      </c>
      <c r="B1" s="95"/>
      <c r="C1" s="95"/>
      <c r="D1" s="95"/>
      <c r="E1" s="95"/>
      <c r="F1" s="95"/>
      <c r="G1" s="95"/>
      <c r="H1" s="95"/>
    </row>
    <row r="2" spans="1:8" ht="25.5" x14ac:dyDescent="0.55000000000000004">
      <c r="A2" s="95" t="s">
        <v>1</v>
      </c>
      <c r="B2" s="95"/>
      <c r="C2" s="95"/>
      <c r="D2" s="95"/>
      <c r="E2" s="95"/>
      <c r="F2" s="95"/>
      <c r="G2" s="95"/>
      <c r="H2" s="95"/>
    </row>
    <row r="3" spans="1:8" ht="25.5" x14ac:dyDescent="0.55000000000000004">
      <c r="A3" s="95" t="s">
        <v>2</v>
      </c>
      <c r="B3" s="95"/>
      <c r="C3" s="95"/>
      <c r="D3" s="95"/>
      <c r="E3" s="95"/>
      <c r="F3" s="95"/>
      <c r="G3" s="95"/>
      <c r="H3" s="95"/>
    </row>
    <row r="4" spans="1:8" ht="25.5" x14ac:dyDescent="0.55000000000000004">
      <c r="A4" s="97" t="s">
        <v>3</v>
      </c>
      <c r="B4" s="97"/>
      <c r="C4" s="97"/>
      <c r="D4" s="97"/>
      <c r="E4" s="97"/>
      <c r="F4" s="97"/>
      <c r="G4" s="97"/>
      <c r="H4" s="97"/>
    </row>
    <row r="5" spans="1:8" ht="21" thickBot="1" x14ac:dyDescent="0.6">
      <c r="B5" s="7"/>
      <c r="C5" s="7"/>
      <c r="D5" s="7"/>
      <c r="E5" s="7"/>
      <c r="F5" s="7"/>
      <c r="G5" s="7"/>
      <c r="H5" s="24"/>
    </row>
    <row r="6" spans="1:8" ht="18.75" customHeight="1" thickBot="1" x14ac:dyDescent="0.6">
      <c r="A6" s="6"/>
      <c r="B6" s="87" t="s">
        <v>4</v>
      </c>
      <c r="C6" s="87"/>
      <c r="D6" s="25" t="s">
        <v>5</v>
      </c>
      <c r="E6" s="91" t="s">
        <v>6</v>
      </c>
      <c r="F6" s="91"/>
      <c r="G6" s="87" t="s">
        <v>7</v>
      </c>
      <c r="H6" s="87"/>
    </row>
    <row r="7" spans="1:8" ht="24" customHeight="1" x14ac:dyDescent="0.55000000000000004">
      <c r="A7" s="86" t="s">
        <v>8</v>
      </c>
      <c r="B7" s="85" t="s">
        <v>9</v>
      </c>
      <c r="C7" s="85" t="s">
        <v>10</v>
      </c>
      <c r="D7" s="86" t="s">
        <v>12</v>
      </c>
      <c r="E7" s="88" t="s">
        <v>13</v>
      </c>
      <c r="F7" s="88" t="s">
        <v>14</v>
      </c>
      <c r="G7" s="89" t="s">
        <v>12</v>
      </c>
      <c r="H7" s="93" t="s">
        <v>319</v>
      </c>
    </row>
    <row r="8" spans="1:8" ht="29.25" customHeight="1" thickBot="1" x14ac:dyDescent="0.6">
      <c r="A8" s="87"/>
      <c r="B8" s="91"/>
      <c r="C8" s="91"/>
      <c r="D8" s="87"/>
      <c r="E8" s="91"/>
      <c r="F8" s="91"/>
      <c r="G8" s="87"/>
      <c r="H8" s="94"/>
    </row>
    <row r="9" spans="1:8" ht="23.1" customHeight="1" x14ac:dyDescent="0.55000000000000004">
      <c r="A9" s="9" t="s">
        <v>15</v>
      </c>
      <c r="B9" s="16">
        <v>302567793</v>
      </c>
      <c r="C9" s="9" t="s">
        <v>16</v>
      </c>
      <c r="D9" s="9">
        <v>16744423158</v>
      </c>
      <c r="E9" s="9">
        <v>27555733692</v>
      </c>
      <c r="F9" s="9">
        <v>42139737985</v>
      </c>
      <c r="G9" s="9">
        <f>Table3[[#This Row],[16744423158.0000]]+Table3[[#This Row],[27555733692.0000]]-Table3[[#This Row],[42139737985.0000]]</f>
        <v>2160418865</v>
      </c>
      <c r="H9" s="11">
        <v>0</v>
      </c>
    </row>
    <row r="10" spans="1:8" ht="23.1" customHeight="1" x14ac:dyDescent="0.55000000000000004">
      <c r="A10" s="9" t="s">
        <v>18</v>
      </c>
      <c r="B10" s="16">
        <v>301838355</v>
      </c>
      <c r="C10" s="9" t="s">
        <v>16</v>
      </c>
      <c r="D10" s="9">
        <v>3376273828</v>
      </c>
      <c r="E10" s="9">
        <v>27609605</v>
      </c>
      <c r="F10" s="9">
        <v>3403883433</v>
      </c>
      <c r="G10" s="9">
        <f>Table3[[#This Row],[16744423158.0000]]+Table3[[#This Row],[27555733692.0000]]-Table3[[#This Row],[42139737985.0000]]</f>
        <v>0</v>
      </c>
      <c r="H10" s="11">
        <v>0</v>
      </c>
    </row>
    <row r="11" spans="1:8" ht="23.1" customHeight="1" x14ac:dyDescent="0.55000000000000004">
      <c r="A11" s="9" t="s">
        <v>19</v>
      </c>
      <c r="B11" s="16">
        <v>301834556</v>
      </c>
      <c r="C11" s="9" t="s">
        <v>16</v>
      </c>
      <c r="D11" s="9">
        <v>18783197427</v>
      </c>
      <c r="E11" s="9">
        <v>41183680190</v>
      </c>
      <c r="F11" s="9">
        <v>37469320909</v>
      </c>
      <c r="G11" s="9">
        <f>Table3[[#This Row],[16744423158.0000]]+Table3[[#This Row],[27555733692.0000]]-Table3[[#This Row],[42139737985.0000]]</f>
        <v>22497556708</v>
      </c>
      <c r="H11" s="11">
        <v>0.04</v>
      </c>
    </row>
    <row r="12" spans="1:8" ht="23.1" customHeight="1" x14ac:dyDescent="0.55000000000000004">
      <c r="A12" s="9" t="s">
        <v>20</v>
      </c>
      <c r="B12" s="16">
        <v>301829238</v>
      </c>
      <c r="C12" s="9" t="s">
        <v>16</v>
      </c>
      <c r="D12" s="9">
        <v>54573189011</v>
      </c>
      <c r="E12" s="9">
        <v>76256099128</v>
      </c>
      <c r="F12" s="9">
        <v>86285441659</v>
      </c>
      <c r="G12" s="9">
        <f>Table3[[#This Row],[16744423158.0000]]+Table3[[#This Row],[27555733692.0000]]-Table3[[#This Row],[42139737985.0000]]</f>
        <v>44543846480</v>
      </c>
      <c r="H12" s="11">
        <v>0.08</v>
      </c>
    </row>
    <row r="13" spans="1:8" ht="23.1" customHeight="1" x14ac:dyDescent="0.55000000000000004">
      <c r="A13" s="9" t="s">
        <v>21</v>
      </c>
      <c r="B13" s="16">
        <v>301202886</v>
      </c>
      <c r="C13" s="9" t="s">
        <v>16</v>
      </c>
      <c r="D13" s="9">
        <v>1619548102</v>
      </c>
      <c r="E13" s="9">
        <v>0</v>
      </c>
      <c r="F13" s="9">
        <v>642459857</v>
      </c>
      <c r="G13" s="9">
        <f>Table3[[#This Row],[16744423158.0000]]+Table3[[#This Row],[27555733692.0000]]-Table3[[#This Row],[42139737985.0000]]</f>
        <v>977088245</v>
      </c>
      <c r="H13" s="11">
        <v>0</v>
      </c>
    </row>
    <row r="14" spans="1:8" ht="23.1" customHeight="1" x14ac:dyDescent="0.55000000000000004">
      <c r="A14" s="9" t="s">
        <v>22</v>
      </c>
      <c r="B14" s="16">
        <v>301202590</v>
      </c>
      <c r="C14" s="9" t="s">
        <v>16</v>
      </c>
      <c r="D14" s="9">
        <v>6362571464</v>
      </c>
      <c r="E14" s="9">
        <v>7031875037</v>
      </c>
      <c r="F14" s="9">
        <v>318554383</v>
      </c>
      <c r="G14" s="9">
        <f>Table3[[#This Row],[16744423158.0000]]+Table3[[#This Row],[27555733692.0000]]-Table3[[#This Row],[42139737985.0000]]</f>
        <v>13075892118</v>
      </c>
      <c r="H14" s="11">
        <v>0.02</v>
      </c>
    </row>
    <row r="15" spans="1:8" ht="23.1" customHeight="1" x14ac:dyDescent="0.55000000000000004">
      <c r="A15" s="9" t="s">
        <v>23</v>
      </c>
      <c r="B15" s="16">
        <v>301202280</v>
      </c>
      <c r="C15" s="9" t="s">
        <v>16</v>
      </c>
      <c r="D15" s="9">
        <v>31306881729</v>
      </c>
      <c r="E15" s="9">
        <v>19509146639</v>
      </c>
      <c r="F15" s="9">
        <v>15490739791</v>
      </c>
      <c r="G15" s="9">
        <f>Table3[[#This Row],[16744423158.0000]]+Table3[[#This Row],[27555733692.0000]]-Table3[[#This Row],[42139737985.0000]]</f>
        <v>35325288577</v>
      </c>
      <c r="H15" s="11">
        <v>0.06</v>
      </c>
    </row>
    <row r="16" spans="1:8" ht="23.1" customHeight="1" x14ac:dyDescent="0.55000000000000004">
      <c r="A16" s="9" t="s">
        <v>24</v>
      </c>
      <c r="B16" s="16">
        <v>301201055</v>
      </c>
      <c r="C16" s="9" t="s">
        <v>16</v>
      </c>
      <c r="D16" s="9">
        <v>17443827817</v>
      </c>
      <c r="E16" s="9">
        <v>47478868919</v>
      </c>
      <c r="F16" s="9">
        <v>30154790294</v>
      </c>
      <c r="G16" s="9">
        <f>Table3[[#This Row],[16744423158.0000]]+Table3[[#This Row],[27555733692.0000]]-Table3[[#This Row],[42139737985.0000]]</f>
        <v>34767906442</v>
      </c>
      <c r="H16" s="11">
        <v>0.06</v>
      </c>
    </row>
    <row r="17" spans="1:8" ht="23.1" customHeight="1" x14ac:dyDescent="0.55000000000000004">
      <c r="A17" s="9" t="s">
        <v>25</v>
      </c>
      <c r="B17" s="16">
        <v>288030758</v>
      </c>
      <c r="C17" s="9" t="s">
        <v>16</v>
      </c>
      <c r="D17" s="9">
        <v>61003896205</v>
      </c>
      <c r="E17" s="9">
        <v>35764159490</v>
      </c>
      <c r="F17" s="9">
        <v>67143475262</v>
      </c>
      <c r="G17" s="9">
        <f>Table3[[#This Row],[16744423158.0000]]+Table3[[#This Row],[27555733692.0000]]-Table3[[#This Row],[42139737985.0000]]</f>
        <v>29624580433</v>
      </c>
      <c r="H17" s="11">
        <v>0.05</v>
      </c>
    </row>
    <row r="18" spans="1:8" ht="23.1" customHeight="1" x14ac:dyDescent="0.55000000000000004">
      <c r="A18" s="9" t="s">
        <v>26</v>
      </c>
      <c r="B18" s="16">
        <v>262546747</v>
      </c>
      <c r="C18" s="9" t="s">
        <v>16</v>
      </c>
      <c r="D18" s="9">
        <v>247889703732</v>
      </c>
      <c r="E18" s="9">
        <v>284949628804</v>
      </c>
      <c r="F18" s="9">
        <v>396313718227</v>
      </c>
      <c r="G18" s="9">
        <f>Table3[[#This Row],[16744423158.0000]]+Table3[[#This Row],[27555733692.0000]]-Table3[[#This Row],[42139737985.0000]]</f>
        <v>136525614309</v>
      </c>
      <c r="H18" s="11">
        <v>0.24</v>
      </c>
    </row>
    <row r="19" spans="1:8" ht="23.1" customHeight="1" x14ac:dyDescent="0.55000000000000004">
      <c r="A19" s="9" t="s">
        <v>27</v>
      </c>
      <c r="B19" s="16">
        <v>302568906</v>
      </c>
      <c r="C19" s="9" t="s">
        <v>16</v>
      </c>
      <c r="D19" s="9">
        <v>65473043726</v>
      </c>
      <c r="E19" s="9">
        <v>17877963402</v>
      </c>
      <c r="F19" s="9">
        <v>56343019772</v>
      </c>
      <c r="G19" s="9">
        <f>Table3[[#This Row],[16744423158.0000]]+Table3[[#This Row],[27555733692.0000]]-Table3[[#This Row],[42139737985.0000]]</f>
        <v>27007987356</v>
      </c>
      <c r="H19" s="11">
        <v>0.05</v>
      </c>
    </row>
    <row r="20" spans="1:8" ht="23.1" customHeight="1" x14ac:dyDescent="0.55000000000000004">
      <c r="A20" s="9" t="s">
        <v>28</v>
      </c>
      <c r="B20" s="16">
        <v>302569200</v>
      </c>
      <c r="C20" s="9" t="s">
        <v>16</v>
      </c>
      <c r="D20" s="9">
        <v>38019165163</v>
      </c>
      <c r="E20" s="9">
        <v>62173475964</v>
      </c>
      <c r="F20" s="9">
        <v>86789248496</v>
      </c>
      <c r="G20" s="9">
        <f>Table3[[#This Row],[16744423158.0000]]+Table3[[#This Row],[27555733692.0000]]-Table3[[#This Row],[42139737985.0000]]</f>
        <v>13403392631</v>
      </c>
      <c r="H20" s="11">
        <v>0.02</v>
      </c>
    </row>
    <row r="21" spans="1:8" ht="23.1" customHeight="1" x14ac:dyDescent="0.55000000000000004">
      <c r="A21" s="9" t="s">
        <v>29</v>
      </c>
      <c r="B21" s="16">
        <v>3018393130</v>
      </c>
      <c r="C21" s="9" t="s">
        <v>16</v>
      </c>
      <c r="D21" s="9">
        <v>0</v>
      </c>
      <c r="E21" s="9">
        <v>48289805996</v>
      </c>
      <c r="F21" s="9">
        <v>5206627200</v>
      </c>
      <c r="G21" s="9">
        <f>Table3[[#This Row],[16744423158.0000]]+Table3[[#This Row],[27555733692.0000]]-Table3[[#This Row],[42139737985.0000]]</f>
        <v>43083178796</v>
      </c>
      <c r="H21" s="11">
        <v>0.08</v>
      </c>
    </row>
    <row r="22" spans="1:8" ht="23.1" customHeight="1" x14ac:dyDescent="0.55000000000000004">
      <c r="A22" s="9" t="s">
        <v>30</v>
      </c>
      <c r="B22" s="16">
        <v>301834775</v>
      </c>
      <c r="C22" s="9" t="s">
        <v>16</v>
      </c>
      <c r="D22" s="9">
        <v>30901264804</v>
      </c>
      <c r="E22" s="9">
        <v>7654577</v>
      </c>
      <c r="F22" s="9">
        <v>30107825150</v>
      </c>
      <c r="G22" s="9">
        <f>Table3[[#This Row],[16744423158.0000]]+Table3[[#This Row],[27555733692.0000]]-Table3[[#This Row],[42139737985.0000]]</f>
        <v>801094231</v>
      </c>
      <c r="H22" s="11">
        <v>0</v>
      </c>
    </row>
    <row r="23" spans="1:8" ht="23.1" customHeight="1" x14ac:dyDescent="0.55000000000000004">
      <c r="A23" s="9" t="s">
        <v>31</v>
      </c>
      <c r="B23" s="16">
        <v>301203970</v>
      </c>
      <c r="C23" s="9" t="s">
        <v>16</v>
      </c>
      <c r="D23" s="9">
        <v>958245564</v>
      </c>
      <c r="E23" s="9">
        <v>8138523</v>
      </c>
      <c r="F23" s="9">
        <v>966384087</v>
      </c>
      <c r="G23" s="9">
        <f>Table3[[#This Row],[16744423158.0000]]+Table3[[#This Row],[27555733692.0000]]-Table3[[#This Row],[42139737985.0000]]</f>
        <v>0</v>
      </c>
      <c r="H23" s="11">
        <v>0</v>
      </c>
    </row>
    <row r="24" spans="1:8" ht="23.1" customHeight="1" x14ac:dyDescent="0.55000000000000004">
      <c r="A24" s="9" t="s">
        <v>32</v>
      </c>
      <c r="B24" s="16">
        <v>301202928</v>
      </c>
      <c r="C24" s="9" t="s">
        <v>16</v>
      </c>
      <c r="D24" s="9">
        <v>7007528602</v>
      </c>
      <c r="E24" s="9">
        <v>0</v>
      </c>
      <c r="F24" s="9">
        <v>7007528602</v>
      </c>
      <c r="G24" s="9">
        <f>Table3[[#This Row],[16744423158.0000]]+Table3[[#This Row],[27555733692.0000]]-Table3[[#This Row],[42139737985.0000]]</f>
        <v>0</v>
      </c>
      <c r="H24" s="11">
        <v>0</v>
      </c>
    </row>
    <row r="25" spans="1:8" ht="23.1" customHeight="1" x14ac:dyDescent="0.55000000000000004">
      <c r="A25" s="9" t="s">
        <v>33</v>
      </c>
      <c r="B25" s="16">
        <v>301202450</v>
      </c>
      <c r="C25" s="9" t="s">
        <v>16</v>
      </c>
      <c r="D25" s="9">
        <v>8878884083</v>
      </c>
      <c r="E25" s="9">
        <v>5955073373</v>
      </c>
      <c r="F25" s="9">
        <v>7963624948</v>
      </c>
      <c r="G25" s="9">
        <f>Table3[[#This Row],[16744423158.0000]]+Table3[[#This Row],[27555733692.0000]]-Table3[[#This Row],[42139737985.0000]]</f>
        <v>6870332508</v>
      </c>
      <c r="H25" s="11">
        <v>0.01</v>
      </c>
    </row>
    <row r="26" spans="1:8" ht="23.1" customHeight="1" x14ac:dyDescent="0.55000000000000004">
      <c r="A26" s="9" t="s">
        <v>34</v>
      </c>
      <c r="B26" s="16">
        <v>301202035</v>
      </c>
      <c r="C26" s="9" t="s">
        <v>16</v>
      </c>
      <c r="D26" s="9">
        <v>0</v>
      </c>
      <c r="E26" s="9">
        <v>0</v>
      </c>
      <c r="F26" s="9">
        <v>0</v>
      </c>
      <c r="G26" s="9">
        <f>Table3[[#This Row],[16744423158.0000]]+Table3[[#This Row],[27555733692.0000]]-Table3[[#This Row],[42139737985.0000]]</f>
        <v>0</v>
      </c>
      <c r="H26" s="11">
        <v>0</v>
      </c>
    </row>
    <row r="27" spans="1:8" ht="23.1" customHeight="1" x14ac:dyDescent="0.55000000000000004">
      <c r="A27" s="9" t="s">
        <v>35</v>
      </c>
      <c r="B27" s="16">
        <v>288032305</v>
      </c>
      <c r="C27" s="9" t="s">
        <v>16</v>
      </c>
      <c r="D27" s="9">
        <v>291234579262</v>
      </c>
      <c r="E27" s="9">
        <v>146195468737</v>
      </c>
      <c r="F27" s="9">
        <v>390925196806</v>
      </c>
      <c r="G27" s="9">
        <f>Table3[[#This Row],[16744423158.0000]]+Table3[[#This Row],[27555733692.0000]]-Table3[[#This Row],[42139737985.0000]]</f>
        <v>46504851193</v>
      </c>
      <c r="H27" s="11">
        <v>0.08</v>
      </c>
    </row>
    <row r="28" spans="1:8" ht="23.1" customHeight="1" x14ac:dyDescent="0.55000000000000004">
      <c r="A28" s="9" t="s">
        <v>36</v>
      </c>
      <c r="B28" s="16">
        <v>288030497</v>
      </c>
      <c r="C28" s="9" t="s">
        <v>16</v>
      </c>
      <c r="D28" s="9">
        <v>10349672954</v>
      </c>
      <c r="E28" s="9">
        <v>20354064352</v>
      </c>
      <c r="F28" s="9">
        <v>16853317069</v>
      </c>
      <c r="G28" s="9">
        <f>Table3[[#This Row],[16744423158.0000]]+Table3[[#This Row],[27555733692.0000]]-Table3[[#This Row],[42139737985.0000]]</f>
        <v>13850420237</v>
      </c>
      <c r="H28" s="11">
        <v>0.02</v>
      </c>
    </row>
    <row r="29" spans="1:8" ht="23.1" customHeight="1" x14ac:dyDescent="0.55000000000000004">
      <c r="A29" s="9" t="s">
        <v>37</v>
      </c>
      <c r="B29" s="16">
        <v>301839359</v>
      </c>
      <c r="C29" s="9" t="s">
        <v>16</v>
      </c>
      <c r="D29" s="9">
        <v>60241635545</v>
      </c>
      <c r="E29" s="9">
        <v>481351813</v>
      </c>
      <c r="F29" s="9">
        <v>57136598506</v>
      </c>
      <c r="G29" s="9">
        <f>Table3[[#This Row],[16744423158.0000]]+Table3[[#This Row],[27555733692.0000]]-Table3[[#This Row],[42139737985.0000]]</f>
        <v>3586388852</v>
      </c>
      <c r="H29" s="11">
        <v>0.01</v>
      </c>
    </row>
    <row r="30" spans="1:8" ht="23.1" customHeight="1" x14ac:dyDescent="0.55000000000000004">
      <c r="A30" s="9" t="s">
        <v>38</v>
      </c>
      <c r="B30" s="16">
        <v>301809744</v>
      </c>
      <c r="C30" s="9" t="s">
        <v>16</v>
      </c>
      <c r="D30" s="9">
        <v>43660030723</v>
      </c>
      <c r="E30" s="9">
        <v>70352078809</v>
      </c>
      <c r="F30" s="9">
        <v>90399812528</v>
      </c>
      <c r="G30" s="9">
        <f>Table3[[#This Row],[16744423158.0000]]+Table3[[#This Row],[27555733692.0000]]-Table3[[#This Row],[42139737985.0000]]</f>
        <v>23612297004</v>
      </c>
      <c r="H30" s="11">
        <v>0.04</v>
      </c>
    </row>
    <row r="31" spans="1:8" ht="23.1" customHeight="1" x14ac:dyDescent="0.55000000000000004">
      <c r="A31" s="9" t="s">
        <v>39</v>
      </c>
      <c r="B31" s="16">
        <v>301203910</v>
      </c>
      <c r="C31" s="9" t="s">
        <v>16</v>
      </c>
      <c r="D31" s="9">
        <v>946354714</v>
      </c>
      <c r="E31" s="9">
        <v>8025249</v>
      </c>
      <c r="F31" s="9">
        <v>954379963</v>
      </c>
      <c r="G31" s="9">
        <f>Table3[[#This Row],[16744423158.0000]]+Table3[[#This Row],[27555733692.0000]]-Table3[[#This Row],[42139737985.0000]]</f>
        <v>0</v>
      </c>
      <c r="H31" s="11">
        <v>0</v>
      </c>
    </row>
    <row r="32" spans="1:8" ht="23.1" customHeight="1" x14ac:dyDescent="0.55000000000000004">
      <c r="A32" s="9" t="s">
        <v>40</v>
      </c>
      <c r="B32" s="16">
        <v>301202783</v>
      </c>
      <c r="C32" s="9" t="s">
        <v>16</v>
      </c>
      <c r="D32" s="9">
        <v>31670468888</v>
      </c>
      <c r="E32" s="9">
        <v>198338128280</v>
      </c>
      <c r="F32" s="9">
        <v>230008597168</v>
      </c>
      <c r="G32" s="9">
        <f>Table3[[#This Row],[16744423158.0000]]+Table3[[#This Row],[27555733692.0000]]-Table3[[#This Row],[42139737985.0000]]</f>
        <v>0</v>
      </c>
      <c r="H32" s="11">
        <v>0</v>
      </c>
    </row>
    <row r="33" spans="1:8" ht="23.1" customHeight="1" x14ac:dyDescent="0.55000000000000004">
      <c r="A33" s="9" t="s">
        <v>41</v>
      </c>
      <c r="B33" s="16">
        <v>301202503</v>
      </c>
      <c r="C33" s="9" t="s">
        <v>16</v>
      </c>
      <c r="D33" s="9">
        <v>15348171506</v>
      </c>
      <c r="E33" s="9">
        <v>30130354333</v>
      </c>
      <c r="F33" s="9">
        <v>27381823657</v>
      </c>
      <c r="G33" s="9">
        <f>Table3[[#This Row],[16744423158.0000]]+Table3[[#This Row],[27555733692.0000]]-Table3[[#This Row],[42139737985.0000]]</f>
        <v>18096702182</v>
      </c>
      <c r="H33" s="11">
        <v>0.03</v>
      </c>
    </row>
    <row r="34" spans="1:8" ht="23.1" customHeight="1" x14ac:dyDescent="0.55000000000000004">
      <c r="A34" s="9" t="s">
        <v>42</v>
      </c>
      <c r="B34" s="16">
        <v>301200932</v>
      </c>
      <c r="C34" s="9" t="s">
        <v>16</v>
      </c>
      <c r="D34" s="9">
        <v>32421239884</v>
      </c>
      <c r="E34" s="9">
        <v>24069903360</v>
      </c>
      <c r="F34" s="9">
        <v>41106899476</v>
      </c>
      <c r="G34" s="9">
        <f>Table3[[#This Row],[16744423158.0000]]+Table3[[#This Row],[27555733692.0000]]-Table3[[#This Row],[42139737985.0000]]</f>
        <v>15384243768</v>
      </c>
      <c r="H34" s="11">
        <v>0.03</v>
      </c>
    </row>
    <row r="35" spans="1:8" ht="23.1" customHeight="1" x14ac:dyDescent="0.55000000000000004">
      <c r="A35" s="9" t="s">
        <v>43</v>
      </c>
      <c r="B35" s="16">
        <v>288032810</v>
      </c>
      <c r="C35" s="9" t="s">
        <v>16</v>
      </c>
      <c r="D35" s="9">
        <v>5014179462</v>
      </c>
      <c r="E35" s="9">
        <v>13846443</v>
      </c>
      <c r="F35" s="9">
        <v>3383872369</v>
      </c>
      <c r="G35" s="9">
        <f>Table3[[#This Row],[16744423158.0000]]+Table3[[#This Row],[27555733692.0000]]-Table3[[#This Row],[42139737985.0000]]</f>
        <v>1644153536</v>
      </c>
      <c r="H35" s="11">
        <v>0</v>
      </c>
    </row>
    <row r="36" spans="1:8" ht="23.1" customHeight="1" x14ac:dyDescent="0.55000000000000004">
      <c r="A36" s="9" t="s">
        <v>44</v>
      </c>
      <c r="B36" s="16">
        <v>288032603</v>
      </c>
      <c r="C36" s="9" t="s">
        <v>16</v>
      </c>
      <c r="D36" s="9">
        <v>27799303105</v>
      </c>
      <c r="E36" s="9">
        <v>133929118008</v>
      </c>
      <c r="F36" s="9">
        <v>83761500363</v>
      </c>
      <c r="G36" s="9">
        <f>Table3[[#This Row],[16744423158.0000]]+Table3[[#This Row],[27555733692.0000]]-Table3[[#This Row],[42139737985.0000]]</f>
        <v>77966920750</v>
      </c>
      <c r="H36" s="11">
        <v>0.14000000000000001</v>
      </c>
    </row>
    <row r="37" spans="1:8" ht="23.1" customHeight="1" x14ac:dyDescent="0.55000000000000004">
      <c r="A37" s="9" t="s">
        <v>45</v>
      </c>
      <c r="B37" s="16">
        <v>288030928</v>
      </c>
      <c r="C37" s="9" t="s">
        <v>16</v>
      </c>
      <c r="D37" s="9">
        <v>348175987</v>
      </c>
      <c r="E37" s="9">
        <v>55774828878</v>
      </c>
      <c r="F37" s="9">
        <v>39686070570</v>
      </c>
      <c r="G37" s="9">
        <f>Table3[[#This Row],[16744423158.0000]]+Table3[[#This Row],[27555733692.0000]]-Table3[[#This Row],[42139737985.0000]]</f>
        <v>16436934295</v>
      </c>
      <c r="H37" s="11">
        <v>0.03</v>
      </c>
    </row>
    <row r="38" spans="1:8" ht="23.1" customHeight="1" x14ac:dyDescent="0.55000000000000004">
      <c r="A38" s="9" t="s">
        <v>46</v>
      </c>
      <c r="B38" s="16">
        <v>302568566</v>
      </c>
      <c r="C38" s="9" t="s">
        <v>16</v>
      </c>
      <c r="D38" s="9">
        <v>8968182592</v>
      </c>
      <c r="E38" s="9">
        <v>40462284191</v>
      </c>
      <c r="F38" s="9">
        <v>15813645994</v>
      </c>
      <c r="G38" s="9">
        <f>Table3[[#This Row],[16744423158.0000]]+Table3[[#This Row],[27555733692.0000]]-Table3[[#This Row],[42139737985.0000]]</f>
        <v>33616820789</v>
      </c>
      <c r="H38" s="11">
        <v>0.06</v>
      </c>
    </row>
    <row r="39" spans="1:8" ht="23.1" customHeight="1" x14ac:dyDescent="0.55000000000000004">
      <c r="A39" s="9" t="s">
        <v>47</v>
      </c>
      <c r="B39" s="16">
        <v>301838150</v>
      </c>
      <c r="C39" s="9" t="s">
        <v>16</v>
      </c>
      <c r="D39" s="9">
        <v>19828338813</v>
      </c>
      <c r="E39" s="9">
        <v>30753154996</v>
      </c>
      <c r="F39" s="9">
        <v>19537493846</v>
      </c>
      <c r="G39" s="9">
        <f>Table3[[#This Row],[16744423158.0000]]+Table3[[#This Row],[27555733692.0000]]-Table3[[#This Row],[42139737985.0000]]</f>
        <v>31043999963</v>
      </c>
      <c r="H39" s="11">
        <v>0.06</v>
      </c>
    </row>
    <row r="40" spans="1:8" ht="23.1" customHeight="1" x14ac:dyDescent="0.55000000000000004">
      <c r="A40" s="9" t="s">
        <v>48</v>
      </c>
      <c r="B40" s="16">
        <v>301834295</v>
      </c>
      <c r="C40" s="9" t="s">
        <v>16</v>
      </c>
      <c r="D40" s="9">
        <v>29613898856</v>
      </c>
      <c r="E40" s="9">
        <v>25258234690</v>
      </c>
      <c r="F40" s="9">
        <v>33090728733</v>
      </c>
      <c r="G40" s="9">
        <f>Table3[[#This Row],[16744423158.0000]]+Table3[[#This Row],[27555733692.0000]]-Table3[[#This Row],[42139737985.0000]]</f>
        <v>21781404813</v>
      </c>
      <c r="H40" s="11">
        <v>0.04</v>
      </c>
    </row>
    <row r="41" spans="1:8" ht="23.1" customHeight="1" x14ac:dyDescent="0.55000000000000004">
      <c r="A41" s="9" t="s">
        <v>49</v>
      </c>
      <c r="B41" s="16">
        <v>301833965</v>
      </c>
      <c r="C41" s="9" t="s">
        <v>16</v>
      </c>
      <c r="D41" s="9">
        <v>15904936431</v>
      </c>
      <c r="E41" s="9">
        <v>34372959021</v>
      </c>
      <c r="F41" s="9">
        <v>43334997504</v>
      </c>
      <c r="G41" s="9">
        <f>Table3[[#This Row],[16744423158.0000]]+Table3[[#This Row],[27555733692.0000]]-Table3[[#This Row],[42139737985.0000]]</f>
        <v>6942897948</v>
      </c>
      <c r="H41" s="11">
        <v>0.01</v>
      </c>
    </row>
    <row r="42" spans="1:8" ht="23.1" customHeight="1" x14ac:dyDescent="0.55000000000000004">
      <c r="A42" s="9" t="s">
        <v>50</v>
      </c>
      <c r="B42" s="16">
        <v>301203957</v>
      </c>
      <c r="C42" s="9" t="s">
        <v>16</v>
      </c>
      <c r="D42" s="9">
        <v>10308916015</v>
      </c>
      <c r="E42" s="9">
        <v>22782078725</v>
      </c>
      <c r="F42" s="9">
        <v>10077199124</v>
      </c>
      <c r="G42" s="9">
        <f>Table3[[#This Row],[16744423158.0000]]+Table3[[#This Row],[27555733692.0000]]-Table3[[#This Row],[42139737985.0000]]</f>
        <v>23013795616</v>
      </c>
      <c r="H42" s="11">
        <v>0.04</v>
      </c>
    </row>
    <row r="43" spans="1:8" ht="23.1" customHeight="1" x14ac:dyDescent="0.55000000000000004">
      <c r="A43" s="9" t="s">
        <v>51</v>
      </c>
      <c r="B43" s="16">
        <v>301202837</v>
      </c>
      <c r="C43" s="9" t="s">
        <v>16</v>
      </c>
      <c r="D43" s="9">
        <v>20079098284</v>
      </c>
      <c r="E43" s="9">
        <v>9829834472</v>
      </c>
      <c r="F43" s="9">
        <v>19705307557</v>
      </c>
      <c r="G43" s="9">
        <f>Table3[[#This Row],[16744423158.0000]]+Table3[[#This Row],[27555733692.0000]]-Table3[[#This Row],[42139737985.0000]]</f>
        <v>10203625199</v>
      </c>
      <c r="H43" s="11">
        <v>0.02</v>
      </c>
    </row>
    <row r="44" spans="1:8" ht="23.1" customHeight="1" x14ac:dyDescent="0.55000000000000004">
      <c r="A44" s="9" t="s">
        <v>52</v>
      </c>
      <c r="B44" s="16">
        <v>301202394</v>
      </c>
      <c r="C44" s="9" t="s">
        <v>16</v>
      </c>
      <c r="D44" s="9">
        <v>466147063</v>
      </c>
      <c r="E44" s="9">
        <v>3989619479</v>
      </c>
      <c r="F44" s="9">
        <v>1967857071</v>
      </c>
      <c r="G44" s="9">
        <f>Table3[[#This Row],[16744423158.0000]]+Table3[[#This Row],[27555733692.0000]]-Table3[[#This Row],[42139737985.0000]]</f>
        <v>2487909471</v>
      </c>
      <c r="H44" s="11">
        <v>0</v>
      </c>
    </row>
    <row r="45" spans="1:8" ht="23.1" customHeight="1" x14ac:dyDescent="0.55000000000000004">
      <c r="A45" s="9" t="s">
        <v>53</v>
      </c>
      <c r="B45" s="16">
        <v>301200981</v>
      </c>
      <c r="C45" s="9" t="s">
        <v>16</v>
      </c>
      <c r="D45" s="9">
        <v>32524621204</v>
      </c>
      <c r="E45" s="9">
        <v>22715281416</v>
      </c>
      <c r="F45" s="9">
        <v>31950053250</v>
      </c>
      <c r="G45" s="9">
        <f>Table3[[#This Row],[16744423158.0000]]+Table3[[#This Row],[27555733692.0000]]-Table3[[#This Row],[42139737985.0000]]</f>
        <v>23289849370</v>
      </c>
      <c r="H45" s="11">
        <v>0.04</v>
      </c>
    </row>
    <row r="46" spans="1:8" ht="23.1" customHeight="1" x14ac:dyDescent="0.55000000000000004">
      <c r="A46" s="9" t="s">
        <v>54</v>
      </c>
      <c r="B46" s="16">
        <v>288027917</v>
      </c>
      <c r="C46" s="9" t="s">
        <v>16</v>
      </c>
      <c r="D46" s="9">
        <v>29863469044</v>
      </c>
      <c r="E46" s="9">
        <v>28209271025</v>
      </c>
      <c r="F46" s="9">
        <v>34913209236</v>
      </c>
      <c r="G46" s="9">
        <f>Table3[[#This Row],[16744423158.0000]]+Table3[[#This Row],[27555733692.0000]]-Table3[[#This Row],[42139737985.0000]]</f>
        <v>23159530833</v>
      </c>
      <c r="H46" s="11">
        <v>0.04</v>
      </c>
    </row>
    <row r="47" spans="1:8" ht="23.1" customHeight="1" x14ac:dyDescent="0.55000000000000004">
      <c r="A47" s="9" t="s">
        <v>55</v>
      </c>
      <c r="B47" s="16">
        <v>304164240</v>
      </c>
      <c r="C47" s="9" t="s">
        <v>16</v>
      </c>
      <c r="D47" s="9">
        <v>16995252624</v>
      </c>
      <c r="E47" s="9">
        <v>90232876255</v>
      </c>
      <c r="F47" s="9">
        <v>69559839415</v>
      </c>
      <c r="G47" s="9">
        <f>Table3[[#This Row],[16744423158.0000]]+Table3[[#This Row],[27555733692.0000]]-Table3[[#This Row],[42139737985.0000]]</f>
        <v>37668289464</v>
      </c>
      <c r="H47" s="11">
        <v>7.0000000000000007E-2</v>
      </c>
    </row>
    <row r="48" spans="1:8" ht="23.1" customHeight="1" x14ac:dyDescent="0.55000000000000004">
      <c r="A48" s="9" t="s">
        <v>56</v>
      </c>
      <c r="B48" s="16">
        <v>301838495</v>
      </c>
      <c r="C48" s="9" t="s">
        <v>16</v>
      </c>
      <c r="D48" s="9">
        <v>21109275727</v>
      </c>
      <c r="E48" s="9">
        <v>9398462</v>
      </c>
      <c r="F48" s="9">
        <v>21118674189</v>
      </c>
      <c r="G48" s="9">
        <f>Table3[[#This Row],[16744423158.0000]]+Table3[[#This Row],[27555733692.0000]]-Table3[[#This Row],[42139737985.0000]]</f>
        <v>0</v>
      </c>
      <c r="H48" s="11">
        <v>0</v>
      </c>
    </row>
    <row r="49" spans="1:8" ht="23.1" customHeight="1" x14ac:dyDescent="0.55000000000000004">
      <c r="A49" s="9" t="s">
        <v>57</v>
      </c>
      <c r="B49" s="16">
        <v>301835810</v>
      </c>
      <c r="C49" s="9" t="s">
        <v>16</v>
      </c>
      <c r="D49" s="9">
        <v>20267000000</v>
      </c>
      <c r="E49" s="9">
        <v>50277398787</v>
      </c>
      <c r="F49" s="9">
        <v>21276503307</v>
      </c>
      <c r="G49" s="9">
        <f>Table3[[#This Row],[16744423158.0000]]+Table3[[#This Row],[27555733692.0000]]-Table3[[#This Row],[42139737985.0000]]</f>
        <v>49267895480</v>
      </c>
      <c r="H49" s="11">
        <v>0.09</v>
      </c>
    </row>
    <row r="50" spans="1:8" ht="23.1" customHeight="1" x14ac:dyDescent="0.55000000000000004">
      <c r="A50" s="9" t="s">
        <v>58</v>
      </c>
      <c r="B50" s="16">
        <v>301203969</v>
      </c>
      <c r="C50" s="9" t="s">
        <v>16</v>
      </c>
      <c r="D50" s="9">
        <v>15940032187</v>
      </c>
      <c r="E50" s="9">
        <v>13319285798</v>
      </c>
      <c r="F50" s="9">
        <v>14550738329</v>
      </c>
      <c r="G50" s="9">
        <f>Table3[[#This Row],[16744423158.0000]]+Table3[[#This Row],[27555733692.0000]]-Table3[[#This Row],[42139737985.0000]]</f>
        <v>14708579656</v>
      </c>
      <c r="H50" s="11">
        <v>0.03</v>
      </c>
    </row>
    <row r="51" spans="1:8" ht="23.1" customHeight="1" x14ac:dyDescent="0.55000000000000004">
      <c r="A51" s="9" t="s">
        <v>59</v>
      </c>
      <c r="B51" s="16">
        <v>301203891</v>
      </c>
      <c r="C51" s="9" t="s">
        <v>16</v>
      </c>
      <c r="D51" s="9">
        <v>20963598254</v>
      </c>
      <c r="E51" s="9">
        <v>63510793680</v>
      </c>
      <c r="F51" s="9">
        <v>62667463042</v>
      </c>
      <c r="G51" s="9">
        <f>Table3[[#This Row],[16744423158.0000]]+Table3[[#This Row],[27555733692.0000]]-Table3[[#This Row],[42139737985.0000]]</f>
        <v>21806928892</v>
      </c>
      <c r="H51" s="11">
        <v>0.04</v>
      </c>
    </row>
    <row r="52" spans="1:8" ht="23.1" customHeight="1" x14ac:dyDescent="0.55000000000000004">
      <c r="A52" s="9" t="s">
        <v>60</v>
      </c>
      <c r="B52" s="16">
        <v>301202412</v>
      </c>
      <c r="C52" s="9" t="s">
        <v>16</v>
      </c>
      <c r="D52" s="9">
        <v>36104881121</v>
      </c>
      <c r="E52" s="9">
        <v>4361813496</v>
      </c>
      <c r="F52" s="9">
        <v>34022730859</v>
      </c>
      <c r="G52" s="9">
        <f>Table3[[#This Row],[16744423158.0000]]+Table3[[#This Row],[27555733692.0000]]-Table3[[#This Row],[42139737985.0000]]</f>
        <v>6443963758</v>
      </c>
      <c r="H52" s="11">
        <v>0.01</v>
      </c>
    </row>
    <row r="53" spans="1:8" ht="23.1" customHeight="1" x14ac:dyDescent="0.55000000000000004">
      <c r="A53" s="9" t="s">
        <v>61</v>
      </c>
      <c r="B53" s="16">
        <v>301202242</v>
      </c>
      <c r="C53" s="9" t="s">
        <v>16</v>
      </c>
      <c r="D53" s="9">
        <v>5770462735</v>
      </c>
      <c r="E53" s="9">
        <v>18573122105</v>
      </c>
      <c r="F53" s="9">
        <v>21135473735</v>
      </c>
      <c r="G53" s="9">
        <f>Table3[[#This Row],[16744423158.0000]]+Table3[[#This Row],[27555733692.0000]]-Table3[[#This Row],[42139737985.0000]]</f>
        <v>3208111105</v>
      </c>
      <c r="H53" s="11">
        <v>0.01</v>
      </c>
    </row>
    <row r="54" spans="1:8" ht="23.1" customHeight="1" x14ac:dyDescent="0.55000000000000004">
      <c r="A54" s="9" t="s">
        <v>62</v>
      </c>
      <c r="B54" s="16">
        <v>301200816</v>
      </c>
      <c r="C54" s="9" t="s">
        <v>16</v>
      </c>
      <c r="D54" s="9">
        <v>0</v>
      </c>
      <c r="E54" s="9">
        <v>102852945253</v>
      </c>
      <c r="F54" s="9">
        <v>101443369563</v>
      </c>
      <c r="G54" s="9">
        <f>Table3[[#This Row],[16744423158.0000]]+Table3[[#This Row],[27555733692.0000]]-Table3[[#This Row],[42139737985.0000]]</f>
        <v>1409575690</v>
      </c>
      <c r="H54" s="11">
        <v>0</v>
      </c>
    </row>
    <row r="55" spans="1:8" ht="23.1" customHeight="1" x14ac:dyDescent="0.55000000000000004">
      <c r="A55" s="9" t="s">
        <v>63</v>
      </c>
      <c r="B55" s="16">
        <v>288032123</v>
      </c>
      <c r="C55" s="9" t="s">
        <v>16</v>
      </c>
      <c r="D55" s="9">
        <v>101758358443</v>
      </c>
      <c r="E55" s="9">
        <v>7390919435</v>
      </c>
      <c r="F55" s="9">
        <v>103976852383</v>
      </c>
      <c r="G55" s="9">
        <f>Table3[[#This Row],[16744423158.0000]]+Table3[[#This Row],[27555733692.0000]]-Table3[[#This Row],[42139737985.0000]]</f>
        <v>5172425495</v>
      </c>
      <c r="H55" s="11">
        <v>0.01</v>
      </c>
    </row>
    <row r="56" spans="1:8" ht="23.1" customHeight="1" x14ac:dyDescent="0.55000000000000004">
      <c r="A56" s="9" t="s">
        <v>64</v>
      </c>
      <c r="B56" s="16">
        <v>288031921</v>
      </c>
      <c r="C56" s="9" t="s">
        <v>16</v>
      </c>
      <c r="D56" s="9">
        <v>2122740599</v>
      </c>
      <c r="E56" s="9">
        <v>6521884603</v>
      </c>
      <c r="F56" s="9">
        <v>8577956177</v>
      </c>
      <c r="G56" s="9">
        <f>Table3[[#This Row],[16744423158.0000]]+Table3[[#This Row],[27555733692.0000]]-Table3[[#This Row],[42139737985.0000]]</f>
        <v>66669025</v>
      </c>
      <c r="H56" s="11">
        <v>0</v>
      </c>
    </row>
    <row r="57" spans="1:8" ht="23.1" customHeight="1" x14ac:dyDescent="0.55000000000000004">
      <c r="A57" s="9" t="s">
        <v>65</v>
      </c>
      <c r="B57" s="16">
        <v>304164045</v>
      </c>
      <c r="C57" s="9" t="s">
        <v>16</v>
      </c>
      <c r="D57" s="9">
        <v>2776631873</v>
      </c>
      <c r="E57" s="9">
        <v>14972000000</v>
      </c>
      <c r="F57" s="9">
        <v>15899945887</v>
      </c>
      <c r="G57" s="9">
        <f>Table3[[#This Row],[16744423158.0000]]+Table3[[#This Row],[27555733692.0000]]-Table3[[#This Row],[42139737985.0000]]</f>
        <v>1848685986</v>
      </c>
      <c r="H57" s="11">
        <v>0</v>
      </c>
    </row>
    <row r="58" spans="1:8" ht="23.1" customHeight="1" x14ac:dyDescent="0.55000000000000004">
      <c r="A58" s="9" t="s">
        <v>66</v>
      </c>
      <c r="B58" s="16">
        <v>302567987</v>
      </c>
      <c r="C58" s="9" t="s">
        <v>16</v>
      </c>
      <c r="D58" s="9">
        <v>29219613015</v>
      </c>
      <c r="E58" s="9">
        <v>54084069806</v>
      </c>
      <c r="F58" s="9">
        <v>64331802132</v>
      </c>
      <c r="G58" s="9">
        <f>Table3[[#This Row],[16744423158.0000]]+Table3[[#This Row],[27555733692.0000]]-Table3[[#This Row],[42139737985.0000]]</f>
        <v>18971880689</v>
      </c>
      <c r="H58" s="11">
        <v>0.03</v>
      </c>
    </row>
    <row r="59" spans="1:8" ht="23.1" customHeight="1" x14ac:dyDescent="0.55000000000000004">
      <c r="A59" s="9" t="s">
        <v>67</v>
      </c>
      <c r="B59" s="16">
        <v>301837818</v>
      </c>
      <c r="C59" s="9" t="s">
        <v>16</v>
      </c>
      <c r="D59" s="9">
        <v>726838405</v>
      </c>
      <c r="E59" s="9">
        <v>30030818478</v>
      </c>
      <c r="F59" s="9">
        <v>30757656883</v>
      </c>
      <c r="G59" s="9">
        <f>Table3[[#This Row],[16744423158.0000]]+Table3[[#This Row],[27555733692.0000]]-Table3[[#This Row],[42139737985.0000]]</f>
        <v>0</v>
      </c>
      <c r="H59" s="11">
        <v>0</v>
      </c>
    </row>
    <row r="60" spans="1:8" ht="23.1" customHeight="1" x14ac:dyDescent="0.55000000000000004">
      <c r="A60" s="9" t="s">
        <v>68</v>
      </c>
      <c r="B60" s="16">
        <v>301832810</v>
      </c>
      <c r="C60" s="9" t="s">
        <v>16</v>
      </c>
      <c r="D60" s="9">
        <v>711126280</v>
      </c>
      <c r="E60" s="9">
        <v>44787150875</v>
      </c>
      <c r="F60" s="9">
        <v>13705960065</v>
      </c>
      <c r="G60" s="9">
        <f>Table3[[#This Row],[16744423158.0000]]+Table3[[#This Row],[27555733692.0000]]-Table3[[#This Row],[42139737985.0000]]</f>
        <v>31792317090</v>
      </c>
      <c r="H60" s="11">
        <v>0.06</v>
      </c>
    </row>
    <row r="61" spans="1:8" ht="23.1" customHeight="1" x14ac:dyDescent="0.55000000000000004">
      <c r="A61" s="9" t="s">
        <v>69</v>
      </c>
      <c r="B61" s="16">
        <v>301203908</v>
      </c>
      <c r="C61" s="9" t="s">
        <v>16</v>
      </c>
      <c r="D61" s="9">
        <v>148520096</v>
      </c>
      <c r="E61" s="9">
        <v>3292358343</v>
      </c>
      <c r="F61" s="9">
        <v>3214341509</v>
      </c>
      <c r="G61" s="9">
        <f>Table3[[#This Row],[16744423158.0000]]+Table3[[#This Row],[27555733692.0000]]-Table3[[#This Row],[42139737985.0000]]</f>
        <v>226536930</v>
      </c>
      <c r="H61" s="11">
        <v>0</v>
      </c>
    </row>
    <row r="62" spans="1:8" ht="23.1" customHeight="1" x14ac:dyDescent="0.55000000000000004">
      <c r="A62" s="9" t="s">
        <v>70</v>
      </c>
      <c r="B62" s="16">
        <v>301202746</v>
      </c>
      <c r="C62" s="9" t="s">
        <v>16</v>
      </c>
      <c r="D62" s="9">
        <v>11949281953</v>
      </c>
      <c r="E62" s="9">
        <v>0</v>
      </c>
      <c r="F62" s="9">
        <v>11553162235</v>
      </c>
      <c r="G62" s="9">
        <f>Table3[[#This Row],[16744423158.0000]]+Table3[[#This Row],[27555733692.0000]]-Table3[[#This Row],[42139737985.0000]]</f>
        <v>396119718</v>
      </c>
      <c r="H62" s="11">
        <v>0</v>
      </c>
    </row>
    <row r="63" spans="1:8" ht="23.1" customHeight="1" x14ac:dyDescent="0.55000000000000004">
      <c r="A63" s="9" t="s">
        <v>71</v>
      </c>
      <c r="B63" s="16">
        <v>301202667</v>
      </c>
      <c r="C63" s="9" t="s">
        <v>16</v>
      </c>
      <c r="D63" s="9">
        <v>69761805059</v>
      </c>
      <c r="E63" s="9">
        <v>9079482165</v>
      </c>
      <c r="F63" s="9">
        <v>72735924035</v>
      </c>
      <c r="G63" s="9">
        <f>Table3[[#This Row],[16744423158.0000]]+Table3[[#This Row],[27555733692.0000]]-Table3[[#This Row],[42139737985.0000]]</f>
        <v>6105363189</v>
      </c>
      <c r="H63" s="11">
        <v>0.01</v>
      </c>
    </row>
    <row r="64" spans="1:8" ht="23.1" customHeight="1" x14ac:dyDescent="0.55000000000000004">
      <c r="A64" s="9" t="s">
        <v>72</v>
      </c>
      <c r="B64" s="16">
        <v>301202321</v>
      </c>
      <c r="C64" s="9" t="s">
        <v>16</v>
      </c>
      <c r="D64" s="9">
        <v>3996426546</v>
      </c>
      <c r="E64" s="9">
        <v>4897970949</v>
      </c>
      <c r="F64" s="9">
        <v>2512036236</v>
      </c>
      <c r="G64" s="9">
        <f>Table3[[#This Row],[16744423158.0000]]+Table3[[#This Row],[27555733692.0000]]-Table3[[#This Row],[42139737985.0000]]</f>
        <v>6382361259</v>
      </c>
      <c r="H64" s="11">
        <v>0.01</v>
      </c>
    </row>
    <row r="65" spans="1:8" ht="23.1" customHeight="1" x14ac:dyDescent="0.55000000000000004">
      <c r="A65" s="9" t="s">
        <v>73</v>
      </c>
      <c r="B65" s="16">
        <v>288031623</v>
      </c>
      <c r="C65" s="9" t="s">
        <v>16</v>
      </c>
      <c r="D65" s="9">
        <v>68878691489</v>
      </c>
      <c r="E65" s="9">
        <v>37968308459</v>
      </c>
      <c r="F65" s="9">
        <v>70815281002</v>
      </c>
      <c r="G65" s="9">
        <f>Table3[[#This Row],[16744423158.0000]]+Table3[[#This Row],[27555733692.0000]]-Table3[[#This Row],[42139737985.0000]]</f>
        <v>36031718946</v>
      </c>
      <c r="H65" s="11">
        <v>0.06</v>
      </c>
    </row>
    <row r="66" spans="1:8" ht="23.1" customHeight="1" x14ac:dyDescent="0.55000000000000004">
      <c r="A66" s="9" t="s">
        <v>74</v>
      </c>
      <c r="B66" s="16">
        <v>304163892</v>
      </c>
      <c r="C66" s="9" t="s">
        <v>16</v>
      </c>
      <c r="D66" s="9">
        <v>163048209</v>
      </c>
      <c r="E66" s="9">
        <v>13469803396</v>
      </c>
      <c r="F66" s="9">
        <v>5601370950</v>
      </c>
      <c r="G66" s="9">
        <f>Table3[[#This Row],[16744423158.0000]]+Table3[[#This Row],[27555733692.0000]]-Table3[[#This Row],[42139737985.0000]]</f>
        <v>8031480655</v>
      </c>
      <c r="H66" s="11">
        <v>0.01</v>
      </c>
    </row>
    <row r="67" spans="1:8" ht="23.1" customHeight="1" x14ac:dyDescent="0.55000000000000004">
      <c r="A67" s="9" t="s">
        <v>75</v>
      </c>
      <c r="B67" s="16">
        <v>302569467</v>
      </c>
      <c r="C67" s="9" t="s">
        <v>16</v>
      </c>
      <c r="D67" s="9">
        <v>0</v>
      </c>
      <c r="E67" s="9">
        <v>198290118831</v>
      </c>
      <c r="F67" s="9">
        <v>161654189381</v>
      </c>
      <c r="G67" s="9">
        <f>Table3[[#This Row],[16744423158.0000]]+Table3[[#This Row],[27555733692.0000]]-Table3[[#This Row],[42139737985.0000]]</f>
        <v>36635929450</v>
      </c>
      <c r="H67" s="11">
        <v>0.06</v>
      </c>
    </row>
    <row r="68" spans="1:8" ht="23.1" customHeight="1" x14ac:dyDescent="0.55000000000000004">
      <c r="A68" s="9" t="s">
        <v>76</v>
      </c>
      <c r="B68" s="16">
        <v>302568189</v>
      </c>
      <c r="C68" s="9" t="s">
        <v>16</v>
      </c>
      <c r="D68" s="9">
        <v>1166776655</v>
      </c>
      <c r="E68" s="9">
        <v>9909609</v>
      </c>
      <c r="F68" s="9">
        <v>593600691</v>
      </c>
      <c r="G68" s="9">
        <f>Table3[[#This Row],[16744423158.0000]]+Table3[[#This Row],[27555733692.0000]]-Table3[[#This Row],[42139737985.0000]]</f>
        <v>583085573</v>
      </c>
      <c r="H68" s="11">
        <v>0</v>
      </c>
    </row>
    <row r="69" spans="1:8" ht="23.1" customHeight="1" x14ac:dyDescent="0.55000000000000004">
      <c r="A69" s="9" t="s">
        <v>77</v>
      </c>
      <c r="B69" s="16">
        <v>301835007</v>
      </c>
      <c r="C69" s="9" t="s">
        <v>16</v>
      </c>
      <c r="D69" s="9">
        <v>33429702452</v>
      </c>
      <c r="E69" s="9">
        <v>14999881073</v>
      </c>
      <c r="F69" s="9">
        <v>33700934673</v>
      </c>
      <c r="G69" s="9">
        <f>Table3[[#This Row],[16744423158.0000]]+Table3[[#This Row],[27555733692.0000]]-Table3[[#This Row],[42139737985.0000]]</f>
        <v>14728648852</v>
      </c>
      <c r="H69" s="11">
        <v>0.03</v>
      </c>
    </row>
    <row r="70" spans="1:8" ht="23.1" customHeight="1" x14ac:dyDescent="0.55000000000000004">
      <c r="A70" s="9" t="s">
        <v>78</v>
      </c>
      <c r="B70" s="16">
        <v>301833333</v>
      </c>
      <c r="C70" s="9" t="s">
        <v>16</v>
      </c>
      <c r="D70" s="9">
        <v>16178285648</v>
      </c>
      <c r="E70" s="9">
        <v>22804660139</v>
      </c>
      <c r="F70" s="9">
        <v>30960260918</v>
      </c>
      <c r="G70" s="9">
        <f>Table3[[#This Row],[16744423158.0000]]+Table3[[#This Row],[27555733692.0000]]-Table3[[#This Row],[42139737985.0000]]</f>
        <v>8022684869</v>
      </c>
      <c r="H70" s="11">
        <v>0.01</v>
      </c>
    </row>
    <row r="71" spans="1:8" ht="23.1" customHeight="1" x14ac:dyDescent="0.55000000000000004">
      <c r="A71" s="9" t="s">
        <v>79</v>
      </c>
      <c r="B71" s="16">
        <v>301203933</v>
      </c>
      <c r="C71" s="9" t="s">
        <v>16</v>
      </c>
      <c r="D71" s="9">
        <v>24776343550</v>
      </c>
      <c r="E71" s="9">
        <v>32540485175</v>
      </c>
      <c r="F71" s="9">
        <v>36794519577</v>
      </c>
      <c r="G71" s="9">
        <f>Table3[[#This Row],[16744423158.0000]]+Table3[[#This Row],[27555733692.0000]]-Table3[[#This Row],[42139737985.0000]]</f>
        <v>20522309148</v>
      </c>
      <c r="H71" s="11">
        <v>0.04</v>
      </c>
    </row>
    <row r="72" spans="1:8" ht="23.1" customHeight="1" x14ac:dyDescent="0.55000000000000004">
      <c r="A72" s="9" t="s">
        <v>80</v>
      </c>
      <c r="B72" s="16">
        <v>301202989</v>
      </c>
      <c r="C72" s="9" t="s">
        <v>16</v>
      </c>
      <c r="D72" s="9">
        <v>15184882397</v>
      </c>
      <c r="E72" s="9">
        <v>19712431925</v>
      </c>
      <c r="F72" s="9">
        <v>24284978466</v>
      </c>
      <c r="G72" s="9">
        <f>Table3[[#This Row],[16744423158.0000]]+Table3[[#This Row],[27555733692.0000]]-Table3[[#This Row],[42139737985.0000]]</f>
        <v>10612335856</v>
      </c>
      <c r="H72" s="11">
        <v>0.02</v>
      </c>
    </row>
    <row r="73" spans="1:8" ht="23.1" customHeight="1" x14ac:dyDescent="0.55000000000000004">
      <c r="A73" s="9" t="s">
        <v>81</v>
      </c>
      <c r="B73" s="16">
        <v>301202345</v>
      </c>
      <c r="C73" s="9" t="s">
        <v>16</v>
      </c>
      <c r="D73" s="9">
        <v>3068197585</v>
      </c>
      <c r="E73" s="9">
        <v>16855768806</v>
      </c>
      <c r="F73" s="9">
        <v>12205229721</v>
      </c>
      <c r="G73" s="9">
        <f>Table3[[#This Row],[16744423158.0000]]+Table3[[#This Row],[27555733692.0000]]-Table3[[#This Row],[42139737985.0000]]</f>
        <v>7718736670</v>
      </c>
      <c r="H73" s="11">
        <v>0.01</v>
      </c>
    </row>
    <row r="74" spans="1:8" ht="23.1" customHeight="1" x14ac:dyDescent="0.55000000000000004">
      <c r="A74" s="9" t="s">
        <v>82</v>
      </c>
      <c r="B74" s="16">
        <v>301202096</v>
      </c>
      <c r="C74" s="9" t="s">
        <v>16</v>
      </c>
      <c r="D74" s="9">
        <v>7154939319</v>
      </c>
      <c r="E74" s="9">
        <v>10265880003</v>
      </c>
      <c r="F74" s="9">
        <v>17420819322</v>
      </c>
      <c r="G74" s="9">
        <f>Table3[[#This Row],[16744423158.0000]]+Table3[[#This Row],[27555733692.0000]]-Table3[[#This Row],[42139737985.0000]]</f>
        <v>0</v>
      </c>
      <c r="H74" s="11">
        <v>0</v>
      </c>
    </row>
    <row r="75" spans="1:8" ht="23.1" customHeight="1" x14ac:dyDescent="0.55000000000000004">
      <c r="A75" s="9" t="s">
        <v>83</v>
      </c>
      <c r="B75" s="16">
        <v>288032901</v>
      </c>
      <c r="C75" s="9" t="s">
        <v>16</v>
      </c>
      <c r="D75" s="9">
        <v>702526092</v>
      </c>
      <c r="E75" s="9">
        <v>99708846</v>
      </c>
      <c r="F75" s="9">
        <v>0</v>
      </c>
      <c r="G75" s="9">
        <f>Table3[[#This Row],[16744423158.0000]]+Table3[[#This Row],[27555733692.0000]]-Table3[[#This Row],[42139737985.0000]]</f>
        <v>802234938</v>
      </c>
      <c r="H75" s="11">
        <v>0</v>
      </c>
    </row>
    <row r="76" spans="1:8" ht="23.1" customHeight="1" x14ac:dyDescent="0.55000000000000004">
      <c r="A76" s="9" t="s">
        <v>84</v>
      </c>
      <c r="B76" s="16">
        <v>310236368</v>
      </c>
      <c r="C76" s="9" t="s">
        <v>16</v>
      </c>
      <c r="D76" s="9">
        <v>27438200318</v>
      </c>
      <c r="E76" s="9">
        <v>102313322395</v>
      </c>
      <c r="F76" s="9">
        <v>73615378332</v>
      </c>
      <c r="G76" s="9">
        <f>Table3[[#This Row],[16744423158.0000]]+Table3[[#This Row],[27555733692.0000]]-Table3[[#This Row],[42139737985.0000]]</f>
        <v>56136144381</v>
      </c>
      <c r="H76" s="11">
        <v>0.1</v>
      </c>
    </row>
    <row r="77" spans="1:8" ht="23.1" customHeight="1" x14ac:dyDescent="0.55000000000000004">
      <c r="A77" s="9" t="s">
        <v>85</v>
      </c>
      <c r="B77" s="16">
        <v>301835226</v>
      </c>
      <c r="C77" s="9" t="s">
        <v>16</v>
      </c>
      <c r="D77" s="9">
        <v>899820906</v>
      </c>
      <c r="E77" s="9">
        <v>15652724673</v>
      </c>
      <c r="F77" s="9">
        <v>13065579021</v>
      </c>
      <c r="G77" s="9">
        <f>Table3[[#This Row],[16744423158.0000]]+Table3[[#This Row],[27555733692.0000]]-Table3[[#This Row],[42139737985.0000]]</f>
        <v>3486966558</v>
      </c>
      <c r="H77" s="11">
        <v>0.01</v>
      </c>
    </row>
    <row r="78" spans="1:8" ht="23.1" customHeight="1" x14ac:dyDescent="0.55000000000000004">
      <c r="A78" s="9" t="s">
        <v>86</v>
      </c>
      <c r="B78" s="16">
        <v>301203880</v>
      </c>
      <c r="C78" s="9" t="s">
        <v>16</v>
      </c>
      <c r="D78" s="9">
        <v>35456586433</v>
      </c>
      <c r="E78" s="9">
        <v>27244911564</v>
      </c>
      <c r="F78" s="9">
        <v>46285415104</v>
      </c>
      <c r="G78" s="9">
        <f>Table3[[#This Row],[16744423158.0000]]+Table3[[#This Row],[27555733692.0000]]-Table3[[#This Row],[42139737985.0000]]</f>
        <v>16416082893</v>
      </c>
      <c r="H78" s="11">
        <v>0.03</v>
      </c>
    </row>
    <row r="79" spans="1:8" ht="23.1" customHeight="1" x14ac:dyDescent="0.55000000000000004">
      <c r="A79" s="9" t="s">
        <v>87</v>
      </c>
      <c r="B79" s="16">
        <v>301202539</v>
      </c>
      <c r="C79" s="9" t="s">
        <v>16</v>
      </c>
      <c r="D79" s="9">
        <v>41452050008</v>
      </c>
      <c r="E79" s="9">
        <v>47396960361</v>
      </c>
      <c r="F79" s="9">
        <v>61566805728</v>
      </c>
      <c r="G79" s="9">
        <f>Table3[[#This Row],[16744423158.0000]]+Table3[[#This Row],[27555733692.0000]]-Table3[[#This Row],[42139737985.0000]]</f>
        <v>27282204641</v>
      </c>
      <c r="H79" s="11">
        <v>0.05</v>
      </c>
    </row>
    <row r="80" spans="1:8" ht="23.1" customHeight="1" x14ac:dyDescent="0.55000000000000004">
      <c r="A80" s="9" t="s">
        <v>88</v>
      </c>
      <c r="B80" s="16">
        <v>301202175</v>
      </c>
      <c r="C80" s="9" t="s">
        <v>16</v>
      </c>
      <c r="D80" s="9">
        <v>61603960748</v>
      </c>
      <c r="E80" s="9">
        <v>6758612351</v>
      </c>
      <c r="F80" s="9">
        <v>48869615245</v>
      </c>
      <c r="G80" s="9">
        <f>Table3[[#This Row],[16744423158.0000]]+Table3[[#This Row],[27555733692.0000]]-Table3[[#This Row],[42139737985.0000]]</f>
        <v>19492957854</v>
      </c>
      <c r="H80" s="11">
        <v>0.03</v>
      </c>
    </row>
    <row r="81" spans="1:8" ht="23.1" customHeight="1" x14ac:dyDescent="0.55000000000000004">
      <c r="A81" s="9" t="s">
        <v>89</v>
      </c>
      <c r="B81" s="16">
        <v>288033061</v>
      </c>
      <c r="C81" s="9" t="s">
        <v>16</v>
      </c>
      <c r="D81" s="9">
        <v>18665546867</v>
      </c>
      <c r="E81" s="9">
        <v>7553665932</v>
      </c>
      <c r="F81" s="9">
        <v>18136354347</v>
      </c>
      <c r="G81" s="9">
        <f>Table3[[#This Row],[16744423158.0000]]+Table3[[#This Row],[27555733692.0000]]-Table3[[#This Row],[42139737985.0000]]</f>
        <v>8082858452</v>
      </c>
      <c r="H81" s="11">
        <v>0.01</v>
      </c>
    </row>
    <row r="82" spans="1:8" ht="23.1" customHeight="1" x14ac:dyDescent="0.55000000000000004">
      <c r="A82" s="9" t="s">
        <v>90</v>
      </c>
      <c r="B82" s="16">
        <v>288032457</v>
      </c>
      <c r="C82" s="9" t="s">
        <v>16</v>
      </c>
      <c r="D82" s="9">
        <v>3718525811</v>
      </c>
      <c r="E82" s="9">
        <v>77385664791</v>
      </c>
      <c r="F82" s="9">
        <v>32795264864</v>
      </c>
      <c r="G82" s="9">
        <f>Table3[[#This Row],[16744423158.0000]]+Table3[[#This Row],[27555733692.0000]]-Table3[[#This Row],[42139737985.0000]]</f>
        <v>48308925738</v>
      </c>
      <c r="H82" s="11">
        <v>0.09</v>
      </c>
    </row>
    <row r="83" spans="1:8" ht="23.1" customHeight="1" x14ac:dyDescent="0.55000000000000004">
      <c r="A83" s="9" t="s">
        <v>91</v>
      </c>
      <c r="B83" s="16">
        <v>288031740</v>
      </c>
      <c r="C83" s="9" t="s">
        <v>16</v>
      </c>
      <c r="D83" s="9">
        <v>0</v>
      </c>
      <c r="E83" s="9">
        <v>87693622612</v>
      </c>
      <c r="F83" s="9">
        <v>72324857058</v>
      </c>
      <c r="G83" s="9">
        <f>Table3[[#This Row],[16744423158.0000]]+Table3[[#This Row],[27555733692.0000]]-Table3[[#This Row],[42139737985.0000]]</f>
        <v>15368765554</v>
      </c>
      <c r="H83" s="11">
        <v>0.03</v>
      </c>
    </row>
    <row r="84" spans="1:8" ht="23.1" customHeight="1" x14ac:dyDescent="0.55000000000000004">
      <c r="A84" s="9" t="s">
        <v>92</v>
      </c>
      <c r="B84" s="16">
        <v>310236101</v>
      </c>
      <c r="C84" s="9" t="s">
        <v>16</v>
      </c>
      <c r="D84" s="9">
        <v>0</v>
      </c>
      <c r="E84" s="9">
        <v>12000000000</v>
      </c>
      <c r="F84" s="9">
        <v>9071425230</v>
      </c>
      <c r="G84" s="9">
        <f>Table3[[#This Row],[16744423158.0000]]+Table3[[#This Row],[27555733692.0000]]-Table3[[#This Row],[42139737985.0000]]</f>
        <v>2928574770</v>
      </c>
      <c r="H84" s="11">
        <v>0.01</v>
      </c>
    </row>
    <row r="85" spans="1:8" ht="23.1" customHeight="1" x14ac:dyDescent="0.55000000000000004">
      <c r="A85" s="9" t="s">
        <v>93</v>
      </c>
      <c r="B85" s="16">
        <v>312708579</v>
      </c>
      <c r="C85" s="9" t="s">
        <v>94</v>
      </c>
      <c r="D85" s="9">
        <v>0</v>
      </c>
      <c r="E85" s="9">
        <v>2511569760944</v>
      </c>
      <c r="F85" s="9">
        <v>2511569760944</v>
      </c>
      <c r="G85" s="9">
        <f>Table3[[#This Row],[16744423158.0000]]+Table3[[#This Row],[27555733692.0000]]-Table3[[#This Row],[42139737985.0000]]</f>
        <v>0</v>
      </c>
      <c r="H85" s="11">
        <v>0</v>
      </c>
    </row>
    <row r="86" spans="1:8" ht="23.1" customHeight="1" thickBot="1" x14ac:dyDescent="0.6">
      <c r="A86" s="9" t="s">
        <v>95</v>
      </c>
      <c r="B86" s="9"/>
      <c r="C86" s="9"/>
      <c r="D86" s="14">
        <f>SUM(D9:D85)</f>
        <v>2017192994151</v>
      </c>
      <c r="E86" s="14">
        <f>SUM(E9:E85)</f>
        <v>5352869289991</v>
      </c>
      <c r="F86" s="14">
        <f>SUM(F9:F85)</f>
        <v>6020107011400</v>
      </c>
      <c r="G86" s="14">
        <f>SUM(G9:G85)</f>
        <v>1349955272742</v>
      </c>
      <c r="H86" s="15">
        <f>SUM(H9:H85)</f>
        <v>2.3699999999999992</v>
      </c>
    </row>
    <row r="87" spans="1:8" ht="23.1" customHeight="1" thickTop="1" x14ac:dyDescent="0.55000000000000004">
      <c r="A87" s="21" t="s">
        <v>96</v>
      </c>
      <c r="B87" s="21"/>
      <c r="C87" s="21"/>
      <c r="D87" s="21"/>
      <c r="E87" s="21"/>
      <c r="F87" s="21"/>
      <c r="G87" s="21"/>
      <c r="H87" s="23"/>
    </row>
    <row r="91" spans="1:8" x14ac:dyDescent="0.55000000000000004">
      <c r="C91" s="18" t="s">
        <v>97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rightToLeft="1" zoomScale="106" zoomScaleNormal="106" workbookViewId="0">
      <selection activeCell="XFD5" sqref="XFD5"/>
    </sheetView>
  </sheetViews>
  <sheetFormatPr defaultColWidth="0" defaultRowHeight="22.5" x14ac:dyDescent="0.6"/>
  <cols>
    <col min="1" max="1" width="60.28515625" style="32" customWidth="1"/>
    <col min="2" max="2" width="9.42578125" style="27" customWidth="1"/>
    <col min="3" max="3" width="15.140625" style="27" customWidth="1"/>
    <col min="4" max="4" width="18.85546875" style="50" customWidth="1"/>
    <col min="5" max="5" width="19.85546875" style="27" customWidth="1"/>
    <col min="6" max="19" width="0.7109375" style="28" customWidth="1"/>
    <col min="20" max="20" width="0" style="28" hidden="1" customWidth="1"/>
    <col min="21" max="16384" width="0" style="28" hidden="1"/>
  </cols>
  <sheetData>
    <row r="1" spans="1:19" ht="25.5" x14ac:dyDescent="0.6">
      <c r="A1" s="95" t="s">
        <v>0</v>
      </c>
      <c r="B1" s="95"/>
      <c r="C1" s="95"/>
      <c r="D1" s="95"/>
    </row>
    <row r="2" spans="1:19" ht="25.5" x14ac:dyDescent="0.6">
      <c r="A2" s="95" t="s">
        <v>217</v>
      </c>
      <c r="B2" s="95"/>
      <c r="C2" s="95"/>
      <c r="D2" s="95"/>
    </row>
    <row r="3" spans="1:19" ht="25.5" x14ac:dyDescent="0.6">
      <c r="A3" s="95" t="s">
        <v>218</v>
      </c>
      <c r="B3" s="95"/>
      <c r="C3" s="95"/>
      <c r="D3" s="95"/>
    </row>
    <row r="4" spans="1:19" ht="25.5" x14ac:dyDescent="0.6">
      <c r="A4" s="96" t="s">
        <v>253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23.25" thickBot="1" x14ac:dyDescent="0.65">
      <c r="A5" s="29" t="s">
        <v>248</v>
      </c>
      <c r="B5" s="29" t="s">
        <v>254</v>
      </c>
      <c r="C5" s="29" t="s">
        <v>12</v>
      </c>
      <c r="D5" s="64" t="s">
        <v>255</v>
      </c>
      <c r="E5" s="29" t="s">
        <v>256</v>
      </c>
    </row>
    <row r="6" spans="1:19" ht="23.1" customHeight="1" x14ac:dyDescent="0.6">
      <c r="A6" s="8" t="s">
        <v>257</v>
      </c>
      <c r="B6" s="8" t="s">
        <v>258</v>
      </c>
      <c r="C6" s="9">
        <v>-6719445812485</v>
      </c>
      <c r="D6" s="11">
        <f>(Table11[[#This Row],[219614023287.0000]]/C10)*100</f>
        <v>100.49143323663792</v>
      </c>
      <c r="E6" s="11">
        <f>(Table11[[#This Row],[219614023287.0000]]/C12)*100</f>
        <v>-11.904886630638291</v>
      </c>
    </row>
    <row r="7" spans="1:19" ht="23.1" customHeight="1" x14ac:dyDescent="0.6">
      <c r="A7" s="8" t="s">
        <v>259</v>
      </c>
      <c r="B7" s="8" t="s">
        <v>260</v>
      </c>
      <c r="C7" s="9">
        <v>19761968628</v>
      </c>
      <c r="D7" s="11">
        <f>(Table11[[#This Row],[219614023287.0000]]/C10)*100</f>
        <v>-0.29554647904374753</v>
      </c>
      <c r="E7" s="11">
        <f>(Table11[[#This Row],[219614023287.0000]]/C12)*100</f>
        <v>3.5012410648128239E-2</v>
      </c>
    </row>
    <row r="8" spans="1:19" ht="23.1" customHeight="1" x14ac:dyDescent="0.6">
      <c r="A8" s="8" t="s">
        <v>261</v>
      </c>
      <c r="B8" s="8" t="s">
        <v>262</v>
      </c>
      <c r="C8" s="9">
        <v>13020155852</v>
      </c>
      <c r="D8" s="11">
        <f>(Table11[[#This Row],[219614023287.0000]]/C10)*100</f>
        <v>-0.19472054080721843</v>
      </c>
      <c r="E8" s="11">
        <f>(Table11[[#This Row],[219614023287.0000]]/C12)*100</f>
        <v>2.3067896320154709E-2</v>
      </c>
    </row>
    <row r="9" spans="1:19" ht="23.1" customHeight="1" x14ac:dyDescent="0.6">
      <c r="A9" s="8" t="s">
        <v>236</v>
      </c>
      <c r="B9" s="8" t="s">
        <v>263</v>
      </c>
      <c r="C9" s="61">
        <v>77980085</v>
      </c>
      <c r="D9" s="11">
        <f>(Table11[[#This Row],[219614023287.0000]]/C10)*100</f>
        <v>-1.1662167869565423E-3</v>
      </c>
      <c r="E9" s="11">
        <f>(Table11[[#This Row],[219614023287.0000]]/C12)*100</f>
        <v>1.381578328450297E-4</v>
      </c>
    </row>
    <row r="10" spans="1:19" ht="23.1" customHeight="1" thickBot="1" x14ac:dyDescent="0.65">
      <c r="A10" s="8" t="s">
        <v>95</v>
      </c>
      <c r="B10" s="8"/>
      <c r="C10" s="14">
        <f>C9+C8+C7+C6</f>
        <v>-6686585707920</v>
      </c>
      <c r="D10" s="15">
        <f>(Table11[[#This Row],[219614023287.0000]]/C10)*100</f>
        <v>100</v>
      </c>
      <c r="E10" s="15">
        <f>(Table11[[#This Row],[219614023287.0000]]/C12)*100</f>
        <v>-11.846668165837162</v>
      </c>
    </row>
    <row r="11" spans="1:19" ht="23.1" customHeight="1" thickTop="1" x14ac:dyDescent="0.6">
      <c r="A11" s="30" t="s">
        <v>96</v>
      </c>
      <c r="B11" s="20"/>
      <c r="C11" s="21"/>
      <c r="D11" s="23"/>
      <c r="E11" s="2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x14ac:dyDescent="0.6">
      <c r="C12" s="65">
        <v>56442753475635</v>
      </c>
    </row>
    <row r="16" spans="1:19" x14ac:dyDescent="0.6">
      <c r="C16" s="66">
        <f>'درآمد سرمایه گذاری در سهام و ص '!E97++'درآمد سرمایه گذاری در اوراق بها'!E21+'درآمد سپرده بانکی'!B78+'سایر درآمدها'!B9</f>
        <v>222779053620</v>
      </c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scale="98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rightToLeft="1" view="pageBreakPreview" zoomScale="60" zoomScaleNormal="106" workbookViewId="0">
      <selection activeCell="J59" sqref="J59"/>
    </sheetView>
  </sheetViews>
  <sheetFormatPr defaultColWidth="0" defaultRowHeight="20.25" x14ac:dyDescent="0.55000000000000004"/>
  <cols>
    <col min="1" max="1" width="31" style="10" customWidth="1"/>
    <col min="2" max="2" width="17" style="10" customWidth="1"/>
    <col min="3" max="3" width="28.28515625" style="10" customWidth="1"/>
    <col min="4" max="4" width="19.28515625" style="10" customWidth="1"/>
    <col min="5" max="5" width="18.7109375" style="10" customWidth="1"/>
    <col min="6" max="6" width="17" style="10" customWidth="1"/>
    <col min="7" max="7" width="18.42578125" style="10" hidden="1" customWidth="1"/>
    <col min="8" max="8" width="20" style="10" customWidth="1"/>
    <col min="9" max="9" width="18.7109375" style="10" customWidth="1"/>
    <col min="10" max="10" width="17.140625" style="10" customWidth="1"/>
    <col min="11" max="11" width="16.28515625" style="10" hidden="1" customWidth="1"/>
    <col min="12" max="12" width="20" style="10" customWidth="1"/>
    <col min="13" max="15" width="0.7109375" style="5" customWidth="1"/>
    <col min="16" max="16" width="0" style="5" hidden="1" customWidth="1"/>
    <col min="17" max="16384" width="0" style="5" hidden="1"/>
  </cols>
  <sheetData>
    <row r="1" spans="1:15" x14ac:dyDescent="0.5500000000000000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5" x14ac:dyDescent="0.55000000000000004">
      <c r="A2" s="85" t="s">
        <v>217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5" x14ac:dyDescent="0.55000000000000004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5" x14ac:dyDescent="0.55000000000000004">
      <c r="A4" s="90" t="s">
        <v>264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6.5" customHeight="1" x14ac:dyDescent="0.55000000000000004">
      <c r="B5" s="91" t="s">
        <v>265</v>
      </c>
      <c r="C5" s="91"/>
      <c r="D5" s="91"/>
      <c r="E5" s="98" t="s">
        <v>324</v>
      </c>
      <c r="F5" s="98"/>
      <c r="G5" s="98"/>
      <c r="H5" s="98"/>
      <c r="I5" s="98" t="s">
        <v>220</v>
      </c>
      <c r="J5" s="98"/>
      <c r="K5" s="98"/>
      <c r="L5" s="98"/>
      <c r="M5" s="33"/>
      <c r="N5" s="33"/>
      <c r="O5" s="33"/>
    </row>
    <row r="6" spans="1:15" ht="47.25" customHeight="1" x14ac:dyDescent="0.55000000000000004">
      <c r="A6" s="22" t="s">
        <v>266</v>
      </c>
      <c r="B6" s="7" t="s">
        <v>267</v>
      </c>
      <c r="C6" s="22" t="s">
        <v>268</v>
      </c>
      <c r="D6" s="22" t="s">
        <v>269</v>
      </c>
      <c r="E6" s="22" t="s">
        <v>270</v>
      </c>
      <c r="F6" s="22" t="s">
        <v>271</v>
      </c>
      <c r="G6" s="7" t="s">
        <v>271</v>
      </c>
      <c r="H6" s="22" t="s">
        <v>272</v>
      </c>
      <c r="I6" s="22" t="s">
        <v>270</v>
      </c>
      <c r="J6" s="22" t="s">
        <v>271</v>
      </c>
      <c r="K6" s="22" t="s">
        <v>271</v>
      </c>
      <c r="L6" s="22" t="s">
        <v>272</v>
      </c>
    </row>
    <row r="7" spans="1:15" ht="23.1" customHeight="1" x14ac:dyDescent="0.55000000000000004">
      <c r="A7" s="34" t="s">
        <v>176</v>
      </c>
      <c r="B7" s="18" t="s">
        <v>273</v>
      </c>
      <c r="C7" s="18">
        <v>6960674</v>
      </c>
      <c r="D7" s="18">
        <v>2070</v>
      </c>
      <c r="E7" s="18">
        <v>0</v>
      </c>
      <c r="F7" s="18">
        <f>-1*Table4[[#This Row],[319143730]]</f>
        <v>-319143730</v>
      </c>
      <c r="G7" s="18">
        <v>319143730</v>
      </c>
      <c r="H7" s="18">
        <f>Table4[[#This Row],[0]]-Table4[[#This Row],[Column1]]</f>
        <v>319143730</v>
      </c>
      <c r="I7" s="18">
        <v>14408595180</v>
      </c>
      <c r="J7" s="18">
        <f>-1*Table4[[#This Row],[-1604852659]]</f>
        <v>1604852659</v>
      </c>
      <c r="K7" s="18">
        <v>-1604852659</v>
      </c>
      <c r="L7" s="18">
        <f>Table4[[#This Row],[14408595180]]-Table4[[#This Row],[Column2]]</f>
        <v>12803742521</v>
      </c>
    </row>
    <row r="8" spans="1:15" ht="23.1" customHeight="1" x14ac:dyDescent="0.55000000000000004">
      <c r="A8" s="34" t="s">
        <v>158</v>
      </c>
      <c r="B8" s="18" t="s">
        <v>274</v>
      </c>
      <c r="C8" s="18">
        <v>3363778</v>
      </c>
      <c r="D8" s="18">
        <v>2600</v>
      </c>
      <c r="E8" s="18">
        <v>0</v>
      </c>
      <c r="F8" s="18">
        <f>-1*Table4[[#This Row],[319143730]]</f>
        <v>-1172334492</v>
      </c>
      <c r="G8" s="18">
        <v>1172334492</v>
      </c>
      <c r="H8" s="18">
        <f>Table4[[#This Row],[0]]-Table4[[#This Row],[Column1]]</f>
        <v>1172334492</v>
      </c>
      <c r="I8" s="18">
        <v>8745822800</v>
      </c>
      <c r="J8" s="18">
        <f>-1*Table4[[#This Row],[-1604852659]]</f>
        <v>0</v>
      </c>
      <c r="K8" s="18">
        <v>0</v>
      </c>
      <c r="L8" s="18">
        <f>Table4[[#This Row],[14408595180]]-Table4[[#This Row],[Column2]]</f>
        <v>8745822800</v>
      </c>
    </row>
    <row r="9" spans="1:15" ht="23.1" customHeight="1" x14ac:dyDescent="0.55000000000000004">
      <c r="A9" s="34" t="s">
        <v>157</v>
      </c>
      <c r="B9" s="18" t="s">
        <v>274</v>
      </c>
      <c r="C9" s="18">
        <v>2317496</v>
      </c>
      <c r="D9" s="18">
        <v>3545</v>
      </c>
      <c r="E9" s="18">
        <v>0</v>
      </c>
      <c r="F9" s="18">
        <f>-1*Table4[[#This Row],[319143730]]</f>
        <v>-186192169</v>
      </c>
      <c r="G9" s="18">
        <v>186192169</v>
      </c>
      <c r="H9" s="18">
        <f>Table4[[#This Row],[0]]-Table4[[#This Row],[Column1]]</f>
        <v>186192169</v>
      </c>
      <c r="I9" s="18">
        <v>8215523320</v>
      </c>
      <c r="J9" s="18">
        <f>-1*Table4[[#This Row],[-1604852659]]</f>
        <v>915058288</v>
      </c>
      <c r="K9" s="18">
        <v>-915058288</v>
      </c>
      <c r="L9" s="18">
        <f>Table4[[#This Row],[14408595180]]-Table4[[#This Row],[Column2]]</f>
        <v>7300465032</v>
      </c>
    </row>
    <row r="10" spans="1:15" ht="23.1" customHeight="1" x14ac:dyDescent="0.55000000000000004">
      <c r="A10" s="34" t="s">
        <v>124</v>
      </c>
      <c r="B10" s="18" t="s">
        <v>275</v>
      </c>
      <c r="C10" s="18">
        <v>2443330</v>
      </c>
      <c r="D10" s="18">
        <v>3470</v>
      </c>
      <c r="E10" s="18">
        <v>0</v>
      </c>
      <c r="F10" s="18">
        <f>-1*Table4[[#This Row],[319143730]]</f>
        <v>-477124176</v>
      </c>
      <c r="G10" s="18">
        <v>477124176</v>
      </c>
      <c r="H10" s="18">
        <f>Table4[[#This Row],[0]]-Table4[[#This Row],[Column1]]</f>
        <v>477124176</v>
      </c>
      <c r="I10" s="18">
        <v>8478355100</v>
      </c>
      <c r="J10" s="18">
        <f>-1*Table4[[#This Row],[-1604852659]]</f>
        <v>663709616</v>
      </c>
      <c r="K10" s="18">
        <v>-663709616</v>
      </c>
      <c r="L10" s="18">
        <f>Table4[[#This Row],[14408595180]]-Table4[[#This Row],[Column2]]</f>
        <v>7814645484</v>
      </c>
    </row>
    <row r="11" spans="1:15" ht="23.1" customHeight="1" x14ac:dyDescent="0.55000000000000004">
      <c r="A11" s="34" t="s">
        <v>171</v>
      </c>
      <c r="B11" s="18" t="s">
        <v>276</v>
      </c>
      <c r="C11" s="18">
        <v>6262699</v>
      </c>
      <c r="D11" s="18">
        <v>2850</v>
      </c>
      <c r="E11" s="18">
        <v>0</v>
      </c>
      <c r="F11" s="18">
        <f>-1*Table4[[#This Row],[319143730]]</f>
        <v>-578102755</v>
      </c>
      <c r="G11" s="18">
        <v>578102755</v>
      </c>
      <c r="H11" s="18">
        <f>Table4[[#This Row],[0]]-Table4[[#This Row],[Column1]]</f>
        <v>578102755</v>
      </c>
      <c r="I11" s="18">
        <v>17848692150</v>
      </c>
      <c r="J11" s="18">
        <f>-1*Table4[[#This Row],[-1604852659]]</f>
        <v>1841879780</v>
      </c>
      <c r="K11" s="18">
        <v>-1841879780</v>
      </c>
      <c r="L11" s="18">
        <f>Table4[[#This Row],[14408595180]]-Table4[[#This Row],[Column2]]</f>
        <v>16006812370</v>
      </c>
    </row>
    <row r="12" spans="1:15" ht="23.1" customHeight="1" x14ac:dyDescent="0.55000000000000004">
      <c r="A12" s="34" t="s">
        <v>125</v>
      </c>
      <c r="B12" s="18" t="s">
        <v>276</v>
      </c>
      <c r="C12" s="18">
        <v>1639103</v>
      </c>
      <c r="D12" s="18">
        <v>5000</v>
      </c>
      <c r="E12" s="18">
        <v>0</v>
      </c>
      <c r="F12" s="18">
        <f>-1*Table4[[#This Row],[319143730]]</f>
        <v>-474377854</v>
      </c>
      <c r="G12" s="18">
        <v>474377854</v>
      </c>
      <c r="H12" s="18">
        <f>Table4[[#This Row],[0]]-Table4[[#This Row],[Column1]]</f>
        <v>474377854</v>
      </c>
      <c r="I12" s="18">
        <v>8195515000</v>
      </c>
      <c r="J12" s="18">
        <f>-1*Table4[[#This Row],[-1604852659]]</f>
        <v>636796175</v>
      </c>
      <c r="K12" s="18">
        <v>-636796175</v>
      </c>
      <c r="L12" s="18">
        <f>Table4[[#This Row],[14408595180]]-Table4[[#This Row],[Column2]]</f>
        <v>7558718825</v>
      </c>
    </row>
    <row r="13" spans="1:15" ht="23.1" customHeight="1" x14ac:dyDescent="0.55000000000000004">
      <c r="A13" s="34" t="s">
        <v>178</v>
      </c>
      <c r="B13" s="18" t="s">
        <v>276</v>
      </c>
      <c r="C13" s="18">
        <v>1203521</v>
      </c>
      <c r="D13" s="18">
        <v>7000</v>
      </c>
      <c r="E13" s="18">
        <v>0</v>
      </c>
      <c r="F13" s="18">
        <f>-1*Table4[[#This Row],[319143730]]</f>
        <v>-203889653</v>
      </c>
      <c r="G13" s="18">
        <v>203889653</v>
      </c>
      <c r="H13" s="18">
        <f>Table4[[#This Row],[0]]-Table4[[#This Row],[Column1]]</f>
        <v>203889653</v>
      </c>
      <c r="I13" s="18">
        <v>8424647000</v>
      </c>
      <c r="J13" s="18">
        <f>-1*Table4[[#This Row],[-1604852659]]</f>
        <v>938350822</v>
      </c>
      <c r="K13" s="18">
        <v>-938350822</v>
      </c>
      <c r="L13" s="18">
        <f>Table4[[#This Row],[14408595180]]-Table4[[#This Row],[Column2]]</f>
        <v>7486296178</v>
      </c>
    </row>
    <row r="14" spans="1:15" ht="23.1" customHeight="1" x14ac:dyDescent="0.55000000000000004">
      <c r="A14" s="34" t="s">
        <v>165</v>
      </c>
      <c r="B14" s="18" t="s">
        <v>277</v>
      </c>
      <c r="C14" s="18">
        <v>14742538</v>
      </c>
      <c r="D14" s="18">
        <v>1300</v>
      </c>
      <c r="E14" s="18">
        <v>0</v>
      </c>
      <c r="F14" s="18">
        <f>-1*Table4[[#This Row],[319143730]]</f>
        <v>-318793895</v>
      </c>
      <c r="G14" s="18">
        <v>318793895</v>
      </c>
      <c r="H14" s="18">
        <f>Table4[[#This Row],[0]]-Table4[[#This Row],[Column1]]</f>
        <v>318793895</v>
      </c>
      <c r="I14" s="18">
        <v>19165299400</v>
      </c>
      <c r="J14" s="18">
        <f>-1*Table4[[#This Row],[-1604852659]]</f>
        <v>2309072217</v>
      </c>
      <c r="K14" s="18">
        <v>-2309072217</v>
      </c>
      <c r="L14" s="18">
        <f>Table4[[#This Row],[14408595180]]-Table4[[#This Row],[Column2]]</f>
        <v>16856227183</v>
      </c>
    </row>
    <row r="15" spans="1:15" ht="23.1" customHeight="1" x14ac:dyDescent="0.55000000000000004">
      <c r="A15" s="34" t="s">
        <v>115</v>
      </c>
      <c r="B15" s="18" t="s">
        <v>277</v>
      </c>
      <c r="C15" s="18">
        <v>2496420</v>
      </c>
      <c r="D15" s="18">
        <v>1450</v>
      </c>
      <c r="E15" s="18">
        <v>0</v>
      </c>
      <c r="F15" s="18">
        <f>-1*Table4[[#This Row],[319143730]]</f>
        <v>-93152962</v>
      </c>
      <c r="G15" s="18">
        <v>93152962</v>
      </c>
      <c r="H15" s="18">
        <f>Table4[[#This Row],[0]]-Table4[[#This Row],[Column1]]</f>
        <v>93152962</v>
      </c>
      <c r="I15" s="18">
        <v>3619809000</v>
      </c>
      <c r="J15" s="18">
        <f>-1*Table4[[#This Row],[-1604852659]]</f>
        <v>403180187</v>
      </c>
      <c r="K15" s="18">
        <v>-403180187</v>
      </c>
      <c r="L15" s="18">
        <f>Table4[[#This Row],[14408595180]]-Table4[[#This Row],[Column2]]</f>
        <v>3216628813</v>
      </c>
    </row>
    <row r="16" spans="1:15" ht="23.1" customHeight="1" x14ac:dyDescent="0.55000000000000004">
      <c r="A16" s="34" t="s">
        <v>148</v>
      </c>
      <c r="B16" s="18" t="s">
        <v>278</v>
      </c>
      <c r="C16" s="18">
        <v>4088057</v>
      </c>
      <c r="D16" s="18">
        <v>1310</v>
      </c>
      <c r="E16" s="18">
        <v>0</v>
      </c>
      <c r="F16" s="18">
        <f>-1*Table4[[#This Row],[319143730]]</f>
        <v>-317801144</v>
      </c>
      <c r="G16" s="18">
        <v>317801144</v>
      </c>
      <c r="H16" s="18">
        <f>Table4[[#This Row],[0]]-Table4[[#This Row],[Column1]]</f>
        <v>317801144</v>
      </c>
      <c r="I16" s="18">
        <v>5355354670</v>
      </c>
      <c r="J16" s="18">
        <f>-1*Table4[[#This Row],[-1604852659]]</f>
        <v>419232310</v>
      </c>
      <c r="K16" s="18">
        <v>-419232310</v>
      </c>
      <c r="L16" s="18">
        <f>Table4[[#This Row],[14408595180]]-Table4[[#This Row],[Column2]]</f>
        <v>4936122360</v>
      </c>
    </row>
    <row r="17" spans="1:12" ht="23.1" customHeight="1" x14ac:dyDescent="0.55000000000000004">
      <c r="A17" s="34" t="s">
        <v>123</v>
      </c>
      <c r="B17" s="18" t="s">
        <v>278</v>
      </c>
      <c r="C17" s="18">
        <v>8150157</v>
      </c>
      <c r="D17" s="18">
        <v>1230</v>
      </c>
      <c r="E17" s="18">
        <v>0</v>
      </c>
      <c r="F17" s="18">
        <f>-1*Table4[[#This Row],[319143730]]</f>
        <v>-161249233</v>
      </c>
      <c r="G17" s="18">
        <v>161249233</v>
      </c>
      <c r="H17" s="18">
        <f>Table4[[#This Row],[0]]-Table4[[#This Row],[Column1]]</f>
        <v>161249233</v>
      </c>
      <c r="I17" s="18">
        <v>10024693110</v>
      </c>
      <c r="J17" s="18">
        <f>-1*Table4[[#This Row],[-1604852659]]</f>
        <v>1218404337</v>
      </c>
      <c r="K17" s="18">
        <v>-1218404337</v>
      </c>
      <c r="L17" s="18">
        <f>Table4[[#This Row],[14408595180]]-Table4[[#This Row],[Column2]]</f>
        <v>8806288773</v>
      </c>
    </row>
    <row r="18" spans="1:12" ht="23.1" customHeight="1" x14ac:dyDescent="0.55000000000000004">
      <c r="A18" s="34" t="s">
        <v>118</v>
      </c>
      <c r="B18" s="18" t="s">
        <v>275</v>
      </c>
      <c r="C18" s="18">
        <v>4613619</v>
      </c>
      <c r="D18" s="18">
        <v>1100</v>
      </c>
      <c r="E18" s="18">
        <v>0</v>
      </c>
      <c r="F18" s="18">
        <f>-1*Table4[[#This Row],[319143730]]</f>
        <v>-574034472</v>
      </c>
      <c r="G18" s="18">
        <v>574034472</v>
      </c>
      <c r="H18" s="18">
        <f>Table4[[#This Row],[0]]-Table4[[#This Row],[Column1]]</f>
        <v>574034472</v>
      </c>
      <c r="I18" s="18">
        <v>5074980900</v>
      </c>
      <c r="J18" s="18">
        <f>-1*Table4[[#This Row],[-1604852659]]</f>
        <v>108846775</v>
      </c>
      <c r="K18" s="18">
        <v>-108846775</v>
      </c>
      <c r="L18" s="18">
        <f>Table4[[#This Row],[14408595180]]-Table4[[#This Row],[Column2]]</f>
        <v>4966134125</v>
      </c>
    </row>
    <row r="19" spans="1:12" ht="23.1" customHeight="1" x14ac:dyDescent="0.55000000000000004">
      <c r="A19" s="34" t="s">
        <v>126</v>
      </c>
      <c r="B19" s="18" t="s">
        <v>279</v>
      </c>
      <c r="C19" s="18">
        <v>1875184</v>
      </c>
      <c r="D19" s="18">
        <v>3150</v>
      </c>
      <c r="E19" s="18">
        <v>0</v>
      </c>
      <c r="F19" s="18">
        <f>-1*Table4[[#This Row],[319143730]]</f>
        <v>-689249467</v>
      </c>
      <c r="G19" s="18">
        <v>689249467</v>
      </c>
      <c r="H19" s="18">
        <f>Table4[[#This Row],[0]]-Table4[[#This Row],[Column1]]</f>
        <v>689249467</v>
      </c>
      <c r="I19" s="18">
        <v>5906829600</v>
      </c>
      <c r="J19" s="18">
        <f>-1*Table4[[#This Row],[-1604852659]]</f>
        <v>126688034</v>
      </c>
      <c r="K19" s="18">
        <v>-126688034</v>
      </c>
      <c r="L19" s="18">
        <f>Table4[[#This Row],[14408595180]]-Table4[[#This Row],[Column2]]</f>
        <v>5780141566</v>
      </c>
    </row>
    <row r="20" spans="1:12" ht="23.1" customHeight="1" x14ac:dyDescent="0.55000000000000004">
      <c r="A20" s="34" t="s">
        <v>111</v>
      </c>
      <c r="B20" s="18" t="s">
        <v>280</v>
      </c>
      <c r="C20" s="18">
        <v>7821910</v>
      </c>
      <c r="D20" s="18">
        <v>2800</v>
      </c>
      <c r="E20" s="18">
        <v>0</v>
      </c>
      <c r="F20" s="18">
        <f>-1*Table4[[#This Row],[319143730]]</f>
        <v>-1939265265</v>
      </c>
      <c r="G20" s="18">
        <v>1939265265</v>
      </c>
      <c r="H20" s="18">
        <f>Table4[[#This Row],[0]]-Table4[[#This Row],[Column1]]</f>
        <v>1939265265</v>
      </c>
      <c r="I20" s="18">
        <v>21901348000</v>
      </c>
      <c r="J20" s="18">
        <f>-1*Table4[[#This Row],[-1604852659]]</f>
        <v>1097204812</v>
      </c>
      <c r="K20" s="18">
        <v>-1097204812</v>
      </c>
      <c r="L20" s="18">
        <f>Table4[[#This Row],[14408595180]]-Table4[[#This Row],[Column2]]</f>
        <v>20804143188</v>
      </c>
    </row>
    <row r="21" spans="1:12" ht="23.1" customHeight="1" x14ac:dyDescent="0.55000000000000004">
      <c r="A21" s="34" t="s">
        <v>145</v>
      </c>
      <c r="B21" s="18" t="s">
        <v>280</v>
      </c>
      <c r="C21" s="18">
        <v>9598769</v>
      </c>
      <c r="D21" s="18">
        <v>935</v>
      </c>
      <c r="E21" s="18">
        <v>0</v>
      </c>
      <c r="F21" s="18">
        <f>-1*Table4[[#This Row],[319143730]]</f>
        <v>-239816283</v>
      </c>
      <c r="G21" s="18">
        <v>239816283</v>
      </c>
      <c r="H21" s="18">
        <f>Table4[[#This Row],[0]]-Table4[[#This Row],[Column1]]</f>
        <v>239816283</v>
      </c>
      <c r="I21" s="18">
        <v>8974849015</v>
      </c>
      <c r="J21" s="18">
        <f>-1*Table4[[#This Row],[-1604852659]]</f>
        <v>1004484318</v>
      </c>
      <c r="K21" s="18">
        <v>-1004484318</v>
      </c>
      <c r="L21" s="18">
        <f>Table4[[#This Row],[14408595180]]-Table4[[#This Row],[Column2]]</f>
        <v>7970364697</v>
      </c>
    </row>
    <row r="22" spans="1:12" ht="23.1" customHeight="1" x14ac:dyDescent="0.55000000000000004">
      <c r="A22" s="34" t="s">
        <v>133</v>
      </c>
      <c r="B22" s="18" t="s">
        <v>281</v>
      </c>
      <c r="C22" s="18">
        <v>10721538</v>
      </c>
      <c r="D22" s="18">
        <v>2500</v>
      </c>
      <c r="E22" s="18">
        <v>0</v>
      </c>
      <c r="F22" s="18">
        <f>-1*Table4[[#This Row],[319143730]]</f>
        <v>-3729780318</v>
      </c>
      <c r="G22" s="18">
        <v>3729780318</v>
      </c>
      <c r="H22" s="18">
        <f>Table4[[#This Row],[0]]-Table4[[#This Row],[Column1]]</f>
        <v>3729780318</v>
      </c>
      <c r="I22" s="18">
        <v>26803845000</v>
      </c>
      <c r="J22" s="18">
        <f>-1*Table4[[#This Row],[-1604852659]]</f>
        <v>0</v>
      </c>
      <c r="K22" s="18">
        <v>0</v>
      </c>
      <c r="L22" s="18">
        <f>Table4[[#This Row],[14408595180]]-Table4[[#This Row],[Column2]]</f>
        <v>26803845000</v>
      </c>
    </row>
    <row r="23" spans="1:12" ht="23.1" customHeight="1" x14ac:dyDescent="0.55000000000000004">
      <c r="A23" s="34" t="s">
        <v>282</v>
      </c>
      <c r="B23" s="18" t="s">
        <v>281</v>
      </c>
      <c r="C23" s="18">
        <v>465000</v>
      </c>
      <c r="D23" s="18">
        <v>3315</v>
      </c>
      <c r="E23" s="18">
        <v>0</v>
      </c>
      <c r="F23" s="18">
        <f>-1*Table4[[#This Row],[319143730]]</f>
        <v>-199856825</v>
      </c>
      <c r="G23" s="18">
        <v>199856825</v>
      </c>
      <c r="H23" s="18">
        <f>Table4[[#This Row],[0]]-Table4[[#This Row],[Column1]]</f>
        <v>199856825</v>
      </c>
      <c r="I23" s="18">
        <v>1541475000</v>
      </c>
      <c r="J23" s="18">
        <f>-1*Table4[[#This Row],[-1604852659]]</f>
        <v>14640875</v>
      </c>
      <c r="K23" s="18">
        <v>-14640875</v>
      </c>
      <c r="L23" s="18">
        <f>Table4[[#This Row],[14408595180]]-Table4[[#This Row],[Column2]]</f>
        <v>1526834125</v>
      </c>
    </row>
    <row r="24" spans="1:12" ht="23.1" customHeight="1" x14ac:dyDescent="0.55000000000000004">
      <c r="A24" s="34" t="s">
        <v>114</v>
      </c>
      <c r="B24" s="18" t="s">
        <v>283</v>
      </c>
      <c r="C24" s="18">
        <v>6157860</v>
      </c>
      <c r="D24" s="18">
        <v>1520</v>
      </c>
      <c r="E24" s="18">
        <v>0</v>
      </c>
      <c r="F24" s="18">
        <f>-1*Table4[[#This Row],[319143730]]</f>
        <v>-193930663</v>
      </c>
      <c r="G24" s="18">
        <v>193930663</v>
      </c>
      <c r="H24" s="18">
        <f>Table4[[#This Row],[0]]-Table4[[#This Row],[Column1]]</f>
        <v>193930663</v>
      </c>
      <c r="I24" s="18">
        <v>9359947200</v>
      </c>
      <c r="J24" s="18">
        <f>-1*Table4[[#This Row],[-1604852659]]</f>
        <v>1122742310</v>
      </c>
      <c r="K24" s="18">
        <v>-1122742310</v>
      </c>
      <c r="L24" s="18">
        <f>Table4[[#This Row],[14408595180]]-Table4[[#This Row],[Column2]]</f>
        <v>8237204890</v>
      </c>
    </row>
    <row r="25" spans="1:12" ht="23.1" customHeight="1" x14ac:dyDescent="0.55000000000000004">
      <c r="A25" s="34" t="s">
        <v>119</v>
      </c>
      <c r="B25" s="18" t="s">
        <v>283</v>
      </c>
      <c r="C25" s="18">
        <v>14207191</v>
      </c>
      <c r="D25" s="18">
        <v>2650</v>
      </c>
      <c r="E25" s="18">
        <v>0</v>
      </c>
      <c r="F25" s="18">
        <f>-1*Table4[[#This Row],[319143730]]</f>
        <v>-1703840610</v>
      </c>
      <c r="G25" s="18">
        <v>1703840610</v>
      </c>
      <c r="H25" s="18">
        <f>Table4[[#This Row],[0]]-Table4[[#This Row],[Column1]]</f>
        <v>1703840610</v>
      </c>
      <c r="I25" s="18">
        <v>37649056150</v>
      </c>
      <c r="J25" s="18">
        <f>-1*Table4[[#This Row],[-1604852659]]</f>
        <v>3592289125</v>
      </c>
      <c r="K25" s="18">
        <v>-3592289125</v>
      </c>
      <c r="L25" s="18">
        <f>Table4[[#This Row],[14408595180]]-Table4[[#This Row],[Column2]]</f>
        <v>34056767025</v>
      </c>
    </row>
    <row r="26" spans="1:12" ht="23.1" customHeight="1" x14ac:dyDescent="0.55000000000000004">
      <c r="A26" s="34" t="s">
        <v>147</v>
      </c>
      <c r="B26" s="18" t="s">
        <v>284</v>
      </c>
      <c r="C26" s="18">
        <v>1762555</v>
      </c>
      <c r="D26" s="18">
        <v>4870</v>
      </c>
      <c r="E26" s="18">
        <v>0</v>
      </c>
      <c r="F26" s="18">
        <f>-1*Table4[[#This Row],[319143730]]</f>
        <v>-274363576</v>
      </c>
      <c r="G26" s="18">
        <v>274363576</v>
      </c>
      <c r="H26" s="18">
        <f>Table4[[#This Row],[0]]-Table4[[#This Row],[Column1]]</f>
        <v>274363576</v>
      </c>
      <c r="I26" s="18">
        <v>8583642850</v>
      </c>
      <c r="J26" s="18">
        <f>-1*Table4[[#This Row],[-1604852659]]</f>
        <v>937444826</v>
      </c>
      <c r="K26" s="18">
        <v>-937444826</v>
      </c>
      <c r="L26" s="18">
        <f>Table4[[#This Row],[14408595180]]-Table4[[#This Row],[Column2]]</f>
        <v>7646198024</v>
      </c>
    </row>
    <row r="27" spans="1:12" ht="23.1" customHeight="1" x14ac:dyDescent="0.55000000000000004">
      <c r="A27" s="34" t="s">
        <v>144</v>
      </c>
      <c r="B27" s="18" t="s">
        <v>285</v>
      </c>
      <c r="C27" s="18">
        <v>6566389</v>
      </c>
      <c r="D27" s="18">
        <v>3547</v>
      </c>
      <c r="E27" s="18">
        <v>0</v>
      </c>
      <c r="F27" s="18">
        <f>-1*Table4[[#This Row],[319143730]]</f>
        <v>-1476614139</v>
      </c>
      <c r="G27" s="18">
        <v>1476614139</v>
      </c>
      <c r="H27" s="18">
        <f>Table4[[#This Row],[0]]-Table4[[#This Row],[Column1]]</f>
        <v>1476614139</v>
      </c>
      <c r="I27" s="18">
        <v>23290981783</v>
      </c>
      <c r="J27" s="18">
        <f>-1*Table4[[#This Row],[-1604852659]]</f>
        <v>1823283927</v>
      </c>
      <c r="K27" s="18">
        <v>-1823283927</v>
      </c>
      <c r="L27" s="18">
        <f>Table4[[#This Row],[14408595180]]-Table4[[#This Row],[Column2]]</f>
        <v>21467697856</v>
      </c>
    </row>
    <row r="28" spans="1:12" ht="23.1" customHeight="1" x14ac:dyDescent="0.55000000000000004">
      <c r="A28" s="34" t="s">
        <v>142</v>
      </c>
      <c r="B28" s="18" t="s">
        <v>285</v>
      </c>
      <c r="C28" s="18">
        <v>15380239</v>
      </c>
      <c r="D28" s="18">
        <v>750</v>
      </c>
      <c r="E28" s="18">
        <v>0</v>
      </c>
      <c r="F28" s="18">
        <f>-1*Table4[[#This Row],[319143730]]</f>
        <v>-380802282</v>
      </c>
      <c r="G28" s="18">
        <v>380802282</v>
      </c>
      <c r="H28" s="18">
        <f>Table4[[#This Row],[0]]-Table4[[#This Row],[Column1]]</f>
        <v>380802282</v>
      </c>
      <c r="I28" s="18">
        <v>11535179250</v>
      </c>
      <c r="J28" s="18">
        <f>-1*Table4[[#This Row],[-1604852659]]</f>
        <v>1253517647</v>
      </c>
      <c r="K28" s="18">
        <v>-1253517647</v>
      </c>
      <c r="L28" s="18">
        <f>Table4[[#This Row],[14408595180]]-Table4[[#This Row],[Column2]]</f>
        <v>10281661603</v>
      </c>
    </row>
    <row r="29" spans="1:12" ht="23.1" customHeight="1" x14ac:dyDescent="0.55000000000000004">
      <c r="A29" s="34" t="s">
        <v>159</v>
      </c>
      <c r="B29" s="18" t="s">
        <v>286</v>
      </c>
      <c r="C29" s="18">
        <v>876821</v>
      </c>
      <c r="D29" s="18">
        <v>2540</v>
      </c>
      <c r="E29" s="18">
        <v>0</v>
      </c>
      <c r="F29" s="18">
        <f>-1*Table4[[#This Row],[319143730]]</f>
        <v>-309064185</v>
      </c>
      <c r="G29" s="18">
        <v>309064185</v>
      </c>
      <c r="H29" s="18">
        <f>Table4[[#This Row],[0]]-Table4[[#This Row],[Column1]]</f>
        <v>309064185</v>
      </c>
      <c r="I29" s="18">
        <v>2227125340</v>
      </c>
      <c r="J29" s="18">
        <f>-1*Table4[[#This Row],[-1604852659]]</f>
        <v>7601110</v>
      </c>
      <c r="K29" s="18">
        <v>-7601110</v>
      </c>
      <c r="L29" s="18">
        <f>Table4[[#This Row],[14408595180]]-Table4[[#This Row],[Column2]]</f>
        <v>2219524230</v>
      </c>
    </row>
    <row r="30" spans="1:12" ht="23.1" customHeight="1" x14ac:dyDescent="0.55000000000000004">
      <c r="A30" s="34" t="s">
        <v>177</v>
      </c>
      <c r="B30" s="18" t="s">
        <v>287</v>
      </c>
      <c r="C30" s="18">
        <v>703903</v>
      </c>
      <c r="D30" s="18">
        <v>5730</v>
      </c>
      <c r="E30" s="18">
        <v>0</v>
      </c>
      <c r="F30" s="18">
        <f>-1*Table4[[#This Row],[319143730]]</f>
        <v>-146016752</v>
      </c>
      <c r="G30" s="18">
        <v>146016752</v>
      </c>
      <c r="H30" s="18">
        <f>Table4[[#This Row],[0]]-Table4[[#This Row],[Column1]]</f>
        <v>146016752</v>
      </c>
      <c r="I30" s="18">
        <v>4033364190</v>
      </c>
      <c r="J30" s="18">
        <f>-1*Table4[[#This Row],[-1604852659]]</f>
        <v>429501450</v>
      </c>
      <c r="K30" s="18">
        <v>-429501450</v>
      </c>
      <c r="L30" s="18">
        <f>Table4[[#This Row],[14408595180]]-Table4[[#This Row],[Column2]]</f>
        <v>3603862740</v>
      </c>
    </row>
    <row r="31" spans="1:12" ht="23.1" customHeight="1" x14ac:dyDescent="0.55000000000000004">
      <c r="A31" s="34" t="s">
        <v>183</v>
      </c>
      <c r="B31" s="18" t="s">
        <v>288</v>
      </c>
      <c r="C31" s="18">
        <v>6907053</v>
      </c>
      <c r="D31" s="18">
        <v>2200</v>
      </c>
      <c r="E31" s="18">
        <v>15195516600</v>
      </c>
      <c r="F31" s="18">
        <f>-1*Table4[[#This Row],[319143730]]</f>
        <v>1700714753</v>
      </c>
      <c r="G31" s="18">
        <v>-1700714753</v>
      </c>
      <c r="H31" s="18">
        <f>Table4[[#This Row],[0]]-Table4[[#This Row],[Column1]]</f>
        <v>13494801847</v>
      </c>
      <c r="I31" s="18">
        <v>15195516600</v>
      </c>
      <c r="J31" s="18">
        <f>-1*Table4[[#This Row],[-1604852659]]</f>
        <v>1700714753</v>
      </c>
      <c r="K31" s="18">
        <v>-1700714753</v>
      </c>
      <c r="L31" s="18">
        <f>Table4[[#This Row],[14408595180]]-Table4[[#This Row],[Column2]]</f>
        <v>13494801847</v>
      </c>
    </row>
    <row r="32" spans="1:12" ht="23.1" customHeight="1" x14ac:dyDescent="0.55000000000000004">
      <c r="A32" s="34" t="s">
        <v>113</v>
      </c>
      <c r="B32" s="18" t="s">
        <v>289</v>
      </c>
      <c r="C32" s="18">
        <v>8520397</v>
      </c>
      <c r="D32" s="18">
        <v>2980</v>
      </c>
      <c r="E32" s="18">
        <v>25390783060</v>
      </c>
      <c r="F32" s="18">
        <f>-1*Table4[[#This Row],[319143730]]</f>
        <v>2841790805</v>
      </c>
      <c r="G32" s="18">
        <v>-2841790805</v>
      </c>
      <c r="H32" s="18">
        <f>Table4[[#This Row],[0]]-Table4[[#This Row],[Column1]]</f>
        <v>22548992255</v>
      </c>
      <c r="I32" s="18">
        <v>25390783060</v>
      </c>
      <c r="J32" s="18">
        <f>-1*Table4[[#This Row],[-1604852659]]</f>
        <v>2841790805</v>
      </c>
      <c r="K32" s="18">
        <v>-2841790805</v>
      </c>
      <c r="L32" s="18">
        <f>Table4[[#This Row],[14408595180]]-Table4[[#This Row],[Column2]]</f>
        <v>22548992255</v>
      </c>
    </row>
    <row r="33" spans="1:12" ht="23.1" customHeight="1" x14ac:dyDescent="0.55000000000000004">
      <c r="A33" s="34" t="s">
        <v>139</v>
      </c>
      <c r="B33" s="18" t="s">
        <v>290</v>
      </c>
      <c r="C33" s="18">
        <v>99510745</v>
      </c>
      <c r="D33" s="18">
        <v>3000</v>
      </c>
      <c r="E33" s="18">
        <v>298532235000</v>
      </c>
      <c r="F33" s="18">
        <f>-1*Table4[[#This Row],[319143730]]</f>
        <v>23369947689</v>
      </c>
      <c r="G33" s="18">
        <v>-23369947689</v>
      </c>
      <c r="H33" s="18">
        <f>Table4[[#This Row],[0]]-Table4[[#This Row],[Column1]]</f>
        <v>275162287311</v>
      </c>
      <c r="I33" s="18">
        <v>298532235000</v>
      </c>
      <c r="J33" s="18">
        <f>-1*Table4[[#This Row],[-1604852659]]</f>
        <v>23369947689</v>
      </c>
      <c r="K33" s="18">
        <v>-23369947689</v>
      </c>
      <c r="L33" s="18">
        <f>Table4[[#This Row],[14408595180]]-Table4[[#This Row],[Column2]]</f>
        <v>275162287311</v>
      </c>
    </row>
    <row r="34" spans="1:12" ht="23.1" customHeight="1" x14ac:dyDescent="0.55000000000000004">
      <c r="A34" s="34" t="s">
        <v>138</v>
      </c>
      <c r="B34" s="18" t="s">
        <v>290</v>
      </c>
      <c r="C34" s="18">
        <v>5747916</v>
      </c>
      <c r="D34" s="18">
        <v>500</v>
      </c>
      <c r="E34" s="18">
        <v>2873958000</v>
      </c>
      <c r="F34" s="18">
        <f>-1*Table4[[#This Row],[319143730]]</f>
        <v>199656738</v>
      </c>
      <c r="G34" s="18">
        <v>-199656738</v>
      </c>
      <c r="H34" s="18">
        <f>Table4[[#This Row],[0]]-Table4[[#This Row],[Column1]]</f>
        <v>2674301262</v>
      </c>
      <c r="I34" s="18">
        <v>2873958000</v>
      </c>
      <c r="J34" s="18">
        <f>-1*Table4[[#This Row],[-1604852659]]</f>
        <v>199656738</v>
      </c>
      <c r="K34" s="18">
        <v>-199656738</v>
      </c>
      <c r="L34" s="18">
        <f>Table4[[#This Row],[14408595180]]-Table4[[#This Row],[Column2]]</f>
        <v>2674301262</v>
      </c>
    </row>
    <row r="35" spans="1:12" ht="23.1" customHeight="1" x14ac:dyDescent="0.55000000000000004">
      <c r="A35" s="34" t="s">
        <v>182</v>
      </c>
      <c r="B35" s="18" t="s">
        <v>291</v>
      </c>
      <c r="C35" s="18">
        <v>3289283</v>
      </c>
      <c r="D35" s="18">
        <v>870</v>
      </c>
      <c r="E35" s="18">
        <v>2861676210</v>
      </c>
      <c r="F35" s="18">
        <f>-1*Table4[[#This Row],[319143730]]</f>
        <v>335650051</v>
      </c>
      <c r="G35" s="18">
        <v>-335650051</v>
      </c>
      <c r="H35" s="18">
        <f>Table4[[#This Row],[0]]-Table4[[#This Row],[Column1]]</f>
        <v>2526026159</v>
      </c>
      <c r="I35" s="18">
        <v>2861676210</v>
      </c>
      <c r="J35" s="18">
        <f>-1*Table4[[#This Row],[-1604852659]]</f>
        <v>335650051</v>
      </c>
      <c r="K35" s="18">
        <v>-335650051</v>
      </c>
      <c r="L35" s="18">
        <f>Table4[[#This Row],[14408595180]]-Table4[[#This Row],[Column2]]</f>
        <v>2526026159</v>
      </c>
    </row>
    <row r="36" spans="1:12" ht="23.1" customHeight="1" x14ac:dyDescent="0.55000000000000004">
      <c r="A36" s="34" t="s">
        <v>181</v>
      </c>
      <c r="B36" s="18" t="s">
        <v>292</v>
      </c>
      <c r="C36" s="18">
        <v>7432160</v>
      </c>
      <c r="D36" s="18">
        <v>1868</v>
      </c>
      <c r="E36" s="18">
        <v>13883274880</v>
      </c>
      <c r="F36" s="18">
        <f>-1*Table4[[#This Row],[319143730]]</f>
        <v>1324674307</v>
      </c>
      <c r="G36" s="18">
        <v>-1324674307</v>
      </c>
      <c r="H36" s="18">
        <f>Table4[[#This Row],[0]]-Table4[[#This Row],[Column1]]</f>
        <v>12558600573</v>
      </c>
      <c r="I36" s="18">
        <v>13883274880</v>
      </c>
      <c r="J36" s="18">
        <f>-1*Table4[[#This Row],[-1604852659]]</f>
        <v>1324674307</v>
      </c>
      <c r="K36" s="18">
        <v>-1324674307</v>
      </c>
      <c r="L36" s="18">
        <f>Table4[[#This Row],[14408595180]]-Table4[[#This Row],[Column2]]</f>
        <v>12558600573</v>
      </c>
    </row>
    <row r="37" spans="1:12" ht="23.1" customHeight="1" x14ac:dyDescent="0.55000000000000004">
      <c r="A37" s="34" t="s">
        <v>174</v>
      </c>
      <c r="B37" s="18" t="s">
        <v>293</v>
      </c>
      <c r="C37" s="18">
        <v>6833540</v>
      </c>
      <c r="D37" s="18">
        <v>5700</v>
      </c>
      <c r="E37" s="18">
        <v>38951178000</v>
      </c>
      <c r="F37" s="18">
        <f>-1*Table4[[#This Row],[319143730]]</f>
        <v>2403157512</v>
      </c>
      <c r="G37" s="18">
        <v>-2403157512</v>
      </c>
      <c r="H37" s="18">
        <f>Table4[[#This Row],[0]]-Table4[[#This Row],[Column1]]</f>
        <v>36548020488</v>
      </c>
      <c r="I37" s="18">
        <v>38951178000</v>
      </c>
      <c r="J37" s="18">
        <f>-1*Table4[[#This Row],[-1604852659]]</f>
        <v>2403157512</v>
      </c>
      <c r="K37" s="18">
        <v>-2403157512</v>
      </c>
      <c r="L37" s="18">
        <f>Table4[[#This Row],[14408595180]]-Table4[[#This Row],[Column2]]</f>
        <v>36548020488</v>
      </c>
    </row>
    <row r="38" spans="1:12" ht="23.1" customHeight="1" x14ac:dyDescent="0.55000000000000004">
      <c r="A38" s="34" t="s">
        <v>163</v>
      </c>
      <c r="B38" s="18" t="s">
        <v>294</v>
      </c>
      <c r="C38" s="18">
        <v>11157086</v>
      </c>
      <c r="D38" s="18">
        <v>5900</v>
      </c>
      <c r="E38" s="18">
        <v>65826807400</v>
      </c>
      <c r="F38" s="18">
        <f>-1*Table4[[#This Row],[319143730]]</f>
        <v>1411835011</v>
      </c>
      <c r="G38" s="18">
        <v>-1411835011</v>
      </c>
      <c r="H38" s="18">
        <f>Table4[[#This Row],[0]]-Table4[[#This Row],[Column1]]</f>
        <v>64414972389</v>
      </c>
      <c r="I38" s="18">
        <v>65826807400</v>
      </c>
      <c r="J38" s="18">
        <f>-1*Table4[[#This Row],[-1604852659]]</f>
        <v>1411835011</v>
      </c>
      <c r="K38" s="18">
        <v>-1411835011</v>
      </c>
      <c r="L38" s="18">
        <f>Table4[[#This Row],[14408595180]]-Table4[[#This Row],[Column2]]</f>
        <v>64414972389</v>
      </c>
    </row>
    <row r="39" spans="1:12" ht="23.1" customHeight="1" x14ac:dyDescent="0.55000000000000004">
      <c r="A39" s="34" t="s">
        <v>152</v>
      </c>
      <c r="B39" s="18" t="s">
        <v>292</v>
      </c>
      <c r="C39" s="18">
        <v>2888000</v>
      </c>
      <c r="D39" s="18">
        <v>2050</v>
      </c>
      <c r="E39" s="18">
        <v>5920400000</v>
      </c>
      <c r="F39" s="18">
        <f>-1*Table4[[#This Row],[319143730]]</f>
        <v>564895663</v>
      </c>
      <c r="G39" s="18">
        <v>-564895663</v>
      </c>
      <c r="H39" s="18">
        <f>Table4[[#This Row],[0]]-Table4[[#This Row],[Column1]]</f>
        <v>5355504337</v>
      </c>
      <c r="I39" s="18">
        <v>5920400000</v>
      </c>
      <c r="J39" s="18">
        <f>-1*Table4[[#This Row],[-1604852659]]</f>
        <v>564895663</v>
      </c>
      <c r="K39" s="18">
        <v>-564895663</v>
      </c>
      <c r="L39" s="18">
        <f>Table4[[#This Row],[14408595180]]-Table4[[#This Row],[Column2]]</f>
        <v>5355504337</v>
      </c>
    </row>
    <row r="40" spans="1:12" ht="23.1" customHeight="1" x14ac:dyDescent="0.55000000000000004">
      <c r="A40" s="34" t="s">
        <v>175</v>
      </c>
      <c r="B40" s="18" t="s">
        <v>293</v>
      </c>
      <c r="C40" s="18">
        <v>2919057</v>
      </c>
      <c r="D40" s="18">
        <v>35</v>
      </c>
      <c r="E40" s="18">
        <v>102166995</v>
      </c>
      <c r="F40" s="18">
        <f>-1*Table4[[#This Row],[319143730]]</f>
        <v>13060775</v>
      </c>
      <c r="G40" s="18">
        <v>-13060775</v>
      </c>
      <c r="H40" s="18">
        <f>Table4[[#This Row],[0]]-Table4[[#This Row],[Column1]]</f>
        <v>89106220</v>
      </c>
      <c r="I40" s="18">
        <v>102166995</v>
      </c>
      <c r="J40" s="18">
        <f>-1*Table4[[#This Row],[-1604852659]]</f>
        <v>13060775</v>
      </c>
      <c r="K40" s="18">
        <v>-13060775</v>
      </c>
      <c r="L40" s="18">
        <f>Table4[[#This Row],[14408595180]]-Table4[[#This Row],[Column2]]</f>
        <v>89106220</v>
      </c>
    </row>
    <row r="41" spans="1:12" ht="23.1" customHeight="1" x14ac:dyDescent="0.55000000000000004">
      <c r="A41" s="34" t="s">
        <v>180</v>
      </c>
      <c r="B41" s="18" t="s">
        <v>295</v>
      </c>
      <c r="C41" s="18">
        <v>7891363</v>
      </c>
      <c r="D41" s="18">
        <v>10000</v>
      </c>
      <c r="E41" s="18">
        <v>78913630000</v>
      </c>
      <c r="F41" s="18">
        <f>-1*Table4[[#This Row],[319143730]]</f>
        <v>10780040526</v>
      </c>
      <c r="G41" s="18">
        <v>-10780040526</v>
      </c>
      <c r="H41" s="18">
        <f>Table4[[#This Row],[0]]-Table4[[#This Row],[Column1]]</f>
        <v>68133589474</v>
      </c>
      <c r="I41" s="18">
        <v>78913630000</v>
      </c>
      <c r="J41" s="18">
        <f>-1*Table4[[#This Row],[-1604852659]]</f>
        <v>10780040526</v>
      </c>
      <c r="K41" s="18">
        <v>-10780040526</v>
      </c>
      <c r="L41" s="18">
        <f>Table4[[#This Row],[14408595180]]-Table4[[#This Row],[Column2]]</f>
        <v>68133589474</v>
      </c>
    </row>
    <row r="42" spans="1:12" ht="23.1" customHeight="1" x14ac:dyDescent="0.55000000000000004">
      <c r="A42" s="34" t="s">
        <v>110</v>
      </c>
      <c r="B42" s="18" t="s">
        <v>296</v>
      </c>
      <c r="C42" s="18">
        <v>4489592</v>
      </c>
      <c r="D42" s="18">
        <v>4300</v>
      </c>
      <c r="E42" s="18">
        <v>19305245600</v>
      </c>
      <c r="F42" s="18">
        <f>-1*Table4[[#This Row],[319143730]]</f>
        <v>2647054952</v>
      </c>
      <c r="G42" s="18">
        <v>-2647054952</v>
      </c>
      <c r="H42" s="18">
        <f>Table4[[#This Row],[0]]-Table4[[#This Row],[Column1]]</f>
        <v>16658190648</v>
      </c>
      <c r="I42" s="18">
        <v>19305245600</v>
      </c>
      <c r="J42" s="18">
        <f>-1*Table4[[#This Row],[-1604852659]]</f>
        <v>2647054952</v>
      </c>
      <c r="K42" s="18">
        <v>-2647054952</v>
      </c>
      <c r="L42" s="18">
        <f>Table4[[#This Row],[14408595180]]-Table4[[#This Row],[Column2]]</f>
        <v>16658190648</v>
      </c>
    </row>
    <row r="43" spans="1:12" ht="23.1" customHeight="1" x14ac:dyDescent="0.55000000000000004">
      <c r="A43" s="34" t="s">
        <v>143</v>
      </c>
      <c r="B43" s="18" t="s">
        <v>296</v>
      </c>
      <c r="C43" s="18">
        <v>4607941</v>
      </c>
      <c r="D43" s="18">
        <v>5389</v>
      </c>
      <c r="E43" s="18">
        <v>24832194049</v>
      </c>
      <c r="F43" s="18">
        <f>-1*Table4[[#This Row],[319143730]]</f>
        <v>3404887127</v>
      </c>
      <c r="G43" s="18">
        <v>-3404887127</v>
      </c>
      <c r="H43" s="18">
        <f>Table4[[#This Row],[0]]-Table4[[#This Row],[Column1]]</f>
        <v>21427306922</v>
      </c>
      <c r="I43" s="18">
        <v>24832194049</v>
      </c>
      <c r="J43" s="18">
        <f>-1*Table4[[#This Row],[-1604852659]]</f>
        <v>3404887127</v>
      </c>
      <c r="K43" s="18">
        <v>-3404887127</v>
      </c>
      <c r="L43" s="18">
        <f>Table4[[#This Row],[14408595180]]-Table4[[#This Row],[Column2]]</f>
        <v>21427306922</v>
      </c>
    </row>
    <row r="44" spans="1:12" ht="23.1" customHeight="1" x14ac:dyDescent="0.55000000000000004">
      <c r="A44" s="34" t="s">
        <v>135</v>
      </c>
      <c r="B44" s="18" t="s">
        <v>297</v>
      </c>
      <c r="C44" s="18">
        <v>3326690</v>
      </c>
      <c r="D44" s="18">
        <v>2407</v>
      </c>
      <c r="E44" s="18">
        <v>8007342830</v>
      </c>
      <c r="F44" s="18">
        <f>-1*Table4[[#This Row],[319143730]]</f>
        <v>1110162575</v>
      </c>
      <c r="G44" s="18">
        <v>-1110162575</v>
      </c>
      <c r="H44" s="18">
        <f>Table4[[#This Row],[0]]-Table4[[#This Row],[Column1]]</f>
        <v>6897180255</v>
      </c>
      <c r="I44" s="18">
        <v>8007342830</v>
      </c>
      <c r="J44" s="18">
        <f>-1*Table4[[#This Row],[-1604852659]]</f>
        <v>1110162575</v>
      </c>
      <c r="K44" s="18">
        <v>-1110162575</v>
      </c>
      <c r="L44" s="18">
        <f>Table4[[#This Row],[14408595180]]-Table4[[#This Row],[Column2]]</f>
        <v>6897180255</v>
      </c>
    </row>
    <row r="45" spans="1:12" ht="23.1" customHeight="1" x14ac:dyDescent="0.55000000000000004">
      <c r="A45" s="34" t="s">
        <v>155</v>
      </c>
      <c r="B45" s="18" t="s">
        <v>298</v>
      </c>
      <c r="C45" s="18">
        <v>6901164</v>
      </c>
      <c r="D45" s="18">
        <v>2050</v>
      </c>
      <c r="E45" s="18">
        <v>14147386200</v>
      </c>
      <c r="F45" s="18">
        <f>-1*Table4[[#This Row],[319143730]]</f>
        <v>1968622136</v>
      </c>
      <c r="G45" s="18">
        <v>-1968622136</v>
      </c>
      <c r="H45" s="18">
        <f>Table4[[#This Row],[0]]-Table4[[#This Row],[Column1]]</f>
        <v>12178764064</v>
      </c>
      <c r="I45" s="18">
        <v>14147386200</v>
      </c>
      <c r="J45" s="18">
        <f>-1*Table4[[#This Row],[-1604852659]]</f>
        <v>1968622136</v>
      </c>
      <c r="K45" s="18">
        <v>-1968622136</v>
      </c>
      <c r="L45" s="18">
        <f>Table4[[#This Row],[14408595180]]-Table4[[#This Row],[Column2]]</f>
        <v>12178764064</v>
      </c>
    </row>
    <row r="46" spans="1:12" ht="23.1" customHeight="1" x14ac:dyDescent="0.55000000000000004">
      <c r="A46" s="34" t="s">
        <v>136</v>
      </c>
      <c r="B46" s="18" t="s">
        <v>299</v>
      </c>
      <c r="C46" s="18">
        <v>6791736</v>
      </c>
      <c r="D46" s="18">
        <v>2824</v>
      </c>
      <c r="E46" s="18">
        <v>19179862464</v>
      </c>
      <c r="F46" s="18">
        <f>-1*Table4[[#This Row],[319143730]]</f>
        <v>2678625459</v>
      </c>
      <c r="G46" s="18">
        <v>-2678625459</v>
      </c>
      <c r="H46" s="18">
        <f>Table4[[#This Row],[0]]-Table4[[#This Row],[Column1]]</f>
        <v>16501237005</v>
      </c>
      <c r="I46" s="18">
        <v>19179862464</v>
      </c>
      <c r="J46" s="18">
        <f>-1*Table4[[#This Row],[-1604852659]]</f>
        <v>2678625459</v>
      </c>
      <c r="K46" s="18">
        <v>-2678625459</v>
      </c>
      <c r="L46" s="18">
        <f>Table4[[#This Row],[14408595180]]-Table4[[#This Row],[Column2]]</f>
        <v>16501237005</v>
      </c>
    </row>
    <row r="47" spans="1:12" ht="23.1" customHeight="1" x14ac:dyDescent="0.55000000000000004">
      <c r="A47" s="34" t="s">
        <v>128</v>
      </c>
      <c r="B47" s="18" t="s">
        <v>300</v>
      </c>
      <c r="C47" s="18">
        <v>2748844</v>
      </c>
      <c r="D47" s="18">
        <v>1005</v>
      </c>
      <c r="E47" s="18">
        <v>2762588220</v>
      </c>
      <c r="F47" s="18">
        <f>-1*Table4[[#This Row],[319143730]]</f>
        <v>387217901</v>
      </c>
      <c r="G47" s="18">
        <v>-387217901</v>
      </c>
      <c r="H47" s="18">
        <f>Table4[[#This Row],[0]]-Table4[[#This Row],[Column1]]</f>
        <v>2375370319</v>
      </c>
      <c r="I47" s="18">
        <v>2762588220</v>
      </c>
      <c r="J47" s="18">
        <f>-1*Table4[[#This Row],[-1604852659]]</f>
        <v>387217901</v>
      </c>
      <c r="K47" s="18">
        <v>-387217901</v>
      </c>
      <c r="L47" s="18">
        <f>Table4[[#This Row],[14408595180]]-Table4[[#This Row],[Column2]]</f>
        <v>2375370319</v>
      </c>
    </row>
    <row r="48" spans="1:12" ht="23.1" customHeight="1" x14ac:dyDescent="0.55000000000000004">
      <c r="A48" s="34" t="s">
        <v>167</v>
      </c>
      <c r="B48" s="18" t="s">
        <v>301</v>
      </c>
      <c r="C48" s="18">
        <v>4221341</v>
      </c>
      <c r="D48" s="18">
        <v>3869</v>
      </c>
      <c r="E48" s="18">
        <v>16332368329</v>
      </c>
      <c r="F48" s="18">
        <f>-1*Table4[[#This Row],[319143730]]</f>
        <v>2297490306</v>
      </c>
      <c r="G48" s="18">
        <v>-2297490306</v>
      </c>
      <c r="H48" s="18">
        <f>Table4[[#This Row],[0]]-Table4[[#This Row],[Column1]]</f>
        <v>14034878023</v>
      </c>
      <c r="I48" s="18">
        <v>16332368329</v>
      </c>
      <c r="J48" s="18">
        <f>-1*Table4[[#This Row],[-1604852659]]</f>
        <v>2297490306</v>
      </c>
      <c r="K48" s="18">
        <v>-2297490306</v>
      </c>
      <c r="L48" s="18">
        <f>Table4[[#This Row],[14408595180]]-Table4[[#This Row],[Column2]]</f>
        <v>14034878023</v>
      </c>
    </row>
    <row r="49" spans="1:12" ht="23.1" customHeight="1" x14ac:dyDescent="0.55000000000000004">
      <c r="A49" s="34" t="s">
        <v>137</v>
      </c>
      <c r="B49" s="18" t="s">
        <v>301</v>
      </c>
      <c r="C49" s="18">
        <v>5691478</v>
      </c>
      <c r="D49" s="18">
        <v>4650</v>
      </c>
      <c r="E49" s="18">
        <v>26465372700</v>
      </c>
      <c r="F49" s="18">
        <f>-1*Table4[[#This Row],[319143730]]</f>
        <v>3722909991</v>
      </c>
      <c r="G49" s="18">
        <v>-3722909991</v>
      </c>
      <c r="H49" s="18">
        <f>Table4[[#This Row],[0]]-Table4[[#This Row],[Column1]]</f>
        <v>22742462709</v>
      </c>
      <c r="I49" s="18">
        <v>26465372700</v>
      </c>
      <c r="J49" s="18">
        <f>-1*Table4[[#This Row],[-1604852659]]</f>
        <v>3722909991</v>
      </c>
      <c r="K49" s="18">
        <v>-3722909991</v>
      </c>
      <c r="L49" s="18">
        <f>Table4[[#This Row],[14408595180]]-Table4[[#This Row],[Column2]]</f>
        <v>22742462709</v>
      </c>
    </row>
    <row r="50" spans="1:12" ht="23.1" customHeight="1" x14ac:dyDescent="0.55000000000000004">
      <c r="A50" s="34" t="s">
        <v>134</v>
      </c>
      <c r="B50" s="18" t="s">
        <v>301</v>
      </c>
      <c r="C50" s="18">
        <v>12289924</v>
      </c>
      <c r="D50" s="18">
        <v>1781</v>
      </c>
      <c r="E50" s="18">
        <v>21888354644</v>
      </c>
      <c r="F50" s="18">
        <f>-1*Table4[[#This Row],[319143730]]</f>
        <v>3079056363</v>
      </c>
      <c r="G50" s="18">
        <v>-3079056363</v>
      </c>
      <c r="H50" s="18">
        <f>Table4[[#This Row],[0]]-Table4[[#This Row],[Column1]]</f>
        <v>18809298281</v>
      </c>
      <c r="I50" s="18">
        <v>21888354644</v>
      </c>
      <c r="J50" s="18">
        <f>-1*Table4[[#This Row],[-1604852659]]</f>
        <v>3079056363</v>
      </c>
      <c r="K50" s="18">
        <v>-3079056363</v>
      </c>
      <c r="L50" s="18">
        <f>Table4[[#This Row],[14408595180]]-Table4[[#This Row],[Column2]]</f>
        <v>18809298281</v>
      </c>
    </row>
    <row r="51" spans="1:12" ht="23.1" customHeight="1" x14ac:dyDescent="0.55000000000000004">
      <c r="A51" s="34" t="s">
        <v>166</v>
      </c>
      <c r="B51" s="18" t="s">
        <v>301</v>
      </c>
      <c r="C51" s="18">
        <v>7693599</v>
      </c>
      <c r="D51" s="18">
        <v>3416</v>
      </c>
      <c r="E51" s="18">
        <v>26281334184</v>
      </c>
      <c r="F51" s="18">
        <f>-1*Table4[[#This Row],[319143730]]</f>
        <v>3697021112</v>
      </c>
      <c r="G51" s="18">
        <v>-3697021112</v>
      </c>
      <c r="H51" s="18">
        <f>Table4[[#This Row],[0]]-Table4[[#This Row],[Column1]]</f>
        <v>22584313072</v>
      </c>
      <c r="I51" s="18">
        <v>26281334184</v>
      </c>
      <c r="J51" s="18">
        <f>-1*Table4[[#This Row],[-1604852659]]</f>
        <v>3697021112</v>
      </c>
      <c r="K51" s="18">
        <v>-3697021112</v>
      </c>
      <c r="L51" s="18">
        <f>Table4[[#This Row],[14408595180]]-Table4[[#This Row],[Column2]]</f>
        <v>22584313072</v>
      </c>
    </row>
    <row r="52" spans="1:12" ht="23.1" customHeight="1" x14ac:dyDescent="0.55000000000000004">
      <c r="A52" s="34" t="s">
        <v>154</v>
      </c>
      <c r="B52" s="18" t="s">
        <v>301</v>
      </c>
      <c r="C52" s="18">
        <v>541799</v>
      </c>
      <c r="D52" s="18">
        <v>6965</v>
      </c>
      <c r="E52" s="18">
        <v>3773630035</v>
      </c>
      <c r="F52" s="18">
        <f>-1*Table4[[#This Row],[319143730]]</f>
        <v>530840246</v>
      </c>
      <c r="G52" s="18">
        <v>-530840246</v>
      </c>
      <c r="H52" s="18">
        <f>Table4[[#This Row],[0]]-Table4[[#This Row],[Column1]]</f>
        <v>3242789789</v>
      </c>
      <c r="I52" s="18">
        <v>3773630035</v>
      </c>
      <c r="J52" s="18">
        <f>-1*Table4[[#This Row],[-1604852659]]</f>
        <v>530840246</v>
      </c>
      <c r="K52" s="18">
        <v>-530840246</v>
      </c>
      <c r="L52" s="18">
        <f>Table4[[#This Row],[14408595180]]-Table4[[#This Row],[Column2]]</f>
        <v>3242789789</v>
      </c>
    </row>
    <row r="53" spans="1:12" ht="23.1" customHeight="1" x14ac:dyDescent="0.55000000000000004">
      <c r="A53" s="34" t="s">
        <v>173</v>
      </c>
      <c r="B53" s="18" t="s">
        <v>301</v>
      </c>
      <c r="C53" s="18">
        <v>3675430</v>
      </c>
      <c r="D53" s="18">
        <v>2971</v>
      </c>
      <c r="E53" s="18">
        <v>10919702530</v>
      </c>
      <c r="F53" s="18">
        <f>-1*Table4[[#This Row],[319143730]]</f>
        <v>1536085288</v>
      </c>
      <c r="G53" s="18">
        <v>-1536085288</v>
      </c>
      <c r="H53" s="18">
        <f>Table4[[#This Row],[0]]-Table4[[#This Row],[Column1]]</f>
        <v>9383617242</v>
      </c>
      <c r="I53" s="18">
        <v>10919702530</v>
      </c>
      <c r="J53" s="18">
        <f>-1*Table4[[#This Row],[-1604852659]]</f>
        <v>1536085288</v>
      </c>
      <c r="K53" s="18">
        <v>-1536085288</v>
      </c>
      <c r="L53" s="18">
        <f>Table4[[#This Row],[14408595180]]-Table4[[#This Row],[Column2]]</f>
        <v>9383617242</v>
      </c>
    </row>
    <row r="54" spans="1:12" ht="23.1" customHeight="1" x14ac:dyDescent="0.55000000000000004">
      <c r="A54" s="34" t="s">
        <v>140</v>
      </c>
      <c r="B54" s="18" t="s">
        <v>302</v>
      </c>
      <c r="C54" s="18">
        <v>11624559</v>
      </c>
      <c r="D54" s="18">
        <v>5000</v>
      </c>
      <c r="E54" s="18">
        <v>58122795000</v>
      </c>
      <c r="F54" s="18">
        <f>-1*Table4[[#This Row],[319143730]]</f>
        <v>8293505100</v>
      </c>
      <c r="G54" s="18">
        <v>-8293505100</v>
      </c>
      <c r="H54" s="18">
        <f>Table4[[#This Row],[0]]-Table4[[#This Row],[Column1]]</f>
        <v>49829289900</v>
      </c>
      <c r="I54" s="18">
        <v>58122795000</v>
      </c>
      <c r="J54" s="18">
        <f>-1*Table4[[#This Row],[-1604852659]]</f>
        <v>8293505100</v>
      </c>
      <c r="K54" s="18">
        <v>-8293505100</v>
      </c>
      <c r="L54" s="18">
        <f>Table4[[#This Row],[14408595180]]-Table4[[#This Row],[Column2]]</f>
        <v>49829289900</v>
      </c>
    </row>
    <row r="55" spans="1:12" ht="23.1" customHeight="1" x14ac:dyDescent="0.55000000000000004">
      <c r="A55" s="34" t="s">
        <v>146</v>
      </c>
      <c r="B55" s="18" t="s">
        <v>302</v>
      </c>
      <c r="C55" s="18">
        <v>12081652</v>
      </c>
      <c r="D55" s="18">
        <v>1728</v>
      </c>
      <c r="E55" s="18">
        <v>20877094656</v>
      </c>
      <c r="F55" s="18">
        <f>-1*Table4[[#This Row],[319143730]]</f>
        <v>2978939519</v>
      </c>
      <c r="G55" s="18">
        <v>-2978939519</v>
      </c>
      <c r="H55" s="18">
        <f>Table4[[#This Row],[0]]-Table4[[#This Row],[Column1]]</f>
        <v>17898155137</v>
      </c>
      <c r="I55" s="18">
        <v>20877094656</v>
      </c>
      <c r="J55" s="18">
        <f>-1*Table4[[#This Row],[-1604852659]]</f>
        <v>2978939519</v>
      </c>
      <c r="K55" s="18">
        <v>-2978939519</v>
      </c>
      <c r="L55" s="18">
        <f>Table4[[#This Row],[14408595180]]-Table4[[#This Row],[Column2]]</f>
        <v>17898155137</v>
      </c>
    </row>
    <row r="56" spans="1:12" ht="23.1" customHeight="1" x14ac:dyDescent="0.55000000000000004">
      <c r="A56" s="34" t="s">
        <v>122</v>
      </c>
      <c r="B56" s="18" t="s">
        <v>302</v>
      </c>
      <c r="C56" s="18">
        <v>16515386</v>
      </c>
      <c r="D56" s="18">
        <v>2370</v>
      </c>
      <c r="E56" s="18">
        <v>39141464820</v>
      </c>
      <c r="F56" s="18">
        <f>-1*Table4[[#This Row],[319143730]]</f>
        <v>5585071022</v>
      </c>
      <c r="G56" s="18">
        <v>-5585071022</v>
      </c>
      <c r="H56" s="18">
        <f>Table4[[#This Row],[0]]-Table4[[#This Row],[Column1]]</f>
        <v>33556393798</v>
      </c>
      <c r="I56" s="18">
        <v>39141464820</v>
      </c>
      <c r="J56" s="18">
        <f>-1*Table4[[#This Row],[-1604852659]]</f>
        <v>5585071022</v>
      </c>
      <c r="K56" s="18">
        <v>-5585071022</v>
      </c>
      <c r="L56" s="18">
        <f>Table4[[#This Row],[14408595180]]-Table4[[#This Row],[Column2]]</f>
        <v>33556393798</v>
      </c>
    </row>
    <row r="57" spans="1:12" ht="23.1" customHeight="1" thickBot="1" x14ac:dyDescent="0.6">
      <c r="A57" s="34" t="s">
        <v>95</v>
      </c>
      <c r="B57" s="18"/>
      <c r="C57" s="18"/>
      <c r="D57" s="18"/>
      <c r="E57" s="36">
        <f t="shared" ref="E57:L57" si="0">SUM(E7:E56)</f>
        <v>860488362406</v>
      </c>
      <c r="F57" s="36">
        <f t="shared" si="0"/>
        <v>72704116027</v>
      </c>
      <c r="G57" s="18">
        <f t="shared" si="0"/>
        <v>-72704116027</v>
      </c>
      <c r="H57" s="36">
        <f t="shared" si="0"/>
        <v>787784246379</v>
      </c>
      <c r="I57" s="36">
        <f t="shared" si="0"/>
        <v>1139853293414</v>
      </c>
      <c r="J57" s="36">
        <f t="shared" si="0"/>
        <v>111331694527</v>
      </c>
      <c r="K57" s="18">
        <f t="shared" si="0"/>
        <v>-111331694527</v>
      </c>
      <c r="L57" s="36">
        <f t="shared" si="0"/>
        <v>1028521598887</v>
      </c>
    </row>
    <row r="58" spans="1:12" ht="23.1" customHeight="1" thickTop="1" x14ac:dyDescent="0.55000000000000004">
      <c r="A58" s="34" t="s">
        <v>96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</sheetData>
  <mergeCells count="7">
    <mergeCell ref="B5:D5"/>
    <mergeCell ref="E5:H5"/>
    <mergeCell ref="I5:L5"/>
    <mergeCell ref="A4:O4"/>
    <mergeCell ref="A1:L1"/>
    <mergeCell ref="A2:L2"/>
    <mergeCell ref="A3:L3"/>
  </mergeCells>
  <pageMargins left="0.7" right="0.7" top="0.75" bottom="0.75" header="0.3" footer="0.3"/>
  <pageSetup paperSize="9" scale="62" orientation="landscape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rightToLeft="1" view="pageBreakPreview" topLeftCell="A49" zoomScale="60" zoomScaleNormal="106" workbookViewId="0">
      <selection activeCell="J4" sqref="J4"/>
    </sheetView>
  </sheetViews>
  <sheetFormatPr defaultRowHeight="22.5" x14ac:dyDescent="0.6"/>
  <cols>
    <col min="1" max="1" width="29.140625" style="27" customWidth="1"/>
    <col min="2" max="2" width="17" style="37" customWidth="1"/>
    <col min="3" max="3" width="13.5703125" style="37" customWidth="1"/>
    <col min="4" max="4" width="20.7109375" style="37" customWidth="1"/>
    <col min="5" max="5" width="14.28515625" style="27" customWidth="1"/>
    <col min="6" max="6" width="11.85546875" style="27" customWidth="1"/>
    <col min="7" max="8" width="14.28515625" style="27" customWidth="1"/>
    <col min="9" max="9" width="11.85546875" style="27" customWidth="1"/>
    <col min="10" max="10" width="14.28515625" style="27" customWidth="1"/>
    <col min="11" max="11" width="9.140625" style="40" customWidth="1"/>
    <col min="12" max="16384" width="9.140625" style="40"/>
  </cols>
  <sheetData>
    <row r="1" spans="1:10" s="39" customFormat="1" x14ac:dyDescent="0.6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39" customFormat="1" x14ac:dyDescent="0.6">
      <c r="A2" s="102" t="s">
        <v>217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s="39" customFormat="1" x14ac:dyDescent="0.6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5.5" x14ac:dyDescent="0.6">
      <c r="A4" s="99" t="s">
        <v>303</v>
      </c>
      <c r="B4" s="99"/>
      <c r="C4" s="99"/>
      <c r="D4" s="99"/>
      <c r="E4" s="99"/>
    </row>
    <row r="5" spans="1:10" ht="16.5" customHeight="1" x14ac:dyDescent="0.6">
      <c r="B5" s="100"/>
      <c r="C5" s="100"/>
      <c r="D5" s="100"/>
      <c r="E5" s="101" t="s">
        <v>324</v>
      </c>
      <c r="F5" s="101"/>
      <c r="G5" s="101"/>
      <c r="H5" s="101" t="s">
        <v>220</v>
      </c>
      <c r="I5" s="101"/>
      <c r="J5" s="101"/>
    </row>
    <row r="6" spans="1:10" ht="38.25" customHeight="1" x14ac:dyDescent="0.6">
      <c r="A6" s="27" t="s">
        <v>248</v>
      </c>
      <c r="B6" s="38" t="s">
        <v>304</v>
      </c>
      <c r="C6" s="38" t="s">
        <v>194</v>
      </c>
      <c r="D6" s="38" t="s">
        <v>11</v>
      </c>
      <c r="E6" s="41" t="s">
        <v>305</v>
      </c>
      <c r="F6" s="41" t="s">
        <v>271</v>
      </c>
      <c r="G6" s="41" t="s">
        <v>306</v>
      </c>
      <c r="H6" s="41" t="s">
        <v>305</v>
      </c>
      <c r="I6" s="41" t="s">
        <v>271</v>
      </c>
      <c r="J6" s="41" t="s">
        <v>306</v>
      </c>
    </row>
    <row r="7" spans="1:10" ht="23.1" customHeight="1" x14ac:dyDescent="0.6">
      <c r="A7" s="42" t="s">
        <v>201</v>
      </c>
      <c r="B7" s="9" t="s">
        <v>307</v>
      </c>
      <c r="C7" s="9" t="s">
        <v>203</v>
      </c>
      <c r="D7" s="16">
        <v>15</v>
      </c>
      <c r="E7" s="42">
        <v>920948930</v>
      </c>
      <c r="F7" s="42">
        <v>0</v>
      </c>
      <c r="G7" s="42">
        <f>Table5[[#This Row],[920948930]]-Table5[[#This Row],[0]]</f>
        <v>920948930</v>
      </c>
      <c r="H7" s="42">
        <v>920948930</v>
      </c>
      <c r="I7" s="42">
        <v>0</v>
      </c>
      <c r="J7" s="42">
        <f>Table5[[#This Row],[Column8]]-Table5[[#This Row],[Column9]]</f>
        <v>920948930</v>
      </c>
    </row>
    <row r="8" spans="1:10" ht="23.1" customHeight="1" x14ac:dyDescent="0.6">
      <c r="A8" s="42" t="s">
        <v>197</v>
      </c>
      <c r="B8" s="9" t="s">
        <v>308</v>
      </c>
      <c r="C8" s="9" t="s">
        <v>200</v>
      </c>
      <c r="D8" s="16">
        <v>17.899999999999999</v>
      </c>
      <c r="E8" s="42">
        <v>16130447</v>
      </c>
      <c r="F8" s="42">
        <v>0</v>
      </c>
      <c r="G8" s="42">
        <f>Table5[[#This Row],[920948930]]-Table5[[#This Row],[0]]</f>
        <v>16130447</v>
      </c>
      <c r="H8" s="42">
        <v>2763253737</v>
      </c>
      <c r="I8" s="42">
        <v>0</v>
      </c>
      <c r="J8" s="42">
        <f>Table5[[#This Row],[Column8]]-Table5[[#This Row],[Column9]]</f>
        <v>2763253737</v>
      </c>
    </row>
    <row r="9" spans="1:10" ht="23.1" customHeight="1" x14ac:dyDescent="0.6">
      <c r="A9" s="42" t="s">
        <v>210</v>
      </c>
      <c r="B9" s="9" t="s">
        <v>309</v>
      </c>
      <c r="C9" s="9" t="s">
        <v>212</v>
      </c>
      <c r="D9" s="16">
        <v>18</v>
      </c>
      <c r="E9" s="42">
        <v>4404048172</v>
      </c>
      <c r="F9" s="42">
        <v>0</v>
      </c>
      <c r="G9" s="42">
        <f>Table5[[#This Row],[920948930]]-Table5[[#This Row],[0]]</f>
        <v>4404048172</v>
      </c>
      <c r="H9" s="42">
        <v>9751443404</v>
      </c>
      <c r="I9" s="42">
        <v>0</v>
      </c>
      <c r="J9" s="42">
        <f>Table5[[#This Row],[Column8]]-Table5[[#This Row],[Column9]]</f>
        <v>9751443404</v>
      </c>
    </row>
    <row r="10" spans="1:10" ht="23.1" customHeight="1" x14ac:dyDescent="0.6">
      <c r="A10" s="42" t="s">
        <v>225</v>
      </c>
      <c r="B10" s="9" t="s">
        <v>310</v>
      </c>
      <c r="C10" s="9" t="s">
        <v>311</v>
      </c>
      <c r="D10" s="16">
        <v>17</v>
      </c>
      <c r="E10" s="42">
        <v>0</v>
      </c>
      <c r="F10" s="42">
        <v>0</v>
      </c>
      <c r="G10" s="42">
        <f>Table5[[#This Row],[920948930]]-Table5[[#This Row],[0]]</f>
        <v>0</v>
      </c>
      <c r="H10" s="42">
        <v>1652400583</v>
      </c>
      <c r="I10" s="42">
        <v>0</v>
      </c>
      <c r="J10" s="42">
        <f>Table5[[#This Row],[Column8]]-Table5[[#This Row],[Column9]]</f>
        <v>1652400583</v>
      </c>
    </row>
    <row r="11" spans="1:10" ht="23.1" customHeight="1" x14ac:dyDescent="0.6">
      <c r="A11" s="42" t="s">
        <v>207</v>
      </c>
      <c r="B11" s="9" t="s">
        <v>310</v>
      </c>
      <c r="C11" s="9" t="s">
        <v>209</v>
      </c>
      <c r="D11" s="16">
        <v>16</v>
      </c>
      <c r="E11" s="42">
        <v>2942966067</v>
      </c>
      <c r="F11" s="42">
        <v>0</v>
      </c>
      <c r="G11" s="42">
        <f>Table5[[#This Row],[920948930]]-Table5[[#This Row],[0]]</f>
        <v>2942966067</v>
      </c>
      <c r="H11" s="42">
        <v>2942966067</v>
      </c>
      <c r="I11" s="42">
        <v>0</v>
      </c>
      <c r="J11" s="42">
        <f>Table5[[#This Row],[Column8]]-Table5[[#This Row],[Column9]]</f>
        <v>2942966067</v>
      </c>
    </row>
    <row r="12" spans="1:10" ht="23.1" customHeight="1" x14ac:dyDescent="0.6">
      <c r="A12" s="42" t="s">
        <v>204</v>
      </c>
      <c r="B12" s="9" t="s">
        <v>312</v>
      </c>
      <c r="C12" s="9" t="s">
        <v>206</v>
      </c>
      <c r="D12" s="16">
        <v>15</v>
      </c>
      <c r="E12" s="42">
        <v>1057061791</v>
      </c>
      <c r="F12" s="42">
        <v>0</v>
      </c>
      <c r="G12" s="42">
        <f>Table5[[#This Row],[920948930]]-Table5[[#This Row],[0]]</f>
        <v>1057061791</v>
      </c>
      <c r="H12" s="42">
        <v>1057061791</v>
      </c>
      <c r="I12" s="42">
        <v>0</v>
      </c>
      <c r="J12" s="42">
        <f>Table5[[#This Row],[Column8]]-Table5[[#This Row],[Column9]]</f>
        <v>1057061791</v>
      </c>
    </row>
    <row r="13" spans="1:10" ht="23.1" customHeight="1" x14ac:dyDescent="0.6">
      <c r="A13" s="42" t="s">
        <v>90</v>
      </c>
      <c r="B13" s="9" t="s">
        <v>300</v>
      </c>
      <c r="C13" s="9" t="s">
        <v>17</v>
      </c>
      <c r="D13" s="9">
        <v>10</v>
      </c>
      <c r="E13" s="42">
        <v>12565545</v>
      </c>
      <c r="F13" s="42">
        <v>0</v>
      </c>
      <c r="G13" s="42">
        <f>Table5[[#This Row],[920948930]]-Table5[[#This Row],[0]]</f>
        <v>12565545</v>
      </c>
      <c r="H13" s="42">
        <v>94784412</v>
      </c>
      <c r="I13" s="42">
        <v>0</v>
      </c>
      <c r="J13" s="42">
        <f>Table5[[#This Row],[Column8]]-Table5[[#This Row],[Column9]]</f>
        <v>94784412</v>
      </c>
    </row>
    <row r="14" spans="1:10" ht="23.1" customHeight="1" x14ac:dyDescent="0.6">
      <c r="A14" s="42" t="s">
        <v>89</v>
      </c>
      <c r="B14" s="9" t="s">
        <v>320</v>
      </c>
      <c r="C14" s="9" t="s">
        <v>17</v>
      </c>
      <c r="D14" s="9">
        <v>10</v>
      </c>
      <c r="E14" s="42">
        <v>7990619</v>
      </c>
      <c r="F14" s="42">
        <v>0</v>
      </c>
      <c r="G14" s="42">
        <f>Table5[[#This Row],[920948930]]-Table5[[#This Row],[0]]</f>
        <v>7990619</v>
      </c>
      <c r="H14" s="42">
        <v>7990619</v>
      </c>
      <c r="I14" s="42">
        <v>0</v>
      </c>
      <c r="J14" s="42">
        <f>Table5[[#This Row],[Column8]]-Table5[[#This Row],[Column9]]</f>
        <v>7990619</v>
      </c>
    </row>
    <row r="15" spans="1:10" ht="23.1" customHeight="1" x14ac:dyDescent="0.6">
      <c r="A15" s="42" t="s">
        <v>88</v>
      </c>
      <c r="B15" s="9" t="s">
        <v>322</v>
      </c>
      <c r="C15" s="9" t="s">
        <v>17</v>
      </c>
      <c r="D15" s="9">
        <v>10</v>
      </c>
      <c r="E15" s="42">
        <v>0</v>
      </c>
      <c r="F15" s="42">
        <v>0</v>
      </c>
      <c r="G15" s="42">
        <f>Table5[[#This Row],[920948930]]-Table5[[#This Row],[0]]</f>
        <v>0</v>
      </c>
      <c r="H15" s="42">
        <v>131613365</v>
      </c>
      <c r="I15" s="42">
        <v>0</v>
      </c>
      <c r="J15" s="42">
        <f>Table5[[#This Row],[Column8]]-Table5[[#This Row],[Column9]]</f>
        <v>131613365</v>
      </c>
    </row>
    <row r="16" spans="1:10" ht="23.1" customHeight="1" x14ac:dyDescent="0.6">
      <c r="A16" s="42" t="s">
        <v>87</v>
      </c>
      <c r="B16" s="9" t="s">
        <v>320</v>
      </c>
      <c r="C16" s="9" t="s">
        <v>17</v>
      </c>
      <c r="D16" s="9">
        <v>10</v>
      </c>
      <c r="E16" s="42">
        <v>72392464</v>
      </c>
      <c r="F16" s="42">
        <v>0</v>
      </c>
      <c r="G16" s="42">
        <f>Table5[[#This Row],[920948930]]-Table5[[#This Row],[0]]</f>
        <v>72392464</v>
      </c>
      <c r="H16" s="42">
        <v>72392464</v>
      </c>
      <c r="I16" s="42">
        <v>0</v>
      </c>
      <c r="J16" s="42">
        <f>Table5[[#This Row],[Column8]]-Table5[[#This Row],[Column9]]</f>
        <v>72392464</v>
      </c>
    </row>
    <row r="17" spans="1:10" ht="23.1" customHeight="1" x14ac:dyDescent="0.6">
      <c r="A17" s="42" t="s">
        <v>86</v>
      </c>
      <c r="B17" s="9" t="s">
        <v>320</v>
      </c>
      <c r="C17" s="9" t="s">
        <v>17</v>
      </c>
      <c r="D17" s="9">
        <v>10</v>
      </c>
      <c r="E17" s="42">
        <v>2393501</v>
      </c>
      <c r="F17" s="42">
        <v>0</v>
      </c>
      <c r="G17" s="42">
        <f>Table5[[#This Row],[920948930]]-Table5[[#This Row],[0]]</f>
        <v>2393501</v>
      </c>
      <c r="H17" s="42">
        <v>4787002</v>
      </c>
      <c r="I17" s="42">
        <v>0</v>
      </c>
      <c r="J17" s="42">
        <f>Table5[[#This Row],[Column8]]-Table5[[#This Row],[Column9]]</f>
        <v>4787002</v>
      </c>
    </row>
    <row r="18" spans="1:10" ht="23.1" customHeight="1" x14ac:dyDescent="0.6">
      <c r="A18" s="42" t="s">
        <v>85</v>
      </c>
      <c r="B18" s="9" t="s">
        <v>321</v>
      </c>
      <c r="C18" s="9" t="s">
        <v>17</v>
      </c>
      <c r="D18" s="9">
        <v>10</v>
      </c>
      <c r="E18" s="42">
        <v>7633359</v>
      </c>
      <c r="F18" s="42">
        <v>0</v>
      </c>
      <c r="G18" s="42">
        <f>Table5[[#This Row],[920948930]]-Table5[[#This Row],[0]]</f>
        <v>7633359</v>
      </c>
      <c r="H18" s="42">
        <v>49495891</v>
      </c>
      <c r="I18" s="42">
        <v>0</v>
      </c>
      <c r="J18" s="42">
        <f>Table5[[#This Row],[Column8]]-Table5[[#This Row],[Column9]]</f>
        <v>49495891</v>
      </c>
    </row>
    <row r="19" spans="1:10" ht="23.1" customHeight="1" x14ac:dyDescent="0.6">
      <c r="A19" s="42" t="s">
        <v>84</v>
      </c>
      <c r="B19" s="9" t="s">
        <v>300</v>
      </c>
      <c r="C19" s="9" t="s">
        <v>17</v>
      </c>
      <c r="D19" s="9">
        <v>10</v>
      </c>
      <c r="E19" s="42">
        <v>32702504</v>
      </c>
      <c r="F19" s="42">
        <v>0</v>
      </c>
      <c r="G19" s="42">
        <f>Table5[[#This Row],[920948930]]-Table5[[#This Row],[0]]</f>
        <v>32702504</v>
      </c>
      <c r="H19" s="42">
        <v>32702504</v>
      </c>
      <c r="I19" s="42">
        <v>0</v>
      </c>
      <c r="J19" s="42">
        <f>Table5[[#This Row],[Column8]]-Table5[[#This Row],[Column9]]</f>
        <v>32702504</v>
      </c>
    </row>
    <row r="20" spans="1:10" ht="23.1" customHeight="1" x14ac:dyDescent="0.6">
      <c r="A20" s="42" t="s">
        <v>83</v>
      </c>
      <c r="B20" s="9" t="s">
        <v>300</v>
      </c>
      <c r="C20" s="9" t="s">
        <v>17</v>
      </c>
      <c r="D20" s="9">
        <v>10</v>
      </c>
      <c r="E20" s="42">
        <v>5969490</v>
      </c>
      <c r="F20" s="42">
        <v>0</v>
      </c>
      <c r="G20" s="42">
        <f>Table5[[#This Row],[920948930]]-Table5[[#This Row],[0]]</f>
        <v>5969490</v>
      </c>
      <c r="H20" s="42">
        <v>5969490</v>
      </c>
      <c r="I20" s="42">
        <v>0</v>
      </c>
      <c r="J20" s="42">
        <f>Table5[[#This Row],[Column8]]-Table5[[#This Row],[Column9]]</f>
        <v>5969490</v>
      </c>
    </row>
    <row r="21" spans="1:10" ht="23.1" customHeight="1" x14ac:dyDescent="0.6">
      <c r="A21" s="42" t="s">
        <v>82</v>
      </c>
      <c r="B21" s="9" t="s">
        <v>320</v>
      </c>
      <c r="C21" s="9" t="s">
        <v>17</v>
      </c>
      <c r="D21" s="9">
        <v>10</v>
      </c>
      <c r="E21" s="42">
        <v>12880003</v>
      </c>
      <c r="F21" s="42">
        <v>0</v>
      </c>
      <c r="G21" s="42">
        <f>Table5[[#This Row],[920948930]]-Table5[[#This Row],[0]]</f>
        <v>12880003</v>
      </c>
      <c r="H21" s="42">
        <v>78057829</v>
      </c>
      <c r="I21" s="42">
        <v>0</v>
      </c>
      <c r="J21" s="42">
        <f>Table5[[#This Row],[Column8]]-Table5[[#This Row],[Column9]]</f>
        <v>78057829</v>
      </c>
    </row>
    <row r="22" spans="1:10" ht="23.1" customHeight="1" x14ac:dyDescent="0.6">
      <c r="A22" s="42" t="s">
        <v>81</v>
      </c>
      <c r="B22" s="9" t="s">
        <v>320</v>
      </c>
      <c r="C22" s="9" t="s">
        <v>17</v>
      </c>
      <c r="D22" s="9">
        <v>10</v>
      </c>
      <c r="E22" s="42">
        <v>26058664</v>
      </c>
      <c r="F22" s="42">
        <v>0</v>
      </c>
      <c r="G22" s="42">
        <f>Table5[[#This Row],[920948930]]-Table5[[#This Row],[0]]</f>
        <v>26058664</v>
      </c>
      <c r="H22" s="42">
        <v>77415266</v>
      </c>
      <c r="I22" s="42">
        <v>0</v>
      </c>
      <c r="J22" s="42">
        <f>Table5[[#This Row],[Column8]]-Table5[[#This Row],[Column9]]</f>
        <v>77415266</v>
      </c>
    </row>
    <row r="23" spans="1:10" ht="23.1" customHeight="1" x14ac:dyDescent="0.6">
      <c r="A23" s="42" t="s">
        <v>80</v>
      </c>
      <c r="B23" s="9" t="s">
        <v>320</v>
      </c>
      <c r="C23" s="9" t="s">
        <v>17</v>
      </c>
      <c r="D23" s="9">
        <v>10</v>
      </c>
      <c r="E23" s="42">
        <v>114132741</v>
      </c>
      <c r="F23" s="42">
        <v>0</v>
      </c>
      <c r="G23" s="42">
        <f>Table5[[#This Row],[920948930]]-Table5[[#This Row],[0]]</f>
        <v>114132741</v>
      </c>
      <c r="H23" s="42">
        <v>203005341</v>
      </c>
      <c r="I23" s="42">
        <v>0</v>
      </c>
      <c r="J23" s="42">
        <f>Table5[[#This Row],[Column8]]-Table5[[#This Row],[Column9]]</f>
        <v>203005341</v>
      </c>
    </row>
    <row r="24" spans="1:10" ht="23.1" customHeight="1" x14ac:dyDescent="0.6">
      <c r="A24" s="42" t="s">
        <v>79</v>
      </c>
      <c r="B24" s="9" t="s">
        <v>320</v>
      </c>
      <c r="C24" s="9" t="s">
        <v>17</v>
      </c>
      <c r="D24" s="9">
        <v>10</v>
      </c>
      <c r="E24" s="42">
        <v>7878884</v>
      </c>
      <c r="F24" s="42">
        <v>0</v>
      </c>
      <c r="G24" s="42">
        <f>Table5[[#This Row],[920948930]]-Table5[[#This Row],[0]]</f>
        <v>7878884</v>
      </c>
      <c r="H24" s="42">
        <v>9410918</v>
      </c>
      <c r="I24" s="42">
        <v>0</v>
      </c>
      <c r="J24" s="42">
        <f>Table5[[#This Row],[Column8]]-Table5[[#This Row],[Column9]]</f>
        <v>9410918</v>
      </c>
    </row>
    <row r="25" spans="1:10" ht="23.1" customHeight="1" x14ac:dyDescent="0.6">
      <c r="A25" s="42" t="s">
        <v>78</v>
      </c>
      <c r="B25" s="9" t="s">
        <v>321</v>
      </c>
      <c r="C25" s="9" t="s">
        <v>17</v>
      </c>
      <c r="D25" s="9">
        <v>10</v>
      </c>
      <c r="E25" s="42">
        <v>7021415</v>
      </c>
      <c r="F25" s="42">
        <v>0</v>
      </c>
      <c r="G25" s="42">
        <f>Table5[[#This Row],[920948930]]-Table5[[#This Row],[0]]</f>
        <v>7021415</v>
      </c>
      <c r="H25" s="42">
        <v>18685073</v>
      </c>
      <c r="I25" s="42">
        <v>0</v>
      </c>
      <c r="J25" s="42">
        <f>Table5[[#This Row],[Column8]]-Table5[[#This Row],[Column9]]</f>
        <v>18685073</v>
      </c>
    </row>
    <row r="26" spans="1:10" ht="23.1" customHeight="1" x14ac:dyDescent="0.6">
      <c r="A26" s="42" t="s">
        <v>77</v>
      </c>
      <c r="B26" s="9" t="s">
        <v>322</v>
      </c>
      <c r="C26" s="9" t="s">
        <v>17</v>
      </c>
      <c r="D26" s="9">
        <v>10</v>
      </c>
      <c r="E26" s="42">
        <v>0</v>
      </c>
      <c r="F26" s="42">
        <v>0</v>
      </c>
      <c r="G26" s="42">
        <f>Table5[[#This Row],[920948930]]-Table5[[#This Row],[0]]</f>
        <v>0</v>
      </c>
      <c r="H26" s="42">
        <v>8798609</v>
      </c>
      <c r="I26" s="42">
        <v>0</v>
      </c>
      <c r="J26" s="42">
        <f>Table5[[#This Row],[Column8]]-Table5[[#This Row],[Column9]]</f>
        <v>8798609</v>
      </c>
    </row>
    <row r="27" spans="1:10" ht="23.1" customHeight="1" x14ac:dyDescent="0.6">
      <c r="A27" s="42" t="s">
        <v>76</v>
      </c>
      <c r="B27" s="9" t="s">
        <v>323</v>
      </c>
      <c r="C27" s="9" t="s">
        <v>17</v>
      </c>
      <c r="D27" s="9">
        <v>10</v>
      </c>
      <c r="E27" s="42">
        <v>9909609</v>
      </c>
      <c r="F27" s="42">
        <v>0</v>
      </c>
      <c r="G27" s="42">
        <f>Table5[[#This Row],[920948930]]-Table5[[#This Row],[0]]</f>
        <v>9909609</v>
      </c>
      <c r="H27" s="42">
        <v>32410429</v>
      </c>
      <c r="I27" s="42">
        <v>0</v>
      </c>
      <c r="J27" s="42">
        <f>Table5[[#This Row],[Column8]]-Table5[[#This Row],[Column9]]</f>
        <v>32410429</v>
      </c>
    </row>
    <row r="28" spans="1:10" ht="23.1" customHeight="1" x14ac:dyDescent="0.6">
      <c r="A28" s="42" t="s">
        <v>74</v>
      </c>
      <c r="B28" s="9" t="s">
        <v>323</v>
      </c>
      <c r="C28" s="9" t="s">
        <v>17</v>
      </c>
      <c r="D28" s="9">
        <v>10</v>
      </c>
      <c r="E28" s="42">
        <v>1384792</v>
      </c>
      <c r="F28" s="42">
        <v>0</v>
      </c>
      <c r="G28" s="42">
        <f>Table5[[#This Row],[920948930]]-Table5[[#This Row],[0]]</f>
        <v>1384792</v>
      </c>
      <c r="H28" s="42">
        <v>21329729</v>
      </c>
      <c r="I28" s="42">
        <v>0</v>
      </c>
      <c r="J28" s="42">
        <f>Table5[[#This Row],[Column8]]-Table5[[#This Row],[Column9]]</f>
        <v>21329729</v>
      </c>
    </row>
    <row r="29" spans="1:10" ht="23.1" customHeight="1" x14ac:dyDescent="0.6">
      <c r="A29" s="42" t="s">
        <v>73</v>
      </c>
      <c r="B29" s="9" t="s">
        <v>300</v>
      </c>
      <c r="C29" s="9" t="s">
        <v>17</v>
      </c>
      <c r="D29" s="9">
        <v>10</v>
      </c>
      <c r="E29" s="42">
        <v>276477524</v>
      </c>
      <c r="F29" s="42">
        <v>0</v>
      </c>
      <c r="G29" s="42">
        <f>Table5[[#This Row],[920948930]]-Table5[[#This Row],[0]]</f>
        <v>276477524</v>
      </c>
      <c r="H29" s="42">
        <v>325591320</v>
      </c>
      <c r="I29" s="42">
        <v>0</v>
      </c>
      <c r="J29" s="42">
        <f>Table5[[#This Row],[Column8]]-Table5[[#This Row],[Column9]]</f>
        <v>325591320</v>
      </c>
    </row>
    <row r="30" spans="1:10" ht="23.1" customHeight="1" x14ac:dyDescent="0.6">
      <c r="A30" s="42" t="s">
        <v>72</v>
      </c>
      <c r="B30" s="9" t="s">
        <v>320</v>
      </c>
      <c r="C30" s="9" t="s">
        <v>17</v>
      </c>
      <c r="D30" s="9">
        <v>10</v>
      </c>
      <c r="E30" s="42">
        <v>33942252</v>
      </c>
      <c r="F30" s="42">
        <v>0</v>
      </c>
      <c r="G30" s="42">
        <f>Table5[[#This Row],[920948930]]-Table5[[#This Row],[0]]</f>
        <v>33942252</v>
      </c>
      <c r="H30" s="42">
        <v>47336785</v>
      </c>
      <c r="I30" s="42">
        <v>0</v>
      </c>
      <c r="J30" s="42">
        <f>Table5[[#This Row],[Column8]]-Table5[[#This Row],[Column9]]</f>
        <v>47336785</v>
      </c>
    </row>
    <row r="31" spans="1:10" ht="23.1" customHeight="1" x14ac:dyDescent="0.6">
      <c r="A31" s="42" t="s">
        <v>71</v>
      </c>
      <c r="B31" s="9" t="s">
        <v>320</v>
      </c>
      <c r="C31" s="9" t="s">
        <v>17</v>
      </c>
      <c r="D31" s="9">
        <v>10</v>
      </c>
      <c r="E31" s="42">
        <v>79482165</v>
      </c>
      <c r="F31" s="42">
        <v>0</v>
      </c>
      <c r="G31" s="42">
        <f>Table5[[#This Row],[920948930]]-Table5[[#This Row],[0]]</f>
        <v>79482165</v>
      </c>
      <c r="H31" s="42">
        <v>83844624</v>
      </c>
      <c r="I31" s="42">
        <v>0</v>
      </c>
      <c r="J31" s="42">
        <f>Table5[[#This Row],[Column8]]-Table5[[#This Row],[Column9]]</f>
        <v>83844624</v>
      </c>
    </row>
    <row r="32" spans="1:10" ht="23.1" customHeight="1" x14ac:dyDescent="0.6">
      <c r="A32" s="42" t="s">
        <v>70</v>
      </c>
      <c r="B32" s="9" t="s">
        <v>322</v>
      </c>
      <c r="C32" s="9" t="s">
        <v>17</v>
      </c>
      <c r="D32" s="9">
        <v>10</v>
      </c>
      <c r="E32" s="42">
        <v>0</v>
      </c>
      <c r="F32" s="42">
        <v>0</v>
      </c>
      <c r="G32" s="42">
        <f>Table5[[#This Row],[920948930]]-Table5[[#This Row],[0]]</f>
        <v>0</v>
      </c>
      <c r="H32" s="42">
        <v>6370948</v>
      </c>
      <c r="I32" s="42">
        <v>0</v>
      </c>
      <c r="J32" s="42">
        <f>Table5[[#This Row],[Column8]]-Table5[[#This Row],[Column9]]</f>
        <v>6370948</v>
      </c>
    </row>
    <row r="33" spans="1:10" ht="23.1" customHeight="1" x14ac:dyDescent="0.6">
      <c r="A33" s="42" t="s">
        <v>69</v>
      </c>
      <c r="B33" s="9" t="s">
        <v>320</v>
      </c>
      <c r="C33" s="9" t="s">
        <v>17</v>
      </c>
      <c r="D33" s="9">
        <v>10</v>
      </c>
      <c r="E33" s="42">
        <v>1261403</v>
      </c>
      <c r="F33" s="42">
        <v>0</v>
      </c>
      <c r="G33" s="42">
        <f>Table5[[#This Row],[920948930]]-Table5[[#This Row],[0]]</f>
        <v>1261403</v>
      </c>
      <c r="H33" s="42">
        <v>115960733</v>
      </c>
      <c r="I33" s="42">
        <v>0</v>
      </c>
      <c r="J33" s="42">
        <f>Table5[[#This Row],[Column8]]-Table5[[#This Row],[Column9]]</f>
        <v>115960733</v>
      </c>
    </row>
    <row r="34" spans="1:10" ht="23.1" customHeight="1" x14ac:dyDescent="0.6">
      <c r="A34" s="42" t="s">
        <v>68</v>
      </c>
      <c r="B34" s="9" t="s">
        <v>321</v>
      </c>
      <c r="C34" s="9" t="s">
        <v>17</v>
      </c>
      <c r="D34" s="9">
        <v>10</v>
      </c>
      <c r="E34" s="42">
        <v>6039702</v>
      </c>
      <c r="F34" s="42">
        <v>0</v>
      </c>
      <c r="G34" s="42">
        <f>Table5[[#This Row],[920948930]]-Table5[[#This Row],[0]]</f>
        <v>6039702</v>
      </c>
      <c r="H34" s="42">
        <v>17324624</v>
      </c>
      <c r="I34" s="42">
        <v>0</v>
      </c>
      <c r="J34" s="42">
        <f>Table5[[#This Row],[Column8]]-Table5[[#This Row],[Column9]]</f>
        <v>17324624</v>
      </c>
    </row>
    <row r="35" spans="1:10" ht="23.1" customHeight="1" x14ac:dyDescent="0.6">
      <c r="A35" s="42" t="s">
        <v>67</v>
      </c>
      <c r="B35" s="9" t="s">
        <v>322</v>
      </c>
      <c r="C35" s="9" t="s">
        <v>17</v>
      </c>
      <c r="D35" s="9">
        <v>10</v>
      </c>
      <c r="E35" s="42">
        <v>0</v>
      </c>
      <c r="F35" s="42">
        <v>0</v>
      </c>
      <c r="G35" s="42">
        <f>Table5[[#This Row],[920948930]]-Table5[[#This Row],[0]]</f>
        <v>0</v>
      </c>
      <c r="H35" s="42">
        <v>12055633</v>
      </c>
      <c r="I35" s="42">
        <v>0</v>
      </c>
      <c r="J35" s="42">
        <f>Table5[[#This Row],[Column8]]-Table5[[#This Row],[Column9]]</f>
        <v>12055633</v>
      </c>
    </row>
    <row r="36" spans="1:10" ht="23.1" customHeight="1" x14ac:dyDescent="0.6">
      <c r="A36" s="42" t="s">
        <v>66</v>
      </c>
      <c r="B36" s="9" t="s">
        <v>323</v>
      </c>
      <c r="C36" s="9" t="s">
        <v>17</v>
      </c>
      <c r="D36" s="9">
        <v>10</v>
      </c>
      <c r="E36" s="42">
        <v>34908697</v>
      </c>
      <c r="F36" s="42">
        <v>0</v>
      </c>
      <c r="G36" s="42">
        <f>Table5[[#This Row],[920948930]]-Table5[[#This Row],[0]]</f>
        <v>34908697</v>
      </c>
      <c r="H36" s="42">
        <v>744522268</v>
      </c>
      <c r="I36" s="42">
        <v>0</v>
      </c>
      <c r="J36" s="42">
        <f>Table5[[#This Row],[Column8]]-Table5[[#This Row],[Column9]]</f>
        <v>744522268</v>
      </c>
    </row>
    <row r="37" spans="1:10" ht="23.1" customHeight="1" x14ac:dyDescent="0.6">
      <c r="A37" s="42" t="s">
        <v>65</v>
      </c>
      <c r="B37" s="9" t="s">
        <v>322</v>
      </c>
      <c r="C37" s="9" t="s">
        <v>17</v>
      </c>
      <c r="D37" s="9">
        <v>10</v>
      </c>
      <c r="E37" s="42">
        <v>0</v>
      </c>
      <c r="F37" s="42">
        <v>0</v>
      </c>
      <c r="G37" s="42">
        <f>Table5[[#This Row],[920948930]]-Table5[[#This Row],[0]]</f>
        <v>0</v>
      </c>
      <c r="H37" s="42">
        <v>38078941</v>
      </c>
      <c r="I37" s="42">
        <v>0</v>
      </c>
      <c r="J37" s="42">
        <f>Table5[[#This Row],[Column8]]-Table5[[#This Row],[Column9]]</f>
        <v>38078941</v>
      </c>
    </row>
    <row r="38" spans="1:10" ht="23.1" customHeight="1" x14ac:dyDescent="0.6">
      <c r="A38" s="42" t="s">
        <v>64</v>
      </c>
      <c r="B38" s="9" t="s">
        <v>300</v>
      </c>
      <c r="C38" s="9" t="s">
        <v>17</v>
      </c>
      <c r="D38" s="9">
        <v>10</v>
      </c>
      <c r="E38" s="42">
        <v>6884603</v>
      </c>
      <c r="F38" s="42">
        <v>0</v>
      </c>
      <c r="G38" s="42">
        <f>Table5[[#This Row],[920948930]]-Table5[[#This Row],[0]]</f>
        <v>6884603</v>
      </c>
      <c r="H38" s="42">
        <v>105052997</v>
      </c>
      <c r="I38" s="42">
        <v>0</v>
      </c>
      <c r="J38" s="42">
        <f>Table5[[#This Row],[Column8]]-Table5[[#This Row],[Column9]]</f>
        <v>105052997</v>
      </c>
    </row>
    <row r="39" spans="1:10" ht="23.1" customHeight="1" x14ac:dyDescent="0.6">
      <c r="A39" s="42" t="s">
        <v>61</v>
      </c>
      <c r="B39" s="9" t="s">
        <v>322</v>
      </c>
      <c r="C39" s="9" t="s">
        <v>17</v>
      </c>
      <c r="D39" s="9">
        <v>10</v>
      </c>
      <c r="E39" s="42">
        <v>0</v>
      </c>
      <c r="F39" s="42">
        <v>0</v>
      </c>
      <c r="G39" s="42">
        <f>Table5[[#This Row],[920948930]]-Table5[[#This Row],[0]]</f>
        <v>0</v>
      </c>
      <c r="H39" s="42">
        <v>88275390</v>
      </c>
      <c r="I39" s="42">
        <v>0</v>
      </c>
      <c r="J39" s="42">
        <f>Table5[[#This Row],[Column8]]-Table5[[#This Row],[Column9]]</f>
        <v>88275390</v>
      </c>
    </row>
    <row r="40" spans="1:10" ht="23.1" customHeight="1" x14ac:dyDescent="0.6">
      <c r="A40" s="42" t="s">
        <v>60</v>
      </c>
      <c r="B40" s="9" t="s">
        <v>320</v>
      </c>
      <c r="C40" s="9" t="s">
        <v>17</v>
      </c>
      <c r="D40" s="9">
        <v>10</v>
      </c>
      <c r="E40" s="42">
        <v>71813496</v>
      </c>
      <c r="F40" s="42">
        <v>0</v>
      </c>
      <c r="G40" s="42">
        <f>Table5[[#This Row],[920948930]]-Table5[[#This Row],[0]]</f>
        <v>71813496</v>
      </c>
      <c r="H40" s="42">
        <v>163164507</v>
      </c>
      <c r="I40" s="42">
        <v>0</v>
      </c>
      <c r="J40" s="42">
        <f>Table5[[#This Row],[Column8]]-Table5[[#This Row],[Column9]]</f>
        <v>163164507</v>
      </c>
    </row>
    <row r="41" spans="1:10" ht="23.1" customHeight="1" x14ac:dyDescent="0.6">
      <c r="A41" s="42" t="s">
        <v>59</v>
      </c>
      <c r="B41" s="9" t="s">
        <v>320</v>
      </c>
      <c r="C41" s="9" t="s">
        <v>17</v>
      </c>
      <c r="D41" s="9">
        <v>10</v>
      </c>
      <c r="E41" s="42">
        <v>8172130</v>
      </c>
      <c r="F41" s="42">
        <v>0</v>
      </c>
      <c r="G41" s="42">
        <f>Table5[[#This Row],[920948930]]-Table5[[#This Row],[0]]</f>
        <v>8172130</v>
      </c>
      <c r="H41" s="42">
        <v>23864359</v>
      </c>
      <c r="I41" s="42">
        <v>0</v>
      </c>
      <c r="J41" s="42">
        <f>Table5[[#This Row],[Column8]]-Table5[[#This Row],[Column9]]</f>
        <v>23864359</v>
      </c>
    </row>
    <row r="42" spans="1:10" ht="23.1" customHeight="1" x14ac:dyDescent="0.6">
      <c r="A42" s="42" t="s">
        <v>58</v>
      </c>
      <c r="B42" s="9" t="s">
        <v>320</v>
      </c>
      <c r="C42" s="9" t="s">
        <v>17</v>
      </c>
      <c r="D42" s="9">
        <v>10</v>
      </c>
      <c r="E42" s="42">
        <v>16599048</v>
      </c>
      <c r="F42" s="42">
        <v>0</v>
      </c>
      <c r="G42" s="42">
        <f>Table5[[#This Row],[920948930]]-Table5[[#This Row],[0]]</f>
        <v>16599048</v>
      </c>
      <c r="H42" s="42">
        <v>36141706</v>
      </c>
      <c r="I42" s="42">
        <v>0</v>
      </c>
      <c r="J42" s="42">
        <f>Table5[[#This Row],[Column8]]-Table5[[#This Row],[Column9]]</f>
        <v>36141706</v>
      </c>
    </row>
    <row r="43" spans="1:10" ht="23.1" customHeight="1" x14ac:dyDescent="0.6">
      <c r="A43" s="42" t="s">
        <v>57</v>
      </c>
      <c r="B43" s="9" t="s">
        <v>321</v>
      </c>
      <c r="C43" s="9" t="s">
        <v>17</v>
      </c>
      <c r="D43" s="9">
        <v>10</v>
      </c>
      <c r="E43" s="42">
        <v>0</v>
      </c>
      <c r="F43" s="42">
        <v>0</v>
      </c>
      <c r="G43" s="42">
        <f>Table5[[#This Row],[920948930]]-Table5[[#This Row],[0]]</f>
        <v>0</v>
      </c>
      <c r="H43" s="42">
        <v>35438628</v>
      </c>
      <c r="I43" s="42">
        <v>0</v>
      </c>
      <c r="J43" s="42">
        <f>Table5[[#This Row],[Column8]]-Table5[[#This Row],[Column9]]</f>
        <v>35438628</v>
      </c>
    </row>
    <row r="44" spans="1:10" ht="23.1" customHeight="1" x14ac:dyDescent="0.6">
      <c r="A44" s="42" t="s">
        <v>56</v>
      </c>
      <c r="B44" s="9" t="s">
        <v>321</v>
      </c>
      <c r="C44" s="9" t="s">
        <v>17</v>
      </c>
      <c r="D44" s="9">
        <v>10</v>
      </c>
      <c r="E44" s="42">
        <v>9398462</v>
      </c>
      <c r="F44" s="42">
        <v>0</v>
      </c>
      <c r="G44" s="42">
        <f>Table5[[#This Row],[920948930]]-Table5[[#This Row],[0]]</f>
        <v>9398462</v>
      </c>
      <c r="H44" s="42">
        <v>27622635</v>
      </c>
      <c r="I44" s="42">
        <v>0</v>
      </c>
      <c r="J44" s="42">
        <f>Table5[[#This Row],[Column8]]-Table5[[#This Row],[Column9]]</f>
        <v>27622635</v>
      </c>
    </row>
    <row r="45" spans="1:10" ht="23.1" customHeight="1" x14ac:dyDescent="0.6">
      <c r="A45" s="42" t="s">
        <v>55</v>
      </c>
      <c r="B45" s="9" t="s">
        <v>323</v>
      </c>
      <c r="C45" s="9" t="s">
        <v>17</v>
      </c>
      <c r="D45" s="9">
        <v>10</v>
      </c>
      <c r="E45" s="42">
        <v>2687644</v>
      </c>
      <c r="F45" s="42">
        <v>0</v>
      </c>
      <c r="G45" s="42">
        <f>Table5[[#This Row],[920948930]]-Table5[[#This Row],[0]]</f>
        <v>2687644</v>
      </c>
      <c r="H45" s="42">
        <v>67927795</v>
      </c>
      <c r="I45" s="42">
        <v>0</v>
      </c>
      <c r="J45" s="42">
        <f>Table5[[#This Row],[Column8]]-Table5[[#This Row],[Column9]]</f>
        <v>67927795</v>
      </c>
    </row>
    <row r="46" spans="1:10" ht="23.1" customHeight="1" x14ac:dyDescent="0.6">
      <c r="A46" s="42" t="s">
        <v>54</v>
      </c>
      <c r="B46" s="9" t="s">
        <v>300</v>
      </c>
      <c r="C46" s="9" t="s">
        <v>17</v>
      </c>
      <c r="D46" s="9">
        <v>10</v>
      </c>
      <c r="E46" s="42">
        <v>164704417</v>
      </c>
      <c r="F46" s="42">
        <v>0</v>
      </c>
      <c r="G46" s="42">
        <f>Table5[[#This Row],[920948930]]-Table5[[#This Row],[0]]</f>
        <v>164704417</v>
      </c>
      <c r="H46" s="42">
        <v>379331846</v>
      </c>
      <c r="I46" s="42">
        <v>0</v>
      </c>
      <c r="J46" s="42">
        <f>Table5[[#This Row],[Column8]]-Table5[[#This Row],[Column9]]</f>
        <v>379331846</v>
      </c>
    </row>
    <row r="47" spans="1:10" ht="23.1" customHeight="1" x14ac:dyDescent="0.6">
      <c r="A47" s="42" t="s">
        <v>53</v>
      </c>
      <c r="B47" s="9" t="s">
        <v>320</v>
      </c>
      <c r="C47" s="9" t="s">
        <v>17</v>
      </c>
      <c r="D47" s="9">
        <v>10</v>
      </c>
      <c r="E47" s="42">
        <v>3501117</v>
      </c>
      <c r="F47" s="42">
        <v>0</v>
      </c>
      <c r="G47" s="42">
        <f>Table5[[#This Row],[920948930]]-Table5[[#This Row],[0]]</f>
        <v>3501117</v>
      </c>
      <c r="H47" s="42">
        <v>7002234</v>
      </c>
      <c r="I47" s="42">
        <v>0</v>
      </c>
      <c r="J47" s="42">
        <f>Table5[[#This Row],[Column8]]-Table5[[#This Row],[Column9]]</f>
        <v>7002234</v>
      </c>
    </row>
    <row r="48" spans="1:10" ht="23.1" customHeight="1" x14ac:dyDescent="0.6">
      <c r="A48" s="42" t="s">
        <v>52</v>
      </c>
      <c r="B48" s="9" t="s">
        <v>320</v>
      </c>
      <c r="C48" s="9" t="s">
        <v>17</v>
      </c>
      <c r="D48" s="9">
        <v>10</v>
      </c>
      <c r="E48" s="42">
        <v>3959057</v>
      </c>
      <c r="F48" s="42">
        <v>0</v>
      </c>
      <c r="G48" s="42">
        <f>Table5[[#This Row],[920948930]]-Table5[[#This Row],[0]]</f>
        <v>3959057</v>
      </c>
      <c r="H48" s="42">
        <v>23986690</v>
      </c>
      <c r="I48" s="42">
        <v>0</v>
      </c>
      <c r="J48" s="42">
        <f>Table5[[#This Row],[Column8]]-Table5[[#This Row],[Column9]]</f>
        <v>23986690</v>
      </c>
    </row>
    <row r="49" spans="1:10" ht="23.1" customHeight="1" x14ac:dyDescent="0.6">
      <c r="A49" s="42" t="s">
        <v>51</v>
      </c>
      <c r="B49" s="9" t="s">
        <v>320</v>
      </c>
      <c r="C49" s="9" t="s">
        <v>17</v>
      </c>
      <c r="D49" s="9">
        <v>10</v>
      </c>
      <c r="E49" s="42">
        <v>50152968</v>
      </c>
      <c r="F49" s="42">
        <v>0</v>
      </c>
      <c r="G49" s="42">
        <f>Table5[[#This Row],[920948930]]-Table5[[#This Row],[0]]</f>
        <v>50152968</v>
      </c>
      <c r="H49" s="42">
        <v>65156108</v>
      </c>
      <c r="I49" s="42">
        <v>0</v>
      </c>
      <c r="J49" s="42">
        <f>Table5[[#This Row],[Column8]]-Table5[[#This Row],[Column9]]</f>
        <v>65156108</v>
      </c>
    </row>
    <row r="50" spans="1:10" ht="23.1" customHeight="1" x14ac:dyDescent="0.6">
      <c r="A50" s="42" t="s">
        <v>50</v>
      </c>
      <c r="B50" s="9" t="s">
        <v>320</v>
      </c>
      <c r="C50" s="9" t="s">
        <v>17</v>
      </c>
      <c r="D50" s="9">
        <v>10</v>
      </c>
      <c r="E50" s="42">
        <v>87555177</v>
      </c>
      <c r="F50" s="42">
        <v>0</v>
      </c>
      <c r="G50" s="42">
        <f>Table5[[#This Row],[920948930]]-Table5[[#This Row],[0]]</f>
        <v>87555177</v>
      </c>
      <c r="H50" s="42">
        <v>166918160</v>
      </c>
      <c r="I50" s="42">
        <v>0</v>
      </c>
      <c r="J50" s="42">
        <f>Table5[[#This Row],[Column8]]-Table5[[#This Row],[Column9]]</f>
        <v>166918160</v>
      </c>
    </row>
    <row r="51" spans="1:10" ht="23.1" customHeight="1" x14ac:dyDescent="0.6">
      <c r="A51" s="42" t="s">
        <v>49</v>
      </c>
      <c r="B51" s="9" t="s">
        <v>321</v>
      </c>
      <c r="C51" s="9" t="s">
        <v>17</v>
      </c>
      <c r="D51" s="9">
        <v>10</v>
      </c>
      <c r="E51" s="42">
        <v>72491244</v>
      </c>
      <c r="F51" s="42">
        <v>0</v>
      </c>
      <c r="G51" s="42">
        <f>Table5[[#This Row],[920948930]]-Table5[[#This Row],[0]]</f>
        <v>72491244</v>
      </c>
      <c r="H51" s="42">
        <v>77970640</v>
      </c>
      <c r="I51" s="42">
        <v>0</v>
      </c>
      <c r="J51" s="42">
        <f>Table5[[#This Row],[Column8]]-Table5[[#This Row],[Column9]]</f>
        <v>77970640</v>
      </c>
    </row>
    <row r="52" spans="1:10" ht="23.1" customHeight="1" x14ac:dyDescent="0.6">
      <c r="A52" s="42" t="s">
        <v>48</v>
      </c>
      <c r="B52" s="9" t="s">
        <v>321</v>
      </c>
      <c r="C52" s="9" t="s">
        <v>17</v>
      </c>
      <c r="D52" s="9">
        <v>10</v>
      </c>
      <c r="E52" s="42">
        <v>6564346</v>
      </c>
      <c r="F52" s="42">
        <v>0</v>
      </c>
      <c r="G52" s="42">
        <f>Table5[[#This Row],[920948930]]-Table5[[#This Row],[0]]</f>
        <v>6564346</v>
      </c>
      <c r="H52" s="42">
        <v>20774128</v>
      </c>
      <c r="I52" s="42">
        <v>0</v>
      </c>
      <c r="J52" s="42">
        <f>Table5[[#This Row],[Column8]]-Table5[[#This Row],[Column9]]</f>
        <v>20774128</v>
      </c>
    </row>
    <row r="53" spans="1:10" ht="23.1" customHeight="1" x14ac:dyDescent="0.6">
      <c r="A53" s="42" t="s">
        <v>47</v>
      </c>
      <c r="B53" s="9" t="s">
        <v>321</v>
      </c>
      <c r="C53" s="9" t="s">
        <v>17</v>
      </c>
      <c r="D53" s="9">
        <v>10</v>
      </c>
      <c r="E53" s="42">
        <v>2470190</v>
      </c>
      <c r="F53" s="42">
        <v>0</v>
      </c>
      <c r="G53" s="42">
        <f>Table5[[#This Row],[920948930]]-Table5[[#This Row],[0]]</f>
        <v>2470190</v>
      </c>
      <c r="H53" s="42">
        <v>205689162</v>
      </c>
      <c r="I53" s="42">
        <v>0</v>
      </c>
      <c r="J53" s="42">
        <f>Table5[[#This Row],[Column8]]-Table5[[#This Row],[Column9]]</f>
        <v>205689162</v>
      </c>
    </row>
    <row r="54" spans="1:10" ht="23.1" customHeight="1" x14ac:dyDescent="0.6">
      <c r="A54" s="42" t="s">
        <v>46</v>
      </c>
      <c r="B54" s="9" t="s">
        <v>323</v>
      </c>
      <c r="C54" s="9" t="s">
        <v>17</v>
      </c>
      <c r="D54" s="9">
        <v>10</v>
      </c>
      <c r="E54" s="42">
        <v>8242687</v>
      </c>
      <c r="F54" s="42">
        <v>0</v>
      </c>
      <c r="G54" s="42">
        <f>Table5[[#This Row],[920948930]]-Table5[[#This Row],[0]]</f>
        <v>8242687</v>
      </c>
      <c r="H54" s="42">
        <v>25933534</v>
      </c>
      <c r="I54" s="42">
        <v>0</v>
      </c>
      <c r="J54" s="42">
        <f>Table5[[#This Row],[Column8]]-Table5[[#This Row],[Column9]]</f>
        <v>25933534</v>
      </c>
    </row>
    <row r="55" spans="1:10" ht="23.1" customHeight="1" x14ac:dyDescent="0.6">
      <c r="A55" s="42" t="s">
        <v>45</v>
      </c>
      <c r="B55" s="9" t="s">
        <v>300</v>
      </c>
      <c r="C55" s="9" t="s">
        <v>17</v>
      </c>
      <c r="D55" s="9">
        <v>10</v>
      </c>
      <c r="E55" s="42">
        <v>2959942</v>
      </c>
      <c r="F55" s="42">
        <v>0</v>
      </c>
      <c r="G55" s="42">
        <f>Table5[[#This Row],[920948930]]-Table5[[#This Row],[0]]</f>
        <v>2959942</v>
      </c>
      <c r="H55" s="42">
        <v>83773338</v>
      </c>
      <c r="I55" s="42">
        <v>0</v>
      </c>
      <c r="J55" s="42">
        <f>Table5[[#This Row],[Column8]]-Table5[[#This Row],[Column9]]</f>
        <v>83773338</v>
      </c>
    </row>
    <row r="56" spans="1:10" ht="23.1" customHeight="1" x14ac:dyDescent="0.6">
      <c r="A56" s="42" t="s">
        <v>44</v>
      </c>
      <c r="B56" s="9" t="s">
        <v>300</v>
      </c>
      <c r="C56" s="9" t="s">
        <v>17</v>
      </c>
      <c r="D56" s="9">
        <v>10</v>
      </c>
      <c r="E56" s="42">
        <v>16341310</v>
      </c>
      <c r="F56" s="42">
        <v>0</v>
      </c>
      <c r="G56" s="42">
        <f>Table5[[#This Row],[920948930]]-Table5[[#This Row],[0]]</f>
        <v>16341310</v>
      </c>
      <c r="H56" s="42">
        <v>127507002</v>
      </c>
      <c r="I56" s="42">
        <v>0</v>
      </c>
      <c r="J56" s="42">
        <f>Table5[[#This Row],[Column8]]-Table5[[#This Row],[Column9]]</f>
        <v>127507002</v>
      </c>
    </row>
    <row r="57" spans="1:10" ht="23.1" customHeight="1" x14ac:dyDescent="0.6">
      <c r="A57" s="42" t="s">
        <v>43</v>
      </c>
      <c r="B57" s="9" t="s">
        <v>300</v>
      </c>
      <c r="C57" s="9" t="s">
        <v>17</v>
      </c>
      <c r="D57" s="9">
        <v>10</v>
      </c>
      <c r="E57" s="42">
        <v>13846443</v>
      </c>
      <c r="F57" s="42">
        <v>0</v>
      </c>
      <c r="G57" s="42">
        <f>Table5[[#This Row],[920948930]]-Table5[[#This Row],[0]]</f>
        <v>13846443</v>
      </c>
      <c r="H57" s="42">
        <v>13846443</v>
      </c>
      <c r="I57" s="42">
        <v>0</v>
      </c>
      <c r="J57" s="42">
        <f>Table5[[#This Row],[Column8]]-Table5[[#This Row],[Column9]]</f>
        <v>13846443</v>
      </c>
    </row>
    <row r="58" spans="1:10" ht="23.1" customHeight="1" x14ac:dyDescent="0.6">
      <c r="A58" s="42" t="s">
        <v>42</v>
      </c>
      <c r="B58" s="9" t="s">
        <v>320</v>
      </c>
      <c r="C58" s="9" t="s">
        <v>17</v>
      </c>
      <c r="D58" s="9">
        <v>10</v>
      </c>
      <c r="E58" s="42">
        <v>4134375</v>
      </c>
      <c r="F58" s="42">
        <v>0</v>
      </c>
      <c r="G58" s="42">
        <f>Table5[[#This Row],[920948930]]-Table5[[#This Row],[0]]</f>
        <v>4134375</v>
      </c>
      <c r="H58" s="42">
        <v>69756801</v>
      </c>
      <c r="I58" s="42">
        <v>0</v>
      </c>
      <c r="J58" s="42">
        <f>Table5[[#This Row],[Column8]]-Table5[[#This Row],[Column9]]</f>
        <v>69756801</v>
      </c>
    </row>
    <row r="59" spans="1:10" ht="23.1" customHeight="1" x14ac:dyDescent="0.6">
      <c r="A59" s="42" t="s">
        <v>41</v>
      </c>
      <c r="B59" s="9" t="s">
        <v>320</v>
      </c>
      <c r="C59" s="9" t="s">
        <v>17</v>
      </c>
      <c r="D59" s="9">
        <v>10</v>
      </c>
      <c r="E59" s="42">
        <v>130354333</v>
      </c>
      <c r="F59" s="42">
        <v>0</v>
      </c>
      <c r="G59" s="42">
        <f>Table5[[#This Row],[920948930]]-Table5[[#This Row],[0]]</f>
        <v>130354333</v>
      </c>
      <c r="H59" s="42">
        <v>173931428</v>
      </c>
      <c r="I59" s="42">
        <v>0</v>
      </c>
      <c r="J59" s="42">
        <f>Table5[[#This Row],[Column8]]-Table5[[#This Row],[Column9]]</f>
        <v>173931428</v>
      </c>
    </row>
    <row r="60" spans="1:10" ht="23.1" customHeight="1" x14ac:dyDescent="0.6">
      <c r="A60" s="42" t="s">
        <v>40</v>
      </c>
      <c r="B60" s="9" t="s">
        <v>320</v>
      </c>
      <c r="C60" s="9" t="s">
        <v>17</v>
      </c>
      <c r="D60" s="9">
        <v>10</v>
      </c>
      <c r="E60" s="42">
        <v>86379324</v>
      </c>
      <c r="F60" s="42">
        <v>0</v>
      </c>
      <c r="G60" s="42">
        <f>Table5[[#This Row],[920948930]]-Table5[[#This Row],[0]]</f>
        <v>86379324</v>
      </c>
      <c r="H60" s="42">
        <v>138462770</v>
      </c>
      <c r="I60" s="42">
        <v>0</v>
      </c>
      <c r="J60" s="42">
        <f>Table5[[#This Row],[Column8]]-Table5[[#This Row],[Column9]]</f>
        <v>138462770</v>
      </c>
    </row>
    <row r="61" spans="1:10" ht="23.1" customHeight="1" x14ac:dyDescent="0.6">
      <c r="A61" s="42" t="s">
        <v>39</v>
      </c>
      <c r="B61" s="9" t="s">
        <v>273</v>
      </c>
      <c r="C61" s="9" t="s">
        <v>17</v>
      </c>
      <c r="D61" s="9">
        <v>10</v>
      </c>
      <c r="E61" s="42">
        <v>8025249</v>
      </c>
      <c r="F61" s="42">
        <v>0</v>
      </c>
      <c r="G61" s="42">
        <f>Table5[[#This Row],[920948930]]-Table5[[#This Row],[0]]</f>
        <v>8025249</v>
      </c>
      <c r="H61" s="42">
        <v>143100045</v>
      </c>
      <c r="I61" s="42">
        <v>0</v>
      </c>
      <c r="J61" s="42">
        <f>Table5[[#This Row],[Column8]]-Table5[[#This Row],[Column9]]</f>
        <v>143100045</v>
      </c>
    </row>
    <row r="62" spans="1:10" ht="23.1" customHeight="1" x14ac:dyDescent="0.6">
      <c r="A62" s="42" t="s">
        <v>38</v>
      </c>
      <c r="B62" s="9" t="s">
        <v>322</v>
      </c>
      <c r="C62" s="9" t="s">
        <v>17</v>
      </c>
      <c r="D62" s="9">
        <v>10</v>
      </c>
      <c r="E62" s="42">
        <v>0</v>
      </c>
      <c r="F62" s="42">
        <v>0</v>
      </c>
      <c r="G62" s="42">
        <f>Table5[[#This Row],[920948930]]-Table5[[#This Row],[0]]</f>
        <v>0</v>
      </c>
      <c r="H62" s="42">
        <v>119608116</v>
      </c>
      <c r="I62" s="42">
        <v>0</v>
      </c>
      <c r="J62" s="42">
        <f>Table5[[#This Row],[Column8]]-Table5[[#This Row],[Column9]]</f>
        <v>119608116</v>
      </c>
    </row>
    <row r="63" spans="1:10" ht="23.1" customHeight="1" x14ac:dyDescent="0.6">
      <c r="A63" s="42" t="s">
        <v>37</v>
      </c>
      <c r="B63" s="9" t="s">
        <v>321</v>
      </c>
      <c r="C63" s="9" t="s">
        <v>17</v>
      </c>
      <c r="D63" s="9">
        <v>10</v>
      </c>
      <c r="E63" s="42">
        <v>481351813</v>
      </c>
      <c r="F63" s="42">
        <v>0</v>
      </c>
      <c r="G63" s="42">
        <f>Table5[[#This Row],[920948930]]-Table5[[#This Row],[0]]</f>
        <v>481351813</v>
      </c>
      <c r="H63" s="42">
        <v>2691771367</v>
      </c>
      <c r="I63" s="42">
        <v>0</v>
      </c>
      <c r="J63" s="42">
        <f>Table5[[#This Row],[Column8]]-Table5[[#This Row],[Column9]]</f>
        <v>2691771367</v>
      </c>
    </row>
    <row r="64" spans="1:10" ht="23.1" customHeight="1" x14ac:dyDescent="0.6">
      <c r="A64" s="42" t="s">
        <v>36</v>
      </c>
      <c r="B64" s="9" t="s">
        <v>300</v>
      </c>
      <c r="C64" s="9" t="s">
        <v>17</v>
      </c>
      <c r="D64" s="9">
        <v>10</v>
      </c>
      <c r="E64" s="42">
        <v>6084874</v>
      </c>
      <c r="F64" s="42">
        <v>0</v>
      </c>
      <c r="G64" s="42">
        <f>Table5[[#This Row],[920948930]]-Table5[[#This Row],[0]]</f>
        <v>6084874</v>
      </c>
      <c r="H64" s="42">
        <v>6084874</v>
      </c>
      <c r="I64" s="42">
        <v>0</v>
      </c>
      <c r="J64" s="42">
        <f>Table5[[#This Row],[Column8]]-Table5[[#This Row],[Column9]]</f>
        <v>6084874</v>
      </c>
    </row>
    <row r="65" spans="1:10" ht="23.1" customHeight="1" x14ac:dyDescent="0.6">
      <c r="A65" s="42" t="s">
        <v>35</v>
      </c>
      <c r="B65" s="9" t="s">
        <v>322</v>
      </c>
      <c r="C65" s="9" t="s">
        <v>17</v>
      </c>
      <c r="D65" s="9">
        <v>10</v>
      </c>
      <c r="E65" s="42">
        <v>0</v>
      </c>
      <c r="F65" s="42">
        <v>0</v>
      </c>
      <c r="G65" s="42">
        <f>Table5[[#This Row],[920948930]]-Table5[[#This Row],[0]]</f>
        <v>0</v>
      </c>
      <c r="H65" s="42">
        <v>3073362958</v>
      </c>
      <c r="I65" s="42">
        <v>0</v>
      </c>
      <c r="J65" s="42">
        <f>Table5[[#This Row],[Column8]]-Table5[[#This Row],[Column9]]</f>
        <v>3073362958</v>
      </c>
    </row>
    <row r="66" spans="1:10" ht="23.1" customHeight="1" x14ac:dyDescent="0.6">
      <c r="A66" s="42" t="s">
        <v>34</v>
      </c>
      <c r="B66" s="9" t="s">
        <v>322</v>
      </c>
      <c r="C66" s="9" t="s">
        <v>17</v>
      </c>
      <c r="D66" s="9">
        <v>10</v>
      </c>
      <c r="E66" s="42">
        <v>0</v>
      </c>
      <c r="F66" s="42">
        <v>0</v>
      </c>
      <c r="G66" s="42">
        <f>Table5[[#This Row],[920948930]]-Table5[[#This Row],[0]]</f>
        <v>0</v>
      </c>
      <c r="H66" s="42">
        <v>58116683</v>
      </c>
      <c r="I66" s="42">
        <v>0</v>
      </c>
      <c r="J66" s="42">
        <f>Table5[[#This Row],[Column8]]-Table5[[#This Row],[Column9]]</f>
        <v>58116683</v>
      </c>
    </row>
    <row r="67" spans="1:10" ht="23.1" customHeight="1" x14ac:dyDescent="0.6">
      <c r="A67" s="42" t="s">
        <v>33</v>
      </c>
      <c r="B67" s="9" t="s">
        <v>320</v>
      </c>
      <c r="C67" s="9" t="s">
        <v>17</v>
      </c>
      <c r="D67" s="9">
        <v>10</v>
      </c>
      <c r="E67" s="42">
        <v>52280209</v>
      </c>
      <c r="F67" s="42">
        <v>0</v>
      </c>
      <c r="G67" s="42">
        <f>Table5[[#This Row],[920948930]]-Table5[[#This Row],[0]]</f>
        <v>52280209</v>
      </c>
      <c r="H67" s="42">
        <v>143385638</v>
      </c>
      <c r="I67" s="42">
        <v>0</v>
      </c>
      <c r="J67" s="42">
        <f>Table5[[#This Row],[Column8]]-Table5[[#This Row],[Column9]]</f>
        <v>143385638</v>
      </c>
    </row>
    <row r="68" spans="1:10" ht="23.1" customHeight="1" x14ac:dyDescent="0.6">
      <c r="A68" s="42" t="s">
        <v>32</v>
      </c>
      <c r="B68" s="9" t="s">
        <v>322</v>
      </c>
      <c r="C68" s="9" t="s">
        <v>17</v>
      </c>
      <c r="D68" s="9">
        <v>10</v>
      </c>
      <c r="E68" s="42">
        <v>0</v>
      </c>
      <c r="F68" s="42">
        <v>0</v>
      </c>
      <c r="G68" s="42">
        <f>Table5[[#This Row],[920948930]]-Table5[[#This Row],[0]]</f>
        <v>0</v>
      </c>
      <c r="H68" s="42">
        <v>2927447</v>
      </c>
      <c r="I68" s="42">
        <v>0</v>
      </c>
      <c r="J68" s="42">
        <f>Table5[[#This Row],[Column8]]-Table5[[#This Row],[Column9]]</f>
        <v>2927447</v>
      </c>
    </row>
    <row r="69" spans="1:10" ht="23.1" customHeight="1" x14ac:dyDescent="0.6">
      <c r="A69" s="42" t="s">
        <v>31</v>
      </c>
      <c r="B69" s="9" t="s">
        <v>320</v>
      </c>
      <c r="C69" s="9" t="s">
        <v>17</v>
      </c>
      <c r="D69" s="9">
        <v>10</v>
      </c>
      <c r="E69" s="42">
        <v>8138523</v>
      </c>
      <c r="F69" s="42">
        <v>0</v>
      </c>
      <c r="G69" s="42">
        <f>Table5[[#This Row],[920948930]]-Table5[[#This Row],[0]]</f>
        <v>8138523</v>
      </c>
      <c r="H69" s="42">
        <v>231038112</v>
      </c>
      <c r="I69" s="42">
        <v>0</v>
      </c>
      <c r="J69" s="42">
        <f>Table5[[#This Row],[Column8]]-Table5[[#This Row],[Column9]]</f>
        <v>231038112</v>
      </c>
    </row>
    <row r="70" spans="1:10" ht="23.1" customHeight="1" x14ac:dyDescent="0.6">
      <c r="A70" s="42" t="s">
        <v>30</v>
      </c>
      <c r="B70" s="9" t="s">
        <v>321</v>
      </c>
      <c r="C70" s="9" t="s">
        <v>17</v>
      </c>
      <c r="D70" s="9">
        <v>10</v>
      </c>
      <c r="E70" s="42">
        <v>7654577</v>
      </c>
      <c r="F70" s="42">
        <v>0</v>
      </c>
      <c r="G70" s="42">
        <f>Table5[[#This Row],[920948930]]-Table5[[#This Row],[0]]</f>
        <v>7654577</v>
      </c>
      <c r="H70" s="42">
        <v>21978944</v>
      </c>
      <c r="I70" s="42">
        <v>0</v>
      </c>
      <c r="J70" s="42">
        <f>Table5[[#This Row],[Column8]]-Table5[[#This Row],[Column9]]</f>
        <v>21978944</v>
      </c>
    </row>
    <row r="71" spans="1:10" ht="23.1" customHeight="1" x14ac:dyDescent="0.6">
      <c r="A71" s="42" t="s">
        <v>28</v>
      </c>
      <c r="B71" s="9" t="s">
        <v>323</v>
      </c>
      <c r="C71" s="9" t="s">
        <v>17</v>
      </c>
      <c r="D71" s="9">
        <v>10</v>
      </c>
      <c r="E71" s="42">
        <v>5783260</v>
      </c>
      <c r="F71" s="42">
        <v>0</v>
      </c>
      <c r="G71" s="42">
        <f>Table5[[#This Row],[920948930]]-Table5[[#This Row],[0]]</f>
        <v>5783260</v>
      </c>
      <c r="H71" s="42">
        <v>57804782</v>
      </c>
      <c r="I71" s="42">
        <v>0</v>
      </c>
      <c r="J71" s="42">
        <f>Table5[[#This Row],[Column8]]-Table5[[#This Row],[Column9]]</f>
        <v>57804782</v>
      </c>
    </row>
    <row r="72" spans="1:10" ht="23.1" customHeight="1" x14ac:dyDescent="0.6">
      <c r="A72" s="42" t="s">
        <v>27</v>
      </c>
      <c r="B72" s="9" t="s">
        <v>323</v>
      </c>
      <c r="C72" s="9" t="s">
        <v>17</v>
      </c>
      <c r="D72" s="9">
        <v>10</v>
      </c>
      <c r="E72" s="42">
        <v>17379649</v>
      </c>
      <c r="F72" s="42">
        <v>0</v>
      </c>
      <c r="G72" s="42">
        <f>Table5[[#This Row],[920948930]]-Table5[[#This Row],[0]]</f>
        <v>17379649</v>
      </c>
      <c r="H72" s="42">
        <v>125955566</v>
      </c>
      <c r="I72" s="42">
        <v>0</v>
      </c>
      <c r="J72" s="42">
        <f>Table5[[#This Row],[Column8]]-Table5[[#This Row],[Column9]]</f>
        <v>125955566</v>
      </c>
    </row>
    <row r="73" spans="1:10" ht="23.1" customHeight="1" x14ac:dyDescent="0.6">
      <c r="A73" s="42" t="s">
        <v>25</v>
      </c>
      <c r="B73" s="9" t="s">
        <v>300</v>
      </c>
      <c r="C73" s="9" t="s">
        <v>17</v>
      </c>
      <c r="D73" s="9">
        <v>10</v>
      </c>
      <c r="E73" s="42">
        <v>383322986</v>
      </c>
      <c r="F73" s="42">
        <v>0</v>
      </c>
      <c r="G73" s="42">
        <f>Table5[[#This Row],[920948930]]-Table5[[#This Row],[0]]</f>
        <v>383322986</v>
      </c>
      <c r="H73" s="42">
        <v>893987715</v>
      </c>
      <c r="I73" s="42">
        <v>0</v>
      </c>
      <c r="J73" s="42">
        <f>Table5[[#This Row],[Column8]]-Table5[[#This Row],[Column9]]</f>
        <v>893987715</v>
      </c>
    </row>
    <row r="74" spans="1:10" ht="23.1" customHeight="1" x14ac:dyDescent="0.6">
      <c r="A74" s="42" t="s">
        <v>24</v>
      </c>
      <c r="B74" s="9" t="s">
        <v>320</v>
      </c>
      <c r="C74" s="9" t="s">
        <v>17</v>
      </c>
      <c r="D74" s="9">
        <v>10</v>
      </c>
      <c r="E74" s="42">
        <v>7628388</v>
      </c>
      <c r="F74" s="42">
        <v>0</v>
      </c>
      <c r="G74" s="42">
        <f>Table5[[#This Row],[920948930]]-Table5[[#This Row],[0]]</f>
        <v>7628388</v>
      </c>
      <c r="H74" s="42">
        <v>15256776</v>
      </c>
      <c r="I74" s="42">
        <v>0</v>
      </c>
      <c r="J74" s="42">
        <f>Table5[[#This Row],[Column8]]-Table5[[#This Row],[Column9]]</f>
        <v>15256776</v>
      </c>
    </row>
    <row r="75" spans="1:10" ht="23.1" customHeight="1" x14ac:dyDescent="0.6">
      <c r="A75" s="42" t="s">
        <v>23</v>
      </c>
      <c r="B75" s="9" t="s">
        <v>320</v>
      </c>
      <c r="C75" s="9" t="s">
        <v>17</v>
      </c>
      <c r="D75" s="9">
        <v>10</v>
      </c>
      <c r="E75" s="42">
        <v>105139782</v>
      </c>
      <c r="F75" s="42">
        <v>0</v>
      </c>
      <c r="G75" s="42">
        <f>Table5[[#This Row],[920948930]]-Table5[[#This Row],[0]]</f>
        <v>105139782</v>
      </c>
      <c r="H75" s="42">
        <v>260261523</v>
      </c>
      <c r="I75" s="42">
        <v>0</v>
      </c>
      <c r="J75" s="42">
        <f>Table5[[#This Row],[Column8]]-Table5[[#This Row],[Column9]]</f>
        <v>260261523</v>
      </c>
    </row>
    <row r="76" spans="1:10" ht="23.1" customHeight="1" x14ac:dyDescent="0.6">
      <c r="A76" s="42" t="s">
        <v>22</v>
      </c>
      <c r="B76" s="9" t="s">
        <v>320</v>
      </c>
      <c r="C76" s="9" t="s">
        <v>17</v>
      </c>
      <c r="D76" s="9">
        <v>10</v>
      </c>
      <c r="E76" s="42">
        <v>31875037</v>
      </c>
      <c r="F76" s="42">
        <v>0</v>
      </c>
      <c r="G76" s="42">
        <f>Table5[[#This Row],[920948930]]-Table5[[#This Row],[0]]</f>
        <v>31875037</v>
      </c>
      <c r="H76" s="42">
        <v>78286607</v>
      </c>
      <c r="I76" s="42">
        <v>0</v>
      </c>
      <c r="J76" s="42">
        <f>Table5[[#This Row],[Column8]]-Table5[[#This Row],[Column9]]</f>
        <v>78286607</v>
      </c>
    </row>
    <row r="77" spans="1:10" ht="23.1" customHeight="1" x14ac:dyDescent="0.6">
      <c r="A77" s="42" t="s">
        <v>21</v>
      </c>
      <c r="B77" s="9" t="s">
        <v>322</v>
      </c>
      <c r="C77" s="9" t="s">
        <v>17</v>
      </c>
      <c r="D77" s="9">
        <v>10</v>
      </c>
      <c r="E77" s="42">
        <v>0</v>
      </c>
      <c r="F77" s="42">
        <v>0</v>
      </c>
      <c r="G77" s="42">
        <f>Table5[[#This Row],[920948930]]-Table5[[#This Row],[0]]</f>
        <v>0</v>
      </c>
      <c r="H77" s="42">
        <v>21364640</v>
      </c>
      <c r="I77" s="42">
        <v>0</v>
      </c>
      <c r="J77" s="42">
        <f>Table5[[#This Row],[Column8]]-Table5[[#This Row],[Column9]]</f>
        <v>21364640</v>
      </c>
    </row>
    <row r="78" spans="1:10" ht="23.1" customHeight="1" x14ac:dyDescent="0.6">
      <c r="A78" s="42" t="s">
        <v>20</v>
      </c>
      <c r="B78" s="9" t="s">
        <v>321</v>
      </c>
      <c r="C78" s="9" t="s">
        <v>17</v>
      </c>
      <c r="D78" s="9">
        <v>10</v>
      </c>
      <c r="E78" s="42">
        <v>4317831</v>
      </c>
      <c r="F78" s="42">
        <v>0</v>
      </c>
      <c r="G78" s="42">
        <f>Table5[[#This Row],[920948930]]-Table5[[#This Row],[0]]</f>
        <v>4317831</v>
      </c>
      <c r="H78" s="42">
        <v>148001019</v>
      </c>
      <c r="I78" s="42">
        <v>0</v>
      </c>
      <c r="J78" s="42">
        <f>Table5[[#This Row],[Column8]]-Table5[[#This Row],[Column9]]</f>
        <v>148001019</v>
      </c>
    </row>
    <row r="79" spans="1:10" ht="23.1" customHeight="1" x14ac:dyDescent="0.6">
      <c r="A79" s="42" t="s">
        <v>19</v>
      </c>
      <c r="B79" s="9" t="s">
        <v>321</v>
      </c>
      <c r="C79" s="9" t="s">
        <v>17</v>
      </c>
      <c r="D79" s="9">
        <v>10</v>
      </c>
      <c r="E79" s="42">
        <v>51373588</v>
      </c>
      <c r="F79" s="42">
        <v>0</v>
      </c>
      <c r="G79" s="42">
        <f>Table5[[#This Row],[920948930]]-Table5[[#This Row],[0]]</f>
        <v>51373588</v>
      </c>
      <c r="H79" s="42">
        <v>196695539</v>
      </c>
      <c r="I79" s="42">
        <v>0</v>
      </c>
      <c r="J79" s="42">
        <f>Table5[[#This Row],[Column8]]-Table5[[#This Row],[Column9]]</f>
        <v>196695539</v>
      </c>
    </row>
    <row r="80" spans="1:10" ht="23.1" customHeight="1" x14ac:dyDescent="0.6">
      <c r="A80" s="42" t="s">
        <v>18</v>
      </c>
      <c r="B80" s="9" t="s">
        <v>321</v>
      </c>
      <c r="C80" s="9" t="s">
        <v>17</v>
      </c>
      <c r="D80" s="9">
        <v>10</v>
      </c>
      <c r="E80" s="42">
        <v>27609605</v>
      </c>
      <c r="F80" s="42">
        <v>0</v>
      </c>
      <c r="G80" s="42">
        <f>Table5[[#This Row],[920948930]]-Table5[[#This Row],[0]]</f>
        <v>27609605</v>
      </c>
      <c r="H80" s="42">
        <v>43293360</v>
      </c>
      <c r="I80" s="42">
        <v>0</v>
      </c>
      <c r="J80" s="42">
        <f>Table5[[#This Row],[Column8]]-Table5[[#This Row],[Column9]]</f>
        <v>43293360</v>
      </c>
    </row>
    <row r="81" spans="1:10" ht="23.1" customHeight="1" x14ac:dyDescent="0.6">
      <c r="A81" s="42" t="s">
        <v>15</v>
      </c>
      <c r="B81" s="9" t="s">
        <v>288</v>
      </c>
      <c r="C81" s="9" t="s">
        <v>17</v>
      </c>
      <c r="D81" s="9">
        <v>10</v>
      </c>
      <c r="E81" s="42">
        <v>30292411</v>
      </c>
      <c r="F81" s="42">
        <v>0</v>
      </c>
      <c r="G81" s="42">
        <f>Table5[[#This Row],[920948930]]-Table5[[#This Row],[0]]</f>
        <v>30292411</v>
      </c>
      <c r="H81" s="42">
        <v>320411023</v>
      </c>
      <c r="I81" s="42">
        <v>0</v>
      </c>
      <c r="J81" s="42">
        <f>Table5[[#This Row],[Column8]]-Table5[[#This Row],[Column9]]</f>
        <v>320411023</v>
      </c>
    </row>
    <row r="82" spans="1:10" ht="23.1" customHeight="1" thickBot="1" x14ac:dyDescent="0.65">
      <c r="A82" s="42" t="s">
        <v>95</v>
      </c>
      <c r="B82" s="9"/>
      <c r="C82" s="9"/>
      <c r="D82" s="9"/>
      <c r="E82" s="43">
        <f t="shared" ref="E82:J82" si="0">SUM(E7:E81)</f>
        <v>12091650835</v>
      </c>
      <c r="F82" s="43">
        <f t="shared" si="0"/>
        <v>0</v>
      </c>
      <c r="G82" s="43">
        <f t="shared" si="0"/>
        <v>12091650835</v>
      </c>
      <c r="H82" s="43">
        <f t="shared" si="0"/>
        <v>32108230364</v>
      </c>
      <c r="I82" s="43">
        <f t="shared" si="0"/>
        <v>0</v>
      </c>
      <c r="J82" s="43">
        <f t="shared" si="0"/>
        <v>32108230364</v>
      </c>
    </row>
    <row r="83" spans="1:10" ht="23.1" customHeight="1" thickTop="1" x14ac:dyDescent="0.6">
      <c r="A83" s="42" t="s">
        <v>96</v>
      </c>
      <c r="B83" s="9"/>
      <c r="C83" s="9"/>
      <c r="D83" s="9"/>
      <c r="E83" s="42"/>
      <c r="F83" s="42"/>
      <c r="G83" s="42"/>
      <c r="H83" s="42"/>
      <c r="I83" s="42"/>
      <c r="J83" s="4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rightToLeft="1" view="pageBreakPreview" topLeftCell="A61" zoomScale="60" zoomScaleNormal="100" workbookViewId="0">
      <selection activeCell="K75" sqref="K75:K81"/>
    </sheetView>
  </sheetViews>
  <sheetFormatPr defaultRowHeight="22.5" x14ac:dyDescent="0.6"/>
  <cols>
    <col min="1" max="1" width="34" style="27" bestFit="1" customWidth="1"/>
    <col min="2" max="2" width="12.28515625" style="27" bestFit="1" customWidth="1"/>
    <col min="3" max="3" width="17.42578125" style="27" bestFit="1" customWidth="1"/>
    <col min="4" max="4" width="16" style="27" customWidth="1"/>
    <col min="5" max="5" width="17.85546875" style="27" hidden="1" customWidth="1"/>
    <col min="6" max="6" width="24" style="27" bestFit="1" customWidth="1"/>
    <col min="7" max="7" width="10.5703125" style="27" bestFit="1" customWidth="1"/>
    <col min="8" max="8" width="17.85546875" style="27" bestFit="1" customWidth="1"/>
    <col min="9" max="9" width="16.140625" style="27" customWidth="1"/>
    <col min="10" max="10" width="18.7109375" style="27" hidden="1" customWidth="1"/>
    <col min="11" max="11" width="24" style="27" bestFit="1" customWidth="1"/>
    <col min="12" max="12" width="9.140625" style="28" customWidth="1"/>
    <col min="13" max="16384" width="9.140625" style="28"/>
  </cols>
  <sheetData>
    <row r="1" spans="1:11" ht="25.5" x14ac:dyDescent="0.6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5.5" x14ac:dyDescent="0.6">
      <c r="A2" s="95" t="s">
        <v>217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5" x14ac:dyDescent="0.6">
      <c r="A3" s="95" t="s">
        <v>218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5.5" x14ac:dyDescent="0.6">
      <c r="A4" s="96" t="s">
        <v>247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6.5" customHeight="1" x14ac:dyDescent="0.6">
      <c r="B5" s="98" t="s">
        <v>324</v>
      </c>
      <c r="C5" s="98"/>
      <c r="D5" s="98"/>
      <c r="E5" s="98"/>
      <c r="F5" s="98"/>
      <c r="G5" s="98" t="s">
        <v>220</v>
      </c>
      <c r="H5" s="98"/>
      <c r="I5" s="98"/>
      <c r="J5" s="98"/>
      <c r="K5" s="98"/>
    </row>
    <row r="6" spans="1:11" x14ac:dyDescent="0.6">
      <c r="A6" s="37" t="s">
        <v>248</v>
      </c>
      <c r="B6" s="29" t="s">
        <v>102</v>
      </c>
      <c r="C6" s="29" t="s">
        <v>249</v>
      </c>
      <c r="D6" s="29" t="s">
        <v>250</v>
      </c>
      <c r="E6" s="29" t="s">
        <v>250</v>
      </c>
      <c r="F6" s="44" t="s">
        <v>251</v>
      </c>
      <c r="G6" s="29" t="s">
        <v>102</v>
      </c>
      <c r="H6" s="29" t="s">
        <v>104</v>
      </c>
      <c r="I6" s="29" t="s">
        <v>250</v>
      </c>
      <c r="J6" s="29" t="s">
        <v>250</v>
      </c>
      <c r="K6" s="44" t="s">
        <v>251</v>
      </c>
    </row>
    <row r="7" spans="1:11" ht="23.1" customHeight="1" x14ac:dyDescent="0.6">
      <c r="A7" s="8" t="s">
        <v>241</v>
      </c>
      <c r="B7" s="9">
        <v>973952</v>
      </c>
      <c r="C7" s="9">
        <v>4836915905</v>
      </c>
      <c r="D7" s="9">
        <f>-1*Table6[[#This Row],[-4844135015.0000]]</f>
        <v>4844135015</v>
      </c>
      <c r="E7" s="9">
        <v>-4844135015</v>
      </c>
      <c r="F7" s="9">
        <f>Table6[[#This Row],[4836915905]]-Table6[[#This Row],[Column1]]</f>
        <v>-7219110</v>
      </c>
      <c r="G7" s="9">
        <v>973952</v>
      </c>
      <c r="H7" s="9">
        <v>4836915905</v>
      </c>
      <c r="I7" s="9">
        <f>-1*Table6[[#This Row],[Column8]]</f>
        <v>4844135015</v>
      </c>
      <c r="J7" s="9">
        <v>-4844135015</v>
      </c>
      <c r="K7" s="9">
        <f>Table6[[#This Row],[Column7]]-Table6[[#This Row],[Column2]]</f>
        <v>-7219110</v>
      </c>
    </row>
    <row r="8" spans="1:11" ht="23.1" customHeight="1" x14ac:dyDescent="0.6">
      <c r="A8" s="8" t="s">
        <v>120</v>
      </c>
      <c r="B8" s="9">
        <v>293355</v>
      </c>
      <c r="C8" s="9">
        <v>9640106275</v>
      </c>
      <c r="D8" s="9">
        <f>-1*Table6[[#This Row],[-4844135015.0000]]</f>
        <v>13672170581</v>
      </c>
      <c r="E8" s="9">
        <v>-13672170581</v>
      </c>
      <c r="F8" s="9">
        <f>Table6[[#This Row],[4836915905]]-Table6[[#This Row],[Column1]]</f>
        <v>-4032064306</v>
      </c>
      <c r="G8" s="9">
        <v>456576</v>
      </c>
      <c r="H8" s="9">
        <v>23774400020</v>
      </c>
      <c r="I8" s="9">
        <f>-1*Table6[[#This Row],[Column8]]</f>
        <v>27351552960</v>
      </c>
      <c r="J8" s="9">
        <v>-27351552960</v>
      </c>
      <c r="K8" s="9">
        <f>Table6[[#This Row],[Column7]]-Table6[[#This Row],[Column2]]</f>
        <v>-3577152940</v>
      </c>
    </row>
    <row r="9" spans="1:11" ht="23.1" customHeight="1" x14ac:dyDescent="0.6">
      <c r="A9" s="8" t="s">
        <v>161</v>
      </c>
      <c r="B9" s="9">
        <v>572926</v>
      </c>
      <c r="C9" s="9">
        <v>41952312014</v>
      </c>
      <c r="D9" s="9">
        <f>-1*Table6[[#This Row],[-4844135015.0000]]</f>
        <v>51579035065</v>
      </c>
      <c r="E9" s="9">
        <v>-51579035065</v>
      </c>
      <c r="F9" s="9">
        <f>Table6[[#This Row],[4836915905]]-Table6[[#This Row],[Column1]]</f>
        <v>-9626723051</v>
      </c>
      <c r="G9" s="9">
        <v>781352</v>
      </c>
      <c r="H9" s="9">
        <v>59345622495</v>
      </c>
      <c r="I9" s="9">
        <f>-1*Table6[[#This Row],[Column8]]</f>
        <v>70758653098</v>
      </c>
      <c r="J9" s="9">
        <v>-70758653098</v>
      </c>
      <c r="K9" s="9">
        <f>Table6[[#This Row],[Column7]]-Table6[[#This Row],[Column2]]</f>
        <v>-11413030603</v>
      </c>
    </row>
    <row r="10" spans="1:11" ht="23.1" customHeight="1" x14ac:dyDescent="0.6">
      <c r="A10" s="8" t="s">
        <v>149</v>
      </c>
      <c r="B10" s="9">
        <v>13470350</v>
      </c>
      <c r="C10" s="9">
        <v>55732768336</v>
      </c>
      <c r="D10" s="9">
        <f>-1*Table6[[#This Row],[-4844135015.0000]]</f>
        <v>68860001666</v>
      </c>
      <c r="E10" s="9">
        <v>-68860001666</v>
      </c>
      <c r="F10" s="9">
        <f>Table6[[#This Row],[4836915905]]-Table6[[#This Row],[Column1]]</f>
        <v>-13127233330</v>
      </c>
      <c r="G10" s="9">
        <v>19172368</v>
      </c>
      <c r="H10" s="9">
        <v>83071435423</v>
      </c>
      <c r="I10" s="9">
        <f>-1*Table6[[#This Row],[Column8]]</f>
        <v>99437859606</v>
      </c>
      <c r="J10" s="9">
        <v>-99437859606</v>
      </c>
      <c r="K10" s="9">
        <f>Table6[[#This Row],[Column7]]-Table6[[#This Row],[Column2]]</f>
        <v>-16366424183</v>
      </c>
    </row>
    <row r="11" spans="1:11" ht="23.1" customHeight="1" x14ac:dyDescent="0.6">
      <c r="A11" s="8" t="s">
        <v>127</v>
      </c>
      <c r="B11" s="9">
        <v>256913</v>
      </c>
      <c r="C11" s="9">
        <v>21376128108</v>
      </c>
      <c r="D11" s="9">
        <f>-1*Table6[[#This Row],[-4844135015.0000]]</f>
        <v>22417492809</v>
      </c>
      <c r="E11" s="9">
        <v>-22417492809</v>
      </c>
      <c r="F11" s="9">
        <f>Table6[[#This Row],[4836915905]]-Table6[[#This Row],[Column1]]</f>
        <v>-1041364701</v>
      </c>
      <c r="G11" s="9">
        <v>333333</v>
      </c>
      <c r="H11" s="9">
        <v>28225492897</v>
      </c>
      <c r="I11" s="9">
        <f>-1*Table6[[#This Row],[Column8]]</f>
        <v>29423477797</v>
      </c>
      <c r="J11" s="9">
        <v>-29423477797</v>
      </c>
      <c r="K11" s="9">
        <f>Table6[[#This Row],[Column7]]-Table6[[#This Row],[Column2]]</f>
        <v>-1197984900</v>
      </c>
    </row>
    <row r="12" spans="1:11" ht="23.1" customHeight="1" x14ac:dyDescent="0.6">
      <c r="A12" s="8" t="s">
        <v>163</v>
      </c>
      <c r="B12" s="9">
        <v>301812</v>
      </c>
      <c r="C12" s="9">
        <v>19532325706</v>
      </c>
      <c r="D12" s="9">
        <f>-1*Table6[[#This Row],[-4844135015.0000]]</f>
        <v>23400800439</v>
      </c>
      <c r="E12" s="9">
        <v>-23400800439</v>
      </c>
      <c r="F12" s="9">
        <f>Table6[[#This Row],[4836915905]]-Table6[[#This Row],[Column1]]</f>
        <v>-3868474733</v>
      </c>
      <c r="G12" s="9">
        <v>363827</v>
      </c>
      <c r="H12" s="9">
        <v>23767153352</v>
      </c>
      <c r="I12" s="9">
        <f>-1*Table6[[#This Row],[Column8]]</f>
        <v>28227040147</v>
      </c>
      <c r="J12" s="9">
        <v>-28227040147</v>
      </c>
      <c r="K12" s="9">
        <f>Table6[[#This Row],[Column7]]-Table6[[#This Row],[Column2]]</f>
        <v>-4459886795</v>
      </c>
    </row>
    <row r="13" spans="1:11" ht="23.1" customHeight="1" x14ac:dyDescent="0.6">
      <c r="A13" s="8" t="s">
        <v>180</v>
      </c>
      <c r="B13" s="9">
        <v>2658229</v>
      </c>
      <c r="C13" s="9">
        <v>179698832439</v>
      </c>
      <c r="D13" s="9">
        <f>-1*Table6[[#This Row],[-4844135015.0000]]</f>
        <v>183144996472</v>
      </c>
      <c r="E13" s="9">
        <v>-183144996472</v>
      </c>
      <c r="F13" s="9">
        <f>Table6[[#This Row],[4836915905]]-Table6[[#This Row],[Column1]]</f>
        <v>-3446164033</v>
      </c>
      <c r="G13" s="9">
        <v>6700942</v>
      </c>
      <c r="H13" s="9">
        <v>441261410433</v>
      </c>
      <c r="I13" s="9">
        <f>-1*Table6[[#This Row],[Column8]]</f>
        <v>466943097305</v>
      </c>
      <c r="J13" s="9">
        <v>-466943097305</v>
      </c>
      <c r="K13" s="9">
        <f>Table6[[#This Row],[Column7]]-Table6[[#This Row],[Column2]]</f>
        <v>-25681686872</v>
      </c>
    </row>
    <row r="14" spans="1:11" ht="23.1" customHeight="1" x14ac:dyDescent="0.6">
      <c r="A14" s="8" t="s">
        <v>184</v>
      </c>
      <c r="B14" s="9">
        <v>8181722</v>
      </c>
      <c r="C14" s="9">
        <v>26640324940</v>
      </c>
      <c r="D14" s="9">
        <f>-1*Table6[[#This Row],[-4844135015.0000]]</f>
        <v>31251097077</v>
      </c>
      <c r="E14" s="9">
        <v>-31251097077</v>
      </c>
      <c r="F14" s="9">
        <f>Table6[[#This Row],[4836915905]]-Table6[[#This Row],[Column1]]</f>
        <v>-4610772137</v>
      </c>
      <c r="G14" s="9">
        <v>19935043</v>
      </c>
      <c r="H14" s="9">
        <v>73391989744</v>
      </c>
      <c r="I14" s="9">
        <f>-1*Table6[[#This Row],[Column8]]</f>
        <v>77879789845</v>
      </c>
      <c r="J14" s="9">
        <v>-77879789845</v>
      </c>
      <c r="K14" s="9">
        <f>Table6[[#This Row],[Column7]]-Table6[[#This Row],[Column2]]</f>
        <v>-4487800101</v>
      </c>
    </row>
    <row r="15" spans="1:11" ht="23.1" customHeight="1" x14ac:dyDescent="0.6">
      <c r="A15" s="8" t="s">
        <v>179</v>
      </c>
      <c r="B15" s="9">
        <v>294105</v>
      </c>
      <c r="C15" s="9">
        <v>88168654105</v>
      </c>
      <c r="D15" s="9">
        <f>-1*Table6[[#This Row],[-4844135015.0000]]</f>
        <v>95446257572</v>
      </c>
      <c r="E15" s="9">
        <v>-95446257572</v>
      </c>
      <c r="F15" s="9">
        <f>Table6[[#This Row],[4836915905]]-Table6[[#This Row],[Column1]]</f>
        <v>-7277603467</v>
      </c>
      <c r="G15" s="9">
        <v>482650</v>
      </c>
      <c r="H15" s="9">
        <v>148368976257</v>
      </c>
      <c r="I15" s="9">
        <f>-1*Table6[[#This Row],[Column8]]</f>
        <v>157065376432</v>
      </c>
      <c r="J15" s="9">
        <v>-157065376432</v>
      </c>
      <c r="K15" s="9">
        <f>Table6[[#This Row],[Column7]]-Table6[[#This Row],[Column2]]</f>
        <v>-8696400175</v>
      </c>
    </row>
    <row r="16" spans="1:11" ht="23.1" customHeight="1" x14ac:dyDescent="0.6">
      <c r="A16" s="8" t="s">
        <v>181</v>
      </c>
      <c r="B16" s="9">
        <v>334558</v>
      </c>
      <c r="C16" s="9">
        <v>6334872640</v>
      </c>
      <c r="D16" s="9">
        <f>-1*Table6[[#This Row],[-4844135015.0000]]</f>
        <v>8202971823</v>
      </c>
      <c r="E16" s="9">
        <v>-8202971823</v>
      </c>
      <c r="F16" s="9">
        <f>Table6[[#This Row],[4836915905]]-Table6[[#This Row],[Column1]]</f>
        <v>-1868099183</v>
      </c>
      <c r="G16" s="9">
        <v>564656</v>
      </c>
      <c r="H16" s="9">
        <v>12943971275</v>
      </c>
      <c r="I16" s="9">
        <f>-1*Table6[[#This Row],[Column8]]</f>
        <v>14727092381</v>
      </c>
      <c r="J16" s="9">
        <v>-14727092381</v>
      </c>
      <c r="K16" s="9">
        <f>Table6[[#This Row],[Column7]]-Table6[[#This Row],[Column2]]</f>
        <v>-1783121106</v>
      </c>
    </row>
    <row r="17" spans="1:11" ht="23.1" customHeight="1" x14ac:dyDescent="0.6">
      <c r="A17" s="8" t="s">
        <v>146</v>
      </c>
      <c r="B17" s="9">
        <v>0</v>
      </c>
      <c r="C17" s="9">
        <v>0</v>
      </c>
      <c r="D17" s="9">
        <f>-1*Table6[[#This Row],[-4844135015.0000]]</f>
        <v>0</v>
      </c>
      <c r="E17" s="9">
        <v>0</v>
      </c>
      <c r="F17" s="9">
        <f>Table6[[#This Row],[4836915905]]-Table6[[#This Row],[Column1]]</f>
        <v>0</v>
      </c>
      <c r="G17" s="9">
        <v>396780</v>
      </c>
      <c r="H17" s="9">
        <v>21040532396</v>
      </c>
      <c r="I17" s="9">
        <f>-1*Table6[[#This Row],[Column8]]</f>
        <v>19308896857</v>
      </c>
      <c r="J17" s="9">
        <v>-19308896857</v>
      </c>
      <c r="K17" s="9">
        <f>Table6[[#This Row],[Column7]]-Table6[[#This Row],[Column2]]</f>
        <v>1731635539</v>
      </c>
    </row>
    <row r="18" spans="1:11" ht="23.1" customHeight="1" x14ac:dyDescent="0.6">
      <c r="A18" s="8" t="s">
        <v>157</v>
      </c>
      <c r="B18" s="9">
        <v>286584</v>
      </c>
      <c r="C18" s="9">
        <v>7253608892</v>
      </c>
      <c r="D18" s="9">
        <f>-1*Table6[[#This Row],[-4844135015.0000]]</f>
        <v>8860608787</v>
      </c>
      <c r="E18" s="9">
        <v>-8860608787</v>
      </c>
      <c r="F18" s="9">
        <f>Table6[[#This Row],[4836915905]]-Table6[[#This Row],[Column1]]</f>
        <v>-1606999895</v>
      </c>
      <c r="G18" s="9">
        <v>903023</v>
      </c>
      <c r="H18" s="9">
        <v>27415690331</v>
      </c>
      <c r="I18" s="9">
        <f>-1*Table6[[#This Row],[Column8]]</f>
        <v>28269299961</v>
      </c>
      <c r="J18" s="9">
        <v>-28269299961</v>
      </c>
      <c r="K18" s="9">
        <f>Table6[[#This Row],[Column7]]-Table6[[#This Row],[Column2]]</f>
        <v>-853609630</v>
      </c>
    </row>
    <row r="19" spans="1:11" ht="23.1" customHeight="1" x14ac:dyDescent="0.6">
      <c r="A19" s="8" t="s">
        <v>133</v>
      </c>
      <c r="B19" s="9">
        <v>344164</v>
      </c>
      <c r="C19" s="9">
        <v>11030784884</v>
      </c>
      <c r="D19" s="9">
        <f>-1*Table6[[#This Row],[-4844135015.0000]]</f>
        <v>14543596744</v>
      </c>
      <c r="E19" s="9">
        <v>-14543596744</v>
      </c>
      <c r="F19" s="9">
        <f>Table6[[#This Row],[4836915905]]-Table6[[#This Row],[Column1]]</f>
        <v>-3512811860</v>
      </c>
      <c r="G19" s="9">
        <v>360433</v>
      </c>
      <c r="H19" s="9">
        <v>11724961000</v>
      </c>
      <c r="I19" s="9">
        <f>-1*Table6[[#This Row],[Column8]]</f>
        <v>15244784557</v>
      </c>
      <c r="J19" s="9">
        <v>-15244784557</v>
      </c>
      <c r="K19" s="9">
        <f>Table6[[#This Row],[Column7]]-Table6[[#This Row],[Column2]]</f>
        <v>-3519823557</v>
      </c>
    </row>
    <row r="20" spans="1:11" ht="23.1" customHeight="1" x14ac:dyDescent="0.6">
      <c r="A20" s="8" t="s">
        <v>138</v>
      </c>
      <c r="B20" s="9">
        <v>750523</v>
      </c>
      <c r="C20" s="9">
        <v>12801738918</v>
      </c>
      <c r="D20" s="9">
        <f>-1*Table6[[#This Row],[-4844135015.0000]]</f>
        <v>16331000261</v>
      </c>
      <c r="E20" s="9">
        <v>-16331000261</v>
      </c>
      <c r="F20" s="9">
        <f>Table6[[#This Row],[4836915905]]-Table6[[#This Row],[Column1]]</f>
        <v>-3529261343</v>
      </c>
      <c r="G20" s="9">
        <v>875692</v>
      </c>
      <c r="H20" s="9">
        <v>15986414909</v>
      </c>
      <c r="I20" s="9">
        <f>-1*Table6[[#This Row],[Column8]]</f>
        <v>19524136202</v>
      </c>
      <c r="J20" s="9">
        <v>-19524136202</v>
      </c>
      <c r="K20" s="9">
        <f>Table6[[#This Row],[Column7]]-Table6[[#This Row],[Column2]]</f>
        <v>-3537721293</v>
      </c>
    </row>
    <row r="21" spans="1:11" ht="23.1" customHeight="1" x14ac:dyDescent="0.6">
      <c r="A21" s="8" t="s">
        <v>144</v>
      </c>
      <c r="B21" s="9">
        <v>1547376</v>
      </c>
      <c r="C21" s="9">
        <v>41347074962</v>
      </c>
      <c r="D21" s="9">
        <f>-1*Table6[[#This Row],[-4844135015.0000]]</f>
        <v>58640726135</v>
      </c>
      <c r="E21" s="9">
        <v>-58640726135</v>
      </c>
      <c r="F21" s="9">
        <f>Table6[[#This Row],[4836915905]]-Table6[[#This Row],[Column1]]</f>
        <v>-17293651173</v>
      </c>
      <c r="G21" s="9">
        <v>1547376</v>
      </c>
      <c r="H21" s="9">
        <v>41347074962</v>
      </c>
      <c r="I21" s="9">
        <f>-1*Table6[[#This Row],[Column8]]</f>
        <v>58640726135</v>
      </c>
      <c r="J21" s="9">
        <v>-58640726135</v>
      </c>
      <c r="K21" s="9">
        <f>Table6[[#This Row],[Column7]]-Table6[[#This Row],[Column2]]</f>
        <v>-17293651173</v>
      </c>
    </row>
    <row r="22" spans="1:11" ht="23.1" customHeight="1" x14ac:dyDescent="0.6">
      <c r="A22" s="8" t="s">
        <v>166</v>
      </c>
      <c r="B22" s="9">
        <v>261211</v>
      </c>
      <c r="C22" s="9">
        <v>7751472199</v>
      </c>
      <c r="D22" s="9">
        <f>-1*Table6[[#This Row],[-4844135015.0000]]</f>
        <v>9482723471</v>
      </c>
      <c r="E22" s="9">
        <v>-9482723471</v>
      </c>
      <c r="F22" s="9">
        <f>Table6[[#This Row],[4836915905]]-Table6[[#This Row],[Column1]]</f>
        <v>-1731251272</v>
      </c>
      <c r="G22" s="9">
        <v>359187</v>
      </c>
      <c r="H22" s="9">
        <v>11274842467</v>
      </c>
      <c r="I22" s="9">
        <f>-1*Table6[[#This Row],[Column8]]</f>
        <v>13052486786</v>
      </c>
      <c r="J22" s="9">
        <v>-13052486786</v>
      </c>
      <c r="K22" s="9">
        <f>Table6[[#This Row],[Column7]]-Table6[[#This Row],[Column2]]</f>
        <v>-1777644319</v>
      </c>
    </row>
    <row r="23" spans="1:11" ht="23.1" customHeight="1" x14ac:dyDescent="0.6">
      <c r="A23" s="8" t="s">
        <v>113</v>
      </c>
      <c r="B23" s="9">
        <v>821101</v>
      </c>
      <c r="C23" s="9">
        <v>20761307111</v>
      </c>
      <c r="D23" s="9">
        <f>-1*Table6[[#This Row],[-4844135015.0000]]</f>
        <v>27804491704</v>
      </c>
      <c r="E23" s="9">
        <v>-27804491704</v>
      </c>
      <c r="F23" s="9">
        <f>Table6[[#This Row],[4836915905]]-Table6[[#This Row],[Column1]]</f>
        <v>-7043184593</v>
      </c>
      <c r="G23" s="9">
        <v>1159199</v>
      </c>
      <c r="H23" s="9">
        <v>32168188584</v>
      </c>
      <c r="I23" s="9">
        <f>-1*Table6[[#This Row],[Column8]]</f>
        <v>39370197510</v>
      </c>
      <c r="J23" s="9">
        <v>-39370197510</v>
      </c>
      <c r="K23" s="9">
        <f>Table6[[#This Row],[Column7]]-Table6[[#This Row],[Column2]]</f>
        <v>-7202008926</v>
      </c>
    </row>
    <row r="24" spans="1:11" ht="23.1" customHeight="1" x14ac:dyDescent="0.6">
      <c r="A24" s="8" t="s">
        <v>121</v>
      </c>
      <c r="B24" s="9">
        <v>5092464</v>
      </c>
      <c r="C24" s="9">
        <v>31234673689</v>
      </c>
      <c r="D24" s="9">
        <f>-1*Table6[[#This Row],[-4844135015.0000]]</f>
        <v>40966006128</v>
      </c>
      <c r="E24" s="9">
        <v>-40966006128</v>
      </c>
      <c r="F24" s="9">
        <f>Table6[[#This Row],[4836915905]]-Table6[[#This Row],[Column1]]</f>
        <v>-9731332439</v>
      </c>
      <c r="G24" s="9">
        <v>6729002</v>
      </c>
      <c r="H24" s="9">
        <v>45505168879</v>
      </c>
      <c r="I24" s="9">
        <f>-1*Table6[[#This Row],[Column8]]</f>
        <v>54369308703</v>
      </c>
      <c r="J24" s="9">
        <v>-54369308703</v>
      </c>
      <c r="K24" s="9">
        <f>Table6[[#This Row],[Column7]]-Table6[[#This Row],[Column2]]</f>
        <v>-8864139824</v>
      </c>
    </row>
    <row r="25" spans="1:11" ht="23.1" customHeight="1" x14ac:dyDescent="0.6">
      <c r="A25" s="8" t="s">
        <v>143</v>
      </c>
      <c r="B25" s="9">
        <v>93278</v>
      </c>
      <c r="C25" s="9">
        <v>4262847159</v>
      </c>
      <c r="D25" s="9">
        <f>-1*Table6[[#This Row],[-4844135015.0000]]</f>
        <v>6120168148</v>
      </c>
      <c r="E25" s="9">
        <v>-6120168148</v>
      </c>
      <c r="F25" s="9">
        <f>Table6[[#This Row],[4836915905]]-Table6[[#This Row],[Column1]]</f>
        <v>-1857320989</v>
      </c>
      <c r="G25" s="9">
        <v>93278</v>
      </c>
      <c r="H25" s="9">
        <v>4262847159</v>
      </c>
      <c r="I25" s="9">
        <f>-1*Table6[[#This Row],[Column8]]</f>
        <v>6120168148</v>
      </c>
      <c r="J25" s="9">
        <v>-6120168148</v>
      </c>
      <c r="K25" s="9">
        <f>Table6[[#This Row],[Column7]]-Table6[[#This Row],[Column2]]</f>
        <v>-1857320989</v>
      </c>
    </row>
    <row r="26" spans="1:11" ht="23.1" customHeight="1" x14ac:dyDescent="0.6">
      <c r="A26" s="8" t="s">
        <v>153</v>
      </c>
      <c r="B26" s="9">
        <v>77574</v>
      </c>
      <c r="C26" s="9">
        <v>7222616106</v>
      </c>
      <c r="D26" s="9">
        <f>-1*Table6[[#This Row],[-4844135015.0000]]</f>
        <v>7865697709</v>
      </c>
      <c r="E26" s="9">
        <v>-7865697709</v>
      </c>
      <c r="F26" s="9">
        <f>Table6[[#This Row],[4836915905]]-Table6[[#This Row],[Column1]]</f>
        <v>-643081603</v>
      </c>
      <c r="G26" s="9">
        <v>544006</v>
      </c>
      <c r="H26" s="9">
        <v>54602641823</v>
      </c>
      <c r="I26" s="9">
        <f>-1*Table6[[#This Row],[Column8]]</f>
        <v>55329702334</v>
      </c>
      <c r="J26" s="9">
        <v>-55329702334</v>
      </c>
      <c r="K26" s="9">
        <f>Table6[[#This Row],[Column7]]-Table6[[#This Row],[Column2]]</f>
        <v>-727060511</v>
      </c>
    </row>
    <row r="27" spans="1:11" ht="23.1" customHeight="1" x14ac:dyDescent="0.6">
      <c r="A27" s="8" t="s">
        <v>135</v>
      </c>
      <c r="B27" s="9">
        <v>369666</v>
      </c>
      <c r="C27" s="9">
        <v>9743572373</v>
      </c>
      <c r="D27" s="9">
        <f>-1*Table6[[#This Row],[-4844135015.0000]]</f>
        <v>13977717733</v>
      </c>
      <c r="E27" s="9">
        <v>-13977717733</v>
      </c>
      <c r="F27" s="9">
        <f>Table6[[#This Row],[4836915905]]-Table6[[#This Row],[Column1]]</f>
        <v>-4234145360</v>
      </c>
      <c r="G27" s="9">
        <v>549099</v>
      </c>
      <c r="H27" s="9">
        <v>15462059131</v>
      </c>
      <c r="I27" s="9">
        <f>-1*Table6[[#This Row],[Column8]]</f>
        <v>21416936785</v>
      </c>
      <c r="J27" s="9">
        <v>-21416936785</v>
      </c>
      <c r="K27" s="9">
        <f>Table6[[#This Row],[Column7]]-Table6[[#This Row],[Column2]]</f>
        <v>-5954877654</v>
      </c>
    </row>
    <row r="28" spans="1:11" ht="23.1" customHeight="1" x14ac:dyDescent="0.6">
      <c r="A28" s="8" t="s">
        <v>165</v>
      </c>
      <c r="B28" s="9">
        <v>524133</v>
      </c>
      <c r="C28" s="9">
        <v>9195726685</v>
      </c>
      <c r="D28" s="9">
        <f>-1*Table6[[#This Row],[-4844135015.0000]]</f>
        <v>14534177295</v>
      </c>
      <c r="E28" s="9">
        <v>-14534177295</v>
      </c>
      <c r="F28" s="9">
        <f>Table6[[#This Row],[4836915905]]-Table6[[#This Row],[Column1]]</f>
        <v>-5338450610</v>
      </c>
      <c r="G28" s="9">
        <v>524133</v>
      </c>
      <c r="H28" s="9">
        <v>9195726685</v>
      </c>
      <c r="I28" s="9">
        <f>-1*Table6[[#This Row],[Column8]]</f>
        <v>14534177295</v>
      </c>
      <c r="J28" s="9">
        <v>-14534177295</v>
      </c>
      <c r="K28" s="9">
        <f>Table6[[#This Row],[Column7]]-Table6[[#This Row],[Column2]]</f>
        <v>-5338450610</v>
      </c>
    </row>
    <row r="29" spans="1:11" ht="23.1" customHeight="1" x14ac:dyDescent="0.6">
      <c r="A29" s="8" t="s">
        <v>139</v>
      </c>
      <c r="B29" s="9">
        <v>4381254</v>
      </c>
      <c r="C29" s="9">
        <v>139454990021</v>
      </c>
      <c r="D29" s="9">
        <f>-1*Table6[[#This Row],[-4844135015.0000]]</f>
        <v>161245962300</v>
      </c>
      <c r="E29" s="9">
        <v>-161245962300</v>
      </c>
      <c r="F29" s="9">
        <f>Table6[[#This Row],[4836915905]]-Table6[[#This Row],[Column1]]</f>
        <v>-21790972279</v>
      </c>
      <c r="G29" s="9">
        <v>6699457</v>
      </c>
      <c r="H29" s="9">
        <v>216338872831</v>
      </c>
      <c r="I29" s="9">
        <f>-1*Table6[[#This Row],[Column8]]</f>
        <v>246810011501</v>
      </c>
      <c r="J29" s="9">
        <v>-246810011501</v>
      </c>
      <c r="K29" s="9">
        <f>Table6[[#This Row],[Column7]]-Table6[[#This Row],[Column2]]</f>
        <v>-30471138670</v>
      </c>
    </row>
    <row r="30" spans="1:11" ht="23.1" customHeight="1" x14ac:dyDescent="0.6">
      <c r="A30" s="8" t="s">
        <v>170</v>
      </c>
      <c r="B30" s="9">
        <v>7090127</v>
      </c>
      <c r="C30" s="9">
        <v>85794723719</v>
      </c>
      <c r="D30" s="9">
        <f>-1*Table6[[#This Row],[-4844135015.0000]]</f>
        <v>100942604799</v>
      </c>
      <c r="E30" s="9">
        <v>-100942604799</v>
      </c>
      <c r="F30" s="9">
        <f>Table6[[#This Row],[4836915905]]-Table6[[#This Row],[Column1]]</f>
        <v>-15147881080</v>
      </c>
      <c r="G30" s="9">
        <v>7141681</v>
      </c>
      <c r="H30" s="9">
        <v>86540479327</v>
      </c>
      <c r="I30" s="9">
        <f>-1*Table6[[#This Row],[Column8]]</f>
        <v>101690828812</v>
      </c>
      <c r="J30" s="9">
        <v>-101690828812</v>
      </c>
      <c r="K30" s="9">
        <f>Table6[[#This Row],[Column7]]-Table6[[#This Row],[Column2]]</f>
        <v>-15150349485</v>
      </c>
    </row>
    <row r="31" spans="1:11" ht="23.1" customHeight="1" x14ac:dyDescent="0.6">
      <c r="A31" s="8" t="s">
        <v>162</v>
      </c>
      <c r="B31" s="9">
        <v>86450768</v>
      </c>
      <c r="C31" s="9">
        <v>924299037265</v>
      </c>
      <c r="D31" s="9">
        <f>-1*Table6[[#This Row],[-4844135015.0000]]</f>
        <v>926937985989</v>
      </c>
      <c r="E31" s="9">
        <v>-926937985989</v>
      </c>
      <c r="F31" s="9">
        <f>Table6[[#This Row],[4836915905]]-Table6[[#This Row],[Column1]]</f>
        <v>-2638948724</v>
      </c>
      <c r="G31" s="9">
        <v>189250820</v>
      </c>
      <c r="H31" s="9">
        <v>2092431476406</v>
      </c>
      <c r="I31" s="9">
        <f>-1*Table6[[#This Row],[Column8]]</f>
        <v>2028135361376</v>
      </c>
      <c r="J31" s="9">
        <v>-2028135361376</v>
      </c>
      <c r="K31" s="9">
        <f>Table6[[#This Row],[Column7]]-Table6[[#This Row],[Column2]]</f>
        <v>64296115030</v>
      </c>
    </row>
    <row r="32" spans="1:11" ht="23.1" customHeight="1" x14ac:dyDescent="0.6">
      <c r="A32" s="8" t="s">
        <v>150</v>
      </c>
      <c r="B32" s="9">
        <v>2185897</v>
      </c>
      <c r="C32" s="9">
        <v>80119523203</v>
      </c>
      <c r="D32" s="9">
        <f>-1*Table6[[#This Row],[-4844135015.0000]]</f>
        <v>92945082104</v>
      </c>
      <c r="E32" s="9">
        <v>-92945082104</v>
      </c>
      <c r="F32" s="9">
        <f>Table6[[#This Row],[4836915905]]-Table6[[#This Row],[Column1]]</f>
        <v>-12825558901</v>
      </c>
      <c r="G32" s="9">
        <v>2994755</v>
      </c>
      <c r="H32" s="9">
        <v>111771344604</v>
      </c>
      <c r="I32" s="9">
        <f>-1*Table6[[#This Row],[Column8]]</f>
        <v>127820526512</v>
      </c>
      <c r="J32" s="9">
        <v>-127820526512</v>
      </c>
      <c r="K32" s="9">
        <f>Table6[[#This Row],[Column7]]-Table6[[#This Row],[Column2]]</f>
        <v>-16049181908</v>
      </c>
    </row>
    <row r="33" spans="1:11" ht="23.1" customHeight="1" x14ac:dyDescent="0.6">
      <c r="A33" s="8" t="s">
        <v>160</v>
      </c>
      <c r="B33" s="9">
        <v>0</v>
      </c>
      <c r="C33" s="9">
        <v>0</v>
      </c>
      <c r="D33" s="9">
        <f>-1*Table6[[#This Row],[-4844135015.0000]]</f>
        <v>0</v>
      </c>
      <c r="E33" s="9">
        <v>0</v>
      </c>
      <c r="F33" s="9">
        <f>Table6[[#This Row],[4836915905]]-Table6[[#This Row],[Column1]]</f>
        <v>0</v>
      </c>
      <c r="G33" s="9">
        <v>1085372</v>
      </c>
      <c r="H33" s="9">
        <v>16865056699</v>
      </c>
      <c r="I33" s="9">
        <f>-1*Table6[[#This Row],[Column8]]</f>
        <v>16779140518</v>
      </c>
      <c r="J33" s="9">
        <v>-16779140518</v>
      </c>
      <c r="K33" s="9">
        <f>Table6[[#This Row],[Column7]]-Table6[[#This Row],[Column2]]</f>
        <v>85916181</v>
      </c>
    </row>
    <row r="34" spans="1:11" ht="23.1" customHeight="1" x14ac:dyDescent="0.6">
      <c r="A34" s="8" t="s">
        <v>132</v>
      </c>
      <c r="B34" s="9">
        <v>6212985</v>
      </c>
      <c r="C34" s="9">
        <v>45032278022</v>
      </c>
      <c r="D34" s="9">
        <f>-1*Table6[[#This Row],[-4844135015.0000]]</f>
        <v>50537260879</v>
      </c>
      <c r="E34" s="9">
        <v>-50537260879</v>
      </c>
      <c r="F34" s="9">
        <f>Table6[[#This Row],[4836915905]]-Table6[[#This Row],[Column1]]</f>
        <v>-5504982857</v>
      </c>
      <c r="G34" s="9">
        <v>13812187</v>
      </c>
      <c r="H34" s="9">
        <v>104476616818</v>
      </c>
      <c r="I34" s="9">
        <f>-1*Table6[[#This Row],[Column8]]</f>
        <v>113037975098</v>
      </c>
      <c r="J34" s="9">
        <v>-113037975098</v>
      </c>
      <c r="K34" s="9">
        <f>Table6[[#This Row],[Column7]]-Table6[[#This Row],[Column2]]</f>
        <v>-8561358280</v>
      </c>
    </row>
    <row r="35" spans="1:11" ht="23.1" customHeight="1" x14ac:dyDescent="0.6">
      <c r="A35" s="8" t="s">
        <v>131</v>
      </c>
      <c r="B35" s="9">
        <v>876381</v>
      </c>
      <c r="C35" s="9">
        <v>8291533935</v>
      </c>
      <c r="D35" s="9">
        <f>-1*Table6[[#This Row],[-4844135015.0000]]</f>
        <v>10283654197</v>
      </c>
      <c r="E35" s="9">
        <v>-10283654197</v>
      </c>
      <c r="F35" s="9">
        <f>Table6[[#This Row],[4836915905]]-Table6[[#This Row],[Column1]]</f>
        <v>-1992120262</v>
      </c>
      <c r="G35" s="9">
        <v>5599506</v>
      </c>
      <c r="H35" s="9">
        <v>55914256469</v>
      </c>
      <c r="I35" s="9">
        <f>-1*Table6[[#This Row],[Column8]]</f>
        <v>66139036012</v>
      </c>
      <c r="J35" s="9">
        <v>-66139036012</v>
      </c>
      <c r="K35" s="9">
        <f>Table6[[#This Row],[Column7]]-Table6[[#This Row],[Column2]]</f>
        <v>-10224779543</v>
      </c>
    </row>
    <row r="36" spans="1:11" ht="23.1" customHeight="1" x14ac:dyDescent="0.6">
      <c r="A36" s="8" t="s">
        <v>129</v>
      </c>
      <c r="B36" s="9">
        <v>22610567</v>
      </c>
      <c r="C36" s="9">
        <v>238528754000</v>
      </c>
      <c r="D36" s="9">
        <f>-1*Table6[[#This Row],[-4844135015.0000]]</f>
        <v>287356509639</v>
      </c>
      <c r="E36" s="9">
        <v>-287356509639</v>
      </c>
      <c r="F36" s="9">
        <f>Table6[[#This Row],[4836915905]]-Table6[[#This Row],[Column1]]</f>
        <v>-48827755639</v>
      </c>
      <c r="G36" s="9">
        <v>47079959</v>
      </c>
      <c r="H36" s="9">
        <v>513587186667</v>
      </c>
      <c r="I36" s="9">
        <f>-1*Table6[[#This Row],[Column8]]</f>
        <v>602460370882</v>
      </c>
      <c r="J36" s="9">
        <v>-602460370882</v>
      </c>
      <c r="K36" s="9">
        <f>Table6[[#This Row],[Column7]]-Table6[[#This Row],[Column2]]</f>
        <v>-88873184215</v>
      </c>
    </row>
    <row r="37" spans="1:11" ht="23.1" customHeight="1" x14ac:dyDescent="0.6">
      <c r="A37" s="8" t="s">
        <v>124</v>
      </c>
      <c r="B37" s="9">
        <v>1824980</v>
      </c>
      <c r="C37" s="9">
        <v>48781679680</v>
      </c>
      <c r="D37" s="9">
        <f>-1*Table6[[#This Row],[-4844135015.0000]]</f>
        <v>71295268313</v>
      </c>
      <c r="E37" s="9">
        <v>-71295268313</v>
      </c>
      <c r="F37" s="9">
        <f>Table6[[#This Row],[4836915905]]-Table6[[#This Row],[Column1]]</f>
        <v>-22513588633</v>
      </c>
      <c r="G37" s="9">
        <v>1824980</v>
      </c>
      <c r="H37" s="9">
        <v>48781679680</v>
      </c>
      <c r="I37" s="9">
        <f>-1*Table6[[#This Row],[Column8]]</f>
        <v>71295268313</v>
      </c>
      <c r="J37" s="9">
        <v>-71295268313</v>
      </c>
      <c r="K37" s="9">
        <f>Table6[[#This Row],[Column7]]-Table6[[#This Row],[Column2]]</f>
        <v>-22513588633</v>
      </c>
    </row>
    <row r="38" spans="1:11" ht="23.1" customHeight="1" x14ac:dyDescent="0.6">
      <c r="A38" s="8" t="s">
        <v>126</v>
      </c>
      <c r="B38" s="9">
        <v>1650941</v>
      </c>
      <c r="C38" s="9">
        <v>55591933645</v>
      </c>
      <c r="D38" s="9">
        <f>-1*Table6[[#This Row],[-4844135015.0000]]</f>
        <v>86884614793</v>
      </c>
      <c r="E38" s="9">
        <v>-86884614793</v>
      </c>
      <c r="F38" s="9">
        <f>Table6[[#This Row],[4836915905]]-Table6[[#This Row],[Column1]]</f>
        <v>-31292681148</v>
      </c>
      <c r="G38" s="9">
        <v>1650941</v>
      </c>
      <c r="H38" s="9">
        <v>55591933645</v>
      </c>
      <c r="I38" s="9">
        <f>-1*Table6[[#This Row],[Column8]]</f>
        <v>86884614793</v>
      </c>
      <c r="J38" s="9">
        <v>-86884614793</v>
      </c>
      <c r="K38" s="9">
        <f>Table6[[#This Row],[Column7]]-Table6[[#This Row],[Column2]]</f>
        <v>-31292681148</v>
      </c>
    </row>
    <row r="39" spans="1:11" ht="23.1" customHeight="1" x14ac:dyDescent="0.6">
      <c r="A39" s="8" t="s">
        <v>177</v>
      </c>
      <c r="B39" s="9">
        <v>374710</v>
      </c>
      <c r="C39" s="9">
        <v>21130656286</v>
      </c>
      <c r="D39" s="9">
        <f>-1*Table6[[#This Row],[-4844135015.0000]]</f>
        <v>42540753407</v>
      </c>
      <c r="E39" s="9">
        <v>-42540753407</v>
      </c>
      <c r="F39" s="9">
        <f>Table6[[#This Row],[4836915905]]-Table6[[#This Row],[Column1]]</f>
        <v>-21410097121</v>
      </c>
      <c r="G39" s="9">
        <v>374710</v>
      </c>
      <c r="H39" s="9">
        <v>21130656286</v>
      </c>
      <c r="I39" s="9">
        <f>-1*Table6[[#This Row],[Column8]]</f>
        <v>42540753407</v>
      </c>
      <c r="J39" s="9">
        <v>-42540753407</v>
      </c>
      <c r="K39" s="9">
        <f>Table6[[#This Row],[Column7]]-Table6[[#This Row],[Column2]]</f>
        <v>-21410097121</v>
      </c>
    </row>
    <row r="40" spans="1:11" ht="23.1" customHeight="1" x14ac:dyDescent="0.6">
      <c r="A40" s="8" t="s">
        <v>178</v>
      </c>
      <c r="B40" s="9">
        <v>219153</v>
      </c>
      <c r="C40" s="9">
        <v>19376480008</v>
      </c>
      <c r="D40" s="9">
        <f>-1*Table6[[#This Row],[-4844135015.0000]]</f>
        <v>33491706871</v>
      </c>
      <c r="E40" s="9">
        <v>-33491706871</v>
      </c>
      <c r="F40" s="9">
        <f>Table6[[#This Row],[4836915905]]-Table6[[#This Row],[Column1]]</f>
        <v>-14115226863</v>
      </c>
      <c r="G40" s="9">
        <v>219153</v>
      </c>
      <c r="H40" s="9">
        <v>19376480008</v>
      </c>
      <c r="I40" s="9">
        <f>-1*Table6[[#This Row],[Column8]]</f>
        <v>33491706871</v>
      </c>
      <c r="J40" s="9">
        <v>-33491706871</v>
      </c>
      <c r="K40" s="9">
        <f>Table6[[#This Row],[Column7]]-Table6[[#This Row],[Column2]]</f>
        <v>-14115226863</v>
      </c>
    </row>
    <row r="41" spans="1:11" ht="23.1" customHeight="1" x14ac:dyDescent="0.6">
      <c r="A41" s="8" t="s">
        <v>148</v>
      </c>
      <c r="B41" s="9">
        <v>1222788</v>
      </c>
      <c r="C41" s="9">
        <v>21638349336</v>
      </c>
      <c r="D41" s="9">
        <f>-1*Table6[[#This Row],[-4844135015.0000]]</f>
        <v>32255583921</v>
      </c>
      <c r="E41" s="9">
        <v>-32255583921</v>
      </c>
      <c r="F41" s="9">
        <f>Table6[[#This Row],[4836915905]]-Table6[[#This Row],[Column1]]</f>
        <v>-10617234585</v>
      </c>
      <c r="G41" s="9">
        <v>1263049</v>
      </c>
      <c r="H41" s="9">
        <v>22377258462</v>
      </c>
      <c r="I41" s="9">
        <f>-1*Table6[[#This Row],[Column8]]</f>
        <v>33424533033</v>
      </c>
      <c r="J41" s="9">
        <v>-33424533033</v>
      </c>
      <c r="K41" s="9">
        <f>Table6[[#This Row],[Column7]]-Table6[[#This Row],[Column2]]</f>
        <v>-11047274571</v>
      </c>
    </row>
    <row r="42" spans="1:11" ht="23.1" customHeight="1" x14ac:dyDescent="0.6">
      <c r="A42" s="8" t="s">
        <v>183</v>
      </c>
      <c r="B42" s="9">
        <v>928114</v>
      </c>
      <c r="C42" s="9">
        <v>18539870434</v>
      </c>
      <c r="D42" s="9">
        <f>-1*Table6[[#This Row],[-4844135015.0000]]</f>
        <v>20973533183</v>
      </c>
      <c r="E42" s="9">
        <v>-20973533183</v>
      </c>
      <c r="F42" s="9">
        <f>Table6[[#This Row],[4836915905]]-Table6[[#This Row],[Column1]]</f>
        <v>-2433662749</v>
      </c>
      <c r="G42" s="9">
        <v>2932947</v>
      </c>
      <c r="H42" s="9">
        <v>64525754880</v>
      </c>
      <c r="I42" s="9">
        <f>-1*Table6[[#This Row],[Column8]]</f>
        <v>66834802403</v>
      </c>
      <c r="J42" s="9">
        <v>-66834802403</v>
      </c>
      <c r="K42" s="9">
        <f>Table6[[#This Row],[Column7]]-Table6[[#This Row],[Column2]]</f>
        <v>-2309047523</v>
      </c>
    </row>
    <row r="43" spans="1:11" ht="23.1" customHeight="1" x14ac:dyDescent="0.6">
      <c r="A43" s="8" t="s">
        <v>117</v>
      </c>
      <c r="B43" s="9">
        <v>9786815</v>
      </c>
      <c r="C43" s="9">
        <v>84073697219</v>
      </c>
      <c r="D43" s="9">
        <f>-1*Table6[[#This Row],[-4844135015.0000]]</f>
        <v>150308071771</v>
      </c>
      <c r="E43" s="9">
        <v>-150308071771</v>
      </c>
      <c r="F43" s="9">
        <f>Table6[[#This Row],[4836915905]]-Table6[[#This Row],[Column1]]</f>
        <v>-66234374552</v>
      </c>
      <c r="G43" s="9">
        <v>9786815</v>
      </c>
      <c r="H43" s="9">
        <v>84073697219</v>
      </c>
      <c r="I43" s="9">
        <f>-1*Table6[[#This Row],[Column8]]</f>
        <v>150308071771</v>
      </c>
      <c r="J43" s="9">
        <v>-150308071771</v>
      </c>
      <c r="K43" s="9">
        <f>Table6[[#This Row],[Column7]]-Table6[[#This Row],[Column2]]</f>
        <v>-66234374552</v>
      </c>
    </row>
    <row r="44" spans="1:11" ht="23.1" customHeight="1" x14ac:dyDescent="0.6">
      <c r="A44" s="8" t="s">
        <v>147</v>
      </c>
      <c r="B44" s="9">
        <v>974522</v>
      </c>
      <c r="C44" s="9">
        <v>41979829072</v>
      </c>
      <c r="D44" s="9">
        <f>-1*Table6[[#This Row],[-4844135015.0000]]</f>
        <v>56006413543</v>
      </c>
      <c r="E44" s="9">
        <v>-56006413543</v>
      </c>
      <c r="F44" s="9">
        <f>Table6[[#This Row],[4836915905]]-Table6[[#This Row],[Column1]]</f>
        <v>-14026584471</v>
      </c>
      <c r="G44" s="9">
        <v>981193</v>
      </c>
      <c r="H44" s="9">
        <v>42381119728</v>
      </c>
      <c r="I44" s="9">
        <f>-1*Table6[[#This Row],[Column8]]</f>
        <v>56415468340</v>
      </c>
      <c r="J44" s="9">
        <v>-56415468340</v>
      </c>
      <c r="K44" s="9">
        <f>Table6[[#This Row],[Column7]]-Table6[[#This Row],[Column2]]</f>
        <v>-14034348612</v>
      </c>
    </row>
    <row r="45" spans="1:11" ht="23.1" customHeight="1" x14ac:dyDescent="0.6">
      <c r="A45" s="8" t="s">
        <v>176</v>
      </c>
      <c r="B45" s="9">
        <v>3471384</v>
      </c>
      <c r="C45" s="9">
        <v>62016487924</v>
      </c>
      <c r="D45" s="9">
        <f>-1*Table6[[#This Row],[-4844135015.0000]]</f>
        <v>66431908015</v>
      </c>
      <c r="E45" s="9">
        <v>-66431908015</v>
      </c>
      <c r="F45" s="9">
        <f>Table6[[#This Row],[4836915905]]-Table6[[#This Row],[Column1]]</f>
        <v>-4415420091</v>
      </c>
      <c r="G45" s="9">
        <v>5287724</v>
      </c>
      <c r="H45" s="9">
        <v>96737951571</v>
      </c>
      <c r="I45" s="9">
        <f>-1*Table6[[#This Row],[Column8]]</f>
        <v>102198604412</v>
      </c>
      <c r="J45" s="9">
        <v>-102198604412</v>
      </c>
      <c r="K45" s="9">
        <f>Table6[[#This Row],[Column7]]-Table6[[#This Row],[Column2]]</f>
        <v>-5460652841</v>
      </c>
    </row>
    <row r="46" spans="1:11" ht="23.1" customHeight="1" x14ac:dyDescent="0.6">
      <c r="A46" s="8" t="s">
        <v>123</v>
      </c>
      <c r="B46" s="9">
        <v>5549488</v>
      </c>
      <c r="C46" s="9">
        <v>69298795513</v>
      </c>
      <c r="D46" s="9">
        <f>-1*Table6[[#This Row],[-4844135015.0000]]</f>
        <v>92835686827</v>
      </c>
      <c r="E46" s="9">
        <v>-92835686827</v>
      </c>
      <c r="F46" s="9">
        <f>Table6[[#This Row],[4836915905]]-Table6[[#This Row],[Column1]]</f>
        <v>-23536891314</v>
      </c>
      <c r="G46" s="9">
        <v>6272613</v>
      </c>
      <c r="H46" s="9">
        <v>84581402988</v>
      </c>
      <c r="I46" s="9">
        <f>-1*Table6[[#This Row],[Column8]]</f>
        <v>106962778696</v>
      </c>
      <c r="J46" s="9">
        <v>-106962778696</v>
      </c>
      <c r="K46" s="9">
        <f>Table6[[#This Row],[Column7]]-Table6[[#This Row],[Column2]]</f>
        <v>-22381375708</v>
      </c>
    </row>
    <row r="47" spans="1:11" ht="23.1" customHeight="1" x14ac:dyDescent="0.6">
      <c r="A47" s="8" t="s">
        <v>115</v>
      </c>
      <c r="B47" s="9">
        <v>1546020</v>
      </c>
      <c r="C47" s="9">
        <v>35502627853</v>
      </c>
      <c r="D47" s="9">
        <f>-1*Table6[[#This Row],[-4844135015.0000]]</f>
        <v>52181124479</v>
      </c>
      <c r="E47" s="9">
        <v>-52181124479</v>
      </c>
      <c r="F47" s="9">
        <f>Table6[[#This Row],[4836915905]]-Table6[[#This Row],[Column1]]</f>
        <v>-16678496626</v>
      </c>
      <c r="G47" s="9">
        <v>2200406</v>
      </c>
      <c r="H47" s="9">
        <v>60726979984</v>
      </c>
      <c r="I47" s="9">
        <f>-1*Table6[[#This Row],[Column8]]</f>
        <v>76579110948</v>
      </c>
      <c r="J47" s="9">
        <v>-76579110948</v>
      </c>
      <c r="K47" s="9">
        <f>Table6[[#This Row],[Column7]]-Table6[[#This Row],[Column2]]</f>
        <v>-15852130964</v>
      </c>
    </row>
    <row r="48" spans="1:11" ht="23.1" customHeight="1" x14ac:dyDescent="0.6">
      <c r="A48" s="8" t="s">
        <v>158</v>
      </c>
      <c r="B48" s="9">
        <v>726947</v>
      </c>
      <c r="C48" s="9">
        <v>17529781425</v>
      </c>
      <c r="D48" s="9">
        <f>-1*Table6[[#This Row],[-4844135015.0000]]</f>
        <v>28787492814</v>
      </c>
      <c r="E48" s="9">
        <v>-28787492814</v>
      </c>
      <c r="F48" s="9">
        <f>Table6[[#This Row],[4836915905]]-Table6[[#This Row],[Column1]]</f>
        <v>-11257711389</v>
      </c>
      <c r="G48" s="9">
        <v>726947</v>
      </c>
      <c r="H48" s="9">
        <v>17529781425</v>
      </c>
      <c r="I48" s="9">
        <f>-1*Table6[[#This Row],[Column8]]</f>
        <v>28787492814</v>
      </c>
      <c r="J48" s="9">
        <v>-28787492814</v>
      </c>
      <c r="K48" s="9">
        <f>Table6[[#This Row],[Column7]]-Table6[[#This Row],[Column2]]</f>
        <v>-11257711389</v>
      </c>
    </row>
    <row r="49" spans="1:11" ht="23.1" customHeight="1" x14ac:dyDescent="0.6">
      <c r="A49" s="8" t="s">
        <v>122</v>
      </c>
      <c r="B49" s="9">
        <v>5573805</v>
      </c>
      <c r="C49" s="9">
        <v>90558648662</v>
      </c>
      <c r="D49" s="9">
        <f>-1*Table6[[#This Row],[-4844135015.0000]]</f>
        <v>106202825001</v>
      </c>
      <c r="E49" s="9">
        <v>-106202825001</v>
      </c>
      <c r="F49" s="9">
        <f>Table6[[#This Row],[4836915905]]-Table6[[#This Row],[Column1]]</f>
        <v>-15644176339</v>
      </c>
      <c r="G49" s="9">
        <v>9279751</v>
      </c>
      <c r="H49" s="9">
        <v>147510592277</v>
      </c>
      <c r="I49" s="9">
        <f>-1*Table6[[#This Row],[Column8]]</f>
        <v>177754067339</v>
      </c>
      <c r="J49" s="9">
        <v>-177754067339</v>
      </c>
      <c r="K49" s="9">
        <f>Table6[[#This Row],[Column7]]-Table6[[#This Row],[Column2]]</f>
        <v>-30243475062</v>
      </c>
    </row>
    <row r="50" spans="1:11" ht="23.1" customHeight="1" x14ac:dyDescent="0.6">
      <c r="A50" s="8" t="s">
        <v>125</v>
      </c>
      <c r="B50" s="9">
        <v>439705</v>
      </c>
      <c r="C50" s="9">
        <v>22801644237</v>
      </c>
      <c r="D50" s="9">
        <f>-1*Table6[[#This Row],[-4844135015.0000]]</f>
        <v>29914512165</v>
      </c>
      <c r="E50" s="9">
        <v>-29914512165</v>
      </c>
      <c r="F50" s="9">
        <f>Table6[[#This Row],[4836915905]]-Table6[[#This Row],[Column1]]</f>
        <v>-7112867928</v>
      </c>
      <c r="G50" s="9">
        <v>439705</v>
      </c>
      <c r="H50" s="9">
        <v>22801644237</v>
      </c>
      <c r="I50" s="9">
        <f>-1*Table6[[#This Row],[Column8]]</f>
        <v>29914512165</v>
      </c>
      <c r="J50" s="9">
        <v>-29914512165</v>
      </c>
      <c r="K50" s="9">
        <f>Table6[[#This Row],[Column7]]-Table6[[#This Row],[Column2]]</f>
        <v>-7112867928</v>
      </c>
    </row>
    <row r="51" spans="1:11" ht="23.1" customHeight="1" x14ac:dyDescent="0.6">
      <c r="A51" s="8" t="s">
        <v>154</v>
      </c>
      <c r="B51" s="9">
        <v>0</v>
      </c>
      <c r="C51" s="9">
        <v>0</v>
      </c>
      <c r="D51" s="9">
        <f>-1*Table6[[#This Row],[-4844135015.0000]]</f>
        <v>0</v>
      </c>
      <c r="E51" s="9">
        <v>0</v>
      </c>
      <c r="F51" s="9">
        <f>Table6[[#This Row],[4836915905]]-Table6[[#This Row],[Column1]]</f>
        <v>0</v>
      </c>
      <c r="G51" s="9">
        <v>273201</v>
      </c>
      <c r="H51" s="9">
        <v>62783851036</v>
      </c>
      <c r="I51" s="9">
        <f>-1*Table6[[#This Row],[Column8]]</f>
        <v>59282921062</v>
      </c>
      <c r="J51" s="9">
        <v>-59282921062</v>
      </c>
      <c r="K51" s="9">
        <f>Table6[[#This Row],[Column7]]-Table6[[#This Row],[Column2]]</f>
        <v>3500929974</v>
      </c>
    </row>
    <row r="52" spans="1:11" ht="23.1" customHeight="1" x14ac:dyDescent="0.6">
      <c r="A52" s="8" t="s">
        <v>173</v>
      </c>
      <c r="B52" s="9">
        <v>0</v>
      </c>
      <c r="C52" s="9">
        <v>0</v>
      </c>
      <c r="D52" s="9">
        <f>-1*Table6[[#This Row],[-4844135015.0000]]</f>
        <v>0</v>
      </c>
      <c r="E52" s="9">
        <v>0</v>
      </c>
      <c r="F52" s="9">
        <f>Table6[[#This Row],[4836915905]]-Table6[[#This Row],[Column1]]</f>
        <v>0</v>
      </c>
      <c r="G52" s="9">
        <v>235464</v>
      </c>
      <c r="H52" s="9">
        <v>7468672144</v>
      </c>
      <c r="I52" s="9">
        <f>-1*Table6[[#This Row],[Column8]]</f>
        <v>7350304880</v>
      </c>
      <c r="J52" s="9">
        <v>-7350304880</v>
      </c>
      <c r="K52" s="9">
        <f>Table6[[#This Row],[Column7]]-Table6[[#This Row],[Column2]]</f>
        <v>118367264</v>
      </c>
    </row>
    <row r="53" spans="1:11" ht="23.1" customHeight="1" x14ac:dyDescent="0.6">
      <c r="A53" s="8" t="s">
        <v>119</v>
      </c>
      <c r="B53" s="9">
        <v>2698874</v>
      </c>
      <c r="C53" s="9">
        <v>94234924111</v>
      </c>
      <c r="D53" s="9">
        <f>-1*Table6[[#This Row],[-4844135015.0000]]</f>
        <v>152022880750</v>
      </c>
      <c r="E53" s="9">
        <v>-152022880750</v>
      </c>
      <c r="F53" s="9">
        <f>Table6[[#This Row],[4836915905]]-Table6[[#This Row],[Column1]]</f>
        <v>-57787956639</v>
      </c>
      <c r="G53" s="9">
        <v>2698874</v>
      </c>
      <c r="H53" s="9">
        <v>94234924111</v>
      </c>
      <c r="I53" s="9">
        <f>-1*Table6[[#This Row],[Column8]]</f>
        <v>152022880750</v>
      </c>
      <c r="J53" s="9">
        <v>-152022880750</v>
      </c>
      <c r="K53" s="9">
        <f>Table6[[#This Row],[Column7]]-Table6[[#This Row],[Column2]]</f>
        <v>-57787956639</v>
      </c>
    </row>
    <row r="54" spans="1:11" ht="23.1" customHeight="1" x14ac:dyDescent="0.6">
      <c r="A54" s="8" t="s">
        <v>130</v>
      </c>
      <c r="B54" s="9">
        <v>2376171</v>
      </c>
      <c r="C54" s="9">
        <v>56090683014</v>
      </c>
      <c r="D54" s="9">
        <f>-1*Table6[[#This Row],[-4844135015.0000]]</f>
        <v>66868864121</v>
      </c>
      <c r="E54" s="9">
        <v>-66868864121</v>
      </c>
      <c r="F54" s="9">
        <f>Table6[[#This Row],[4836915905]]-Table6[[#This Row],[Column1]]</f>
        <v>-10778181107</v>
      </c>
      <c r="G54" s="9">
        <v>2557394</v>
      </c>
      <c r="H54" s="9">
        <v>61029855595</v>
      </c>
      <c r="I54" s="9">
        <f>-1*Table6[[#This Row],[Column8]]</f>
        <v>71984634814</v>
      </c>
      <c r="J54" s="9">
        <v>-71984634814</v>
      </c>
      <c r="K54" s="9">
        <f>Table6[[#This Row],[Column7]]-Table6[[#This Row],[Column2]]</f>
        <v>-10954779219</v>
      </c>
    </row>
    <row r="55" spans="1:11" ht="23.1" customHeight="1" x14ac:dyDescent="0.6">
      <c r="A55" s="8" t="s">
        <v>114</v>
      </c>
      <c r="B55" s="9">
        <v>1836064</v>
      </c>
      <c r="C55" s="9">
        <v>37694081787</v>
      </c>
      <c r="D55" s="9">
        <f>-1*Table6[[#This Row],[-4844135015.0000]]</f>
        <v>73468285908</v>
      </c>
      <c r="E55" s="9">
        <v>-73468285908</v>
      </c>
      <c r="F55" s="9">
        <f>Table6[[#This Row],[4836915905]]-Table6[[#This Row],[Column1]]</f>
        <v>-35774204121</v>
      </c>
      <c r="G55" s="9">
        <v>1837236</v>
      </c>
      <c r="H55" s="9">
        <v>37722047880</v>
      </c>
      <c r="I55" s="9">
        <f>-1*Table6[[#This Row],[Column8]]</f>
        <v>73523412868</v>
      </c>
      <c r="J55" s="9">
        <v>-73523412868</v>
      </c>
      <c r="K55" s="9">
        <f>Table6[[#This Row],[Column7]]-Table6[[#This Row],[Column2]]</f>
        <v>-35801364988</v>
      </c>
    </row>
    <row r="56" spans="1:11" ht="23.1" customHeight="1" x14ac:dyDescent="0.6">
      <c r="A56" s="8" t="s">
        <v>168</v>
      </c>
      <c r="B56" s="9">
        <v>8594302</v>
      </c>
      <c r="C56" s="9">
        <v>23036943043</v>
      </c>
      <c r="D56" s="9">
        <f>-1*Table6[[#This Row],[-4844135015.0000]]</f>
        <v>29169913365</v>
      </c>
      <c r="E56" s="9">
        <v>-29169913365</v>
      </c>
      <c r="F56" s="9">
        <f>Table6[[#This Row],[4836915905]]-Table6[[#This Row],[Column1]]</f>
        <v>-6132970322</v>
      </c>
      <c r="G56" s="9">
        <v>13894245</v>
      </c>
      <c r="H56" s="9">
        <v>41953301085</v>
      </c>
      <c r="I56" s="9">
        <f>-1*Table6[[#This Row],[Column8]]</f>
        <v>47291154524</v>
      </c>
      <c r="J56" s="9">
        <v>-47291154524</v>
      </c>
      <c r="K56" s="9">
        <f>Table6[[#This Row],[Column7]]-Table6[[#This Row],[Column2]]</f>
        <v>-5337853439</v>
      </c>
    </row>
    <row r="57" spans="1:11" ht="23.1" customHeight="1" x14ac:dyDescent="0.6">
      <c r="A57" s="8" t="s">
        <v>134</v>
      </c>
      <c r="B57" s="9">
        <v>1478</v>
      </c>
      <c r="C57" s="9">
        <v>42415903</v>
      </c>
      <c r="D57" s="9">
        <f>-1*Table6[[#This Row],[-4844135015.0000]]</f>
        <v>50522031</v>
      </c>
      <c r="E57" s="9">
        <v>-50522031</v>
      </c>
      <c r="F57" s="9">
        <f>Table6[[#This Row],[4836915905]]-Table6[[#This Row],[Column1]]</f>
        <v>-8106128</v>
      </c>
      <c r="G57" s="9">
        <v>83311</v>
      </c>
      <c r="H57" s="9">
        <v>2891526649</v>
      </c>
      <c r="I57" s="9">
        <f>-1*Table6[[#This Row],[Column8]]</f>
        <v>2879234904</v>
      </c>
      <c r="J57" s="9">
        <v>-2879234904</v>
      </c>
      <c r="K57" s="9">
        <f>Table6[[#This Row],[Column7]]-Table6[[#This Row],[Column2]]</f>
        <v>12291745</v>
      </c>
    </row>
    <row r="58" spans="1:11" ht="23.1" customHeight="1" x14ac:dyDescent="0.6">
      <c r="A58" s="8" t="s">
        <v>155</v>
      </c>
      <c r="B58" s="9">
        <v>0</v>
      </c>
      <c r="C58" s="9">
        <v>0</v>
      </c>
      <c r="D58" s="9">
        <f>-1*Table6[[#This Row],[-4844135015.0000]]</f>
        <v>0</v>
      </c>
      <c r="E58" s="9">
        <v>0</v>
      </c>
      <c r="F58" s="9">
        <f>Table6[[#This Row],[4836915905]]-Table6[[#This Row],[Column1]]</f>
        <v>0</v>
      </c>
      <c r="G58" s="9">
        <v>521428</v>
      </c>
      <c r="H58" s="9">
        <v>13563074406</v>
      </c>
      <c r="I58" s="9">
        <f>-1*Table6[[#This Row],[Column8]]</f>
        <v>12858160423</v>
      </c>
      <c r="J58" s="9">
        <v>-12858160423</v>
      </c>
      <c r="K58" s="9">
        <f>Table6[[#This Row],[Column7]]-Table6[[#This Row],[Column2]]</f>
        <v>704913983</v>
      </c>
    </row>
    <row r="59" spans="1:11" ht="23.1" customHeight="1" x14ac:dyDescent="0.6">
      <c r="A59" s="8" t="s">
        <v>151</v>
      </c>
      <c r="B59" s="9">
        <v>3032901</v>
      </c>
      <c r="C59" s="9">
        <v>61318635354</v>
      </c>
      <c r="D59" s="9">
        <f>-1*Table6[[#This Row],[-4844135015.0000]]</f>
        <v>123217569807</v>
      </c>
      <c r="E59" s="9">
        <v>-123217569807</v>
      </c>
      <c r="F59" s="9">
        <f>Table6[[#This Row],[4836915905]]-Table6[[#This Row],[Column1]]</f>
        <v>-61898934453</v>
      </c>
      <c r="G59" s="9">
        <v>3794918</v>
      </c>
      <c r="H59" s="9">
        <v>78472315592</v>
      </c>
      <c r="I59" s="9">
        <f>-1*Table6[[#This Row],[Column8]]</f>
        <v>158661822292</v>
      </c>
      <c r="J59" s="9">
        <v>-158661822292</v>
      </c>
      <c r="K59" s="9">
        <f>Table6[[#This Row],[Column7]]-Table6[[#This Row],[Column2]]</f>
        <v>-80189506700</v>
      </c>
    </row>
    <row r="60" spans="1:11" ht="23.1" customHeight="1" x14ac:dyDescent="0.6">
      <c r="A60" s="8" t="s">
        <v>182</v>
      </c>
      <c r="B60" s="9">
        <v>460000</v>
      </c>
      <c r="C60" s="9">
        <v>5982229113</v>
      </c>
      <c r="D60" s="9">
        <f>-1*Table6[[#This Row],[-4844135015.0000]]</f>
        <v>9728270524</v>
      </c>
      <c r="E60" s="9">
        <v>-9728270524</v>
      </c>
      <c r="F60" s="9">
        <f>Table6[[#This Row],[4836915905]]-Table6[[#This Row],[Column1]]</f>
        <v>-3746041411</v>
      </c>
      <c r="G60" s="9">
        <v>460000</v>
      </c>
      <c r="H60" s="9">
        <v>5982229113</v>
      </c>
      <c r="I60" s="9">
        <f>-1*Table6[[#This Row],[Column8]]</f>
        <v>9728270524</v>
      </c>
      <c r="J60" s="9">
        <v>-9728270524</v>
      </c>
      <c r="K60" s="9">
        <f>Table6[[#This Row],[Column7]]-Table6[[#This Row],[Column2]]</f>
        <v>-3746041411</v>
      </c>
    </row>
    <row r="61" spans="1:11" ht="23.1" customHeight="1" x14ac:dyDescent="0.6">
      <c r="A61" s="8" t="s">
        <v>175</v>
      </c>
      <c r="B61" s="9">
        <v>0</v>
      </c>
      <c r="C61" s="9">
        <v>0</v>
      </c>
      <c r="D61" s="9">
        <f>-1*Table6[[#This Row],[-4844135015.0000]]</f>
        <v>0</v>
      </c>
      <c r="E61" s="9">
        <v>0</v>
      </c>
      <c r="F61" s="9">
        <f>Table6[[#This Row],[4836915905]]-Table6[[#This Row],[Column1]]</f>
        <v>0</v>
      </c>
      <c r="G61" s="9">
        <v>14687</v>
      </c>
      <c r="H61" s="9">
        <v>276746506</v>
      </c>
      <c r="I61" s="9">
        <f>-1*Table6[[#This Row],[Column8]]</f>
        <v>272649350</v>
      </c>
      <c r="J61" s="9">
        <v>-272649350</v>
      </c>
      <c r="K61" s="9">
        <f>Table6[[#This Row],[Column7]]-Table6[[#This Row],[Column2]]</f>
        <v>4097156</v>
      </c>
    </row>
    <row r="62" spans="1:11" ht="23.1" customHeight="1" x14ac:dyDescent="0.6">
      <c r="A62" s="8" t="s">
        <v>110</v>
      </c>
      <c r="B62" s="9">
        <v>949988</v>
      </c>
      <c r="C62" s="9">
        <v>71355898849</v>
      </c>
      <c r="D62" s="9">
        <f>-1*Table6[[#This Row],[-4844135015.0000]]</f>
        <v>84271752125</v>
      </c>
      <c r="E62" s="9">
        <v>-84271752125</v>
      </c>
      <c r="F62" s="9">
        <f>Table6[[#This Row],[4836915905]]-Table6[[#This Row],[Column1]]</f>
        <v>-12915853276</v>
      </c>
      <c r="G62" s="9">
        <v>994849</v>
      </c>
      <c r="H62" s="9">
        <v>75579223633</v>
      </c>
      <c r="I62" s="9">
        <f>-1*Table6[[#This Row],[Column8]]</f>
        <v>88377685445</v>
      </c>
      <c r="J62" s="9">
        <v>-88377685445</v>
      </c>
      <c r="K62" s="9">
        <f>Table6[[#This Row],[Column7]]-Table6[[#This Row],[Column2]]</f>
        <v>-12798461812</v>
      </c>
    </row>
    <row r="63" spans="1:11" ht="23.1" customHeight="1" x14ac:dyDescent="0.6">
      <c r="A63" s="8" t="s">
        <v>142</v>
      </c>
      <c r="B63" s="9">
        <v>224347</v>
      </c>
      <c r="C63" s="9">
        <v>7354748906</v>
      </c>
      <c r="D63" s="9">
        <f>-1*Table6[[#This Row],[-4844135015.0000]]</f>
        <v>8028006310</v>
      </c>
      <c r="E63" s="9">
        <v>-8028006310</v>
      </c>
      <c r="F63" s="9">
        <f>Table6[[#This Row],[4836915905]]-Table6[[#This Row],[Column1]]</f>
        <v>-673257404</v>
      </c>
      <c r="G63" s="9">
        <v>2336527</v>
      </c>
      <c r="H63" s="9">
        <v>89079622091</v>
      </c>
      <c r="I63" s="9">
        <f>-1*Table6[[#This Row],[Column8]]</f>
        <v>82976927583</v>
      </c>
      <c r="J63" s="9">
        <v>-82976927583</v>
      </c>
      <c r="K63" s="9">
        <f>Table6[[#This Row],[Column7]]-Table6[[#This Row],[Column2]]</f>
        <v>6102694508</v>
      </c>
    </row>
    <row r="64" spans="1:11" ht="23.1" customHeight="1" x14ac:dyDescent="0.6">
      <c r="A64" s="8" t="s">
        <v>152</v>
      </c>
      <c r="B64" s="9">
        <v>642872</v>
      </c>
      <c r="C64" s="9">
        <v>6167668757</v>
      </c>
      <c r="D64" s="9">
        <f>-1*Table6[[#This Row],[-4844135015.0000]]</f>
        <v>8359813104</v>
      </c>
      <c r="E64" s="9">
        <v>-8359813104</v>
      </c>
      <c r="F64" s="9">
        <f>Table6[[#This Row],[4836915905]]-Table6[[#This Row],[Column1]]</f>
        <v>-2192144347</v>
      </c>
      <c r="G64" s="9">
        <v>3136234</v>
      </c>
      <c r="H64" s="9">
        <v>41718603852</v>
      </c>
      <c r="I64" s="9">
        <f>-1*Table6[[#This Row],[Column8]]</f>
        <v>41406631987</v>
      </c>
      <c r="J64" s="9">
        <v>-41406631987</v>
      </c>
      <c r="K64" s="9">
        <f>Table6[[#This Row],[Column7]]-Table6[[#This Row],[Column2]]</f>
        <v>311971865</v>
      </c>
    </row>
    <row r="65" spans="1:11" ht="23.1" customHeight="1" x14ac:dyDescent="0.6">
      <c r="A65" s="8" t="s">
        <v>167</v>
      </c>
      <c r="B65" s="9">
        <v>0</v>
      </c>
      <c r="C65" s="9">
        <v>0</v>
      </c>
      <c r="D65" s="9">
        <f>-1*Table6[[#This Row],[-4844135015.0000]]</f>
        <v>0</v>
      </c>
      <c r="E65" s="9">
        <v>0</v>
      </c>
      <c r="F65" s="9">
        <f>Table6[[#This Row],[4836915905]]-Table6[[#This Row],[Column1]]</f>
        <v>0</v>
      </c>
      <c r="G65" s="9">
        <v>546064</v>
      </c>
      <c r="H65" s="9">
        <v>75427446178</v>
      </c>
      <c r="I65" s="9">
        <f>-1*Table6[[#This Row],[Column8]]</f>
        <v>68002352212</v>
      </c>
      <c r="J65" s="9">
        <v>-68002352212</v>
      </c>
      <c r="K65" s="9">
        <f>Table6[[#This Row],[Column7]]-Table6[[#This Row],[Column2]]</f>
        <v>7425093966</v>
      </c>
    </row>
    <row r="66" spans="1:11" ht="23.1" customHeight="1" x14ac:dyDescent="0.6">
      <c r="A66" s="8" t="s">
        <v>171</v>
      </c>
      <c r="B66" s="9">
        <v>2838</v>
      </c>
      <c r="C66" s="9">
        <v>93739356</v>
      </c>
      <c r="D66" s="9">
        <f>-1*Table6[[#This Row],[-4844135015.0000]]</f>
        <v>120488666</v>
      </c>
      <c r="E66" s="9">
        <v>-120488666</v>
      </c>
      <c r="F66" s="9">
        <f>Table6[[#This Row],[4836915905]]-Table6[[#This Row],[Column1]]</f>
        <v>-26749310</v>
      </c>
      <c r="G66" s="9">
        <v>4977</v>
      </c>
      <c r="H66" s="9">
        <v>185507123</v>
      </c>
      <c r="I66" s="9">
        <f>-1*Table6[[#This Row],[Column8]]</f>
        <v>211931504</v>
      </c>
      <c r="J66" s="9">
        <v>-211931504</v>
      </c>
      <c r="K66" s="9">
        <f>Table6[[#This Row],[Column7]]-Table6[[#This Row],[Column2]]</f>
        <v>-26424381</v>
      </c>
    </row>
    <row r="67" spans="1:11" ht="23.1" customHeight="1" x14ac:dyDescent="0.6">
      <c r="A67" s="8" t="s">
        <v>172</v>
      </c>
      <c r="B67" s="9">
        <v>0</v>
      </c>
      <c r="C67" s="9">
        <v>0</v>
      </c>
      <c r="D67" s="9">
        <f>-1*Table6[[#This Row],[-4844135015.0000]]</f>
        <v>0</v>
      </c>
      <c r="E67" s="9">
        <v>0</v>
      </c>
      <c r="F67" s="9">
        <f>Table6[[#This Row],[4836915905]]-Table6[[#This Row],[Column1]]</f>
        <v>0</v>
      </c>
      <c r="G67" s="9">
        <v>776490</v>
      </c>
      <c r="H67" s="9">
        <v>17968998538</v>
      </c>
      <c r="I67" s="9">
        <f>-1*Table6[[#This Row],[Column8]]</f>
        <v>18036572187</v>
      </c>
      <c r="J67" s="9">
        <v>-18036572187</v>
      </c>
      <c r="K67" s="9">
        <f>Table6[[#This Row],[Column7]]-Table6[[#This Row],[Column2]]</f>
        <v>-67573649</v>
      </c>
    </row>
    <row r="68" spans="1:11" ht="23.1" customHeight="1" x14ac:dyDescent="0.6">
      <c r="A68" s="8" t="s">
        <v>174</v>
      </c>
      <c r="B68" s="9">
        <v>1498319</v>
      </c>
      <c r="C68" s="9">
        <v>30539743086</v>
      </c>
      <c r="D68" s="9">
        <f>-1*Table6[[#This Row],[-4844135015.0000]]</f>
        <v>36131109085</v>
      </c>
      <c r="E68" s="9">
        <v>-36131109085</v>
      </c>
      <c r="F68" s="9">
        <f>Table6[[#This Row],[4836915905]]-Table6[[#This Row],[Column1]]</f>
        <v>-5591365999</v>
      </c>
      <c r="G68" s="9">
        <v>3098264</v>
      </c>
      <c r="H68" s="9">
        <v>71126253746</v>
      </c>
      <c r="I68" s="9">
        <f>-1*Table6[[#This Row],[Column8]]</f>
        <v>74976343535</v>
      </c>
      <c r="J68" s="9">
        <v>-74976343535</v>
      </c>
      <c r="K68" s="9">
        <f>Table6[[#This Row],[Column7]]-Table6[[#This Row],[Column2]]</f>
        <v>-3850089789</v>
      </c>
    </row>
    <row r="69" spans="1:11" ht="23.1" customHeight="1" x14ac:dyDescent="0.6">
      <c r="A69" s="8" t="s">
        <v>111</v>
      </c>
      <c r="B69" s="9">
        <v>893868</v>
      </c>
      <c r="C69" s="9">
        <v>32334422102</v>
      </c>
      <c r="D69" s="9">
        <f>-1*Table6[[#This Row],[-4844135015.0000]]</f>
        <v>44660988255</v>
      </c>
      <c r="E69" s="9">
        <v>-44660988255</v>
      </c>
      <c r="F69" s="9">
        <f>Table6[[#This Row],[4836915905]]-Table6[[#This Row],[Column1]]</f>
        <v>-12326566153</v>
      </c>
      <c r="G69" s="9">
        <v>898286</v>
      </c>
      <c r="H69" s="9">
        <v>32564490663</v>
      </c>
      <c r="I69" s="9">
        <f>-1*Table6[[#This Row],[Column8]]</f>
        <v>44888118357</v>
      </c>
      <c r="J69" s="9">
        <v>-44888118357</v>
      </c>
      <c r="K69" s="9">
        <f>Table6[[#This Row],[Column7]]-Table6[[#This Row],[Column2]]</f>
        <v>-12323627694</v>
      </c>
    </row>
    <row r="70" spans="1:11" ht="23.1" customHeight="1" x14ac:dyDescent="0.6">
      <c r="A70" s="8" t="s">
        <v>137</v>
      </c>
      <c r="B70" s="9">
        <v>653901</v>
      </c>
      <c r="C70" s="9">
        <v>26565026444</v>
      </c>
      <c r="D70" s="9">
        <f>-1*Table6[[#This Row],[-4844135015.0000]]</f>
        <v>30770413391</v>
      </c>
      <c r="E70" s="9">
        <v>-30770413391</v>
      </c>
      <c r="F70" s="9">
        <f>Table6[[#This Row],[4836915905]]-Table6[[#This Row],[Column1]]</f>
        <v>-4205386947</v>
      </c>
      <c r="G70" s="9">
        <v>656188</v>
      </c>
      <c r="H70" s="9">
        <v>26674581901</v>
      </c>
      <c r="I70" s="9">
        <f>-1*Table6[[#This Row],[Column8]]</f>
        <v>30879046923</v>
      </c>
      <c r="J70" s="9">
        <v>-30879046923</v>
      </c>
      <c r="K70" s="9">
        <f>Table6[[#This Row],[Column7]]-Table6[[#This Row],[Column2]]</f>
        <v>-4204465022</v>
      </c>
    </row>
    <row r="71" spans="1:11" ht="23.1" customHeight="1" x14ac:dyDescent="0.6">
      <c r="A71" s="8" t="s">
        <v>140</v>
      </c>
      <c r="B71" s="9">
        <v>856284</v>
      </c>
      <c r="C71" s="9">
        <v>36617582172</v>
      </c>
      <c r="D71" s="9">
        <f>-1*Table6[[#This Row],[-4844135015.0000]]</f>
        <v>33924777567</v>
      </c>
      <c r="E71" s="9">
        <v>-33924777567</v>
      </c>
      <c r="F71" s="9">
        <f>Table6[[#This Row],[4836915905]]-Table6[[#This Row],[Column1]]</f>
        <v>2692804605</v>
      </c>
      <c r="G71" s="9">
        <v>1914845</v>
      </c>
      <c r="H71" s="9">
        <v>78571531442</v>
      </c>
      <c r="I71" s="9">
        <f>-1*Table6[[#This Row],[Column8]]</f>
        <v>75914479790</v>
      </c>
      <c r="J71" s="9">
        <v>-75914479790</v>
      </c>
      <c r="K71" s="9">
        <f>Table6[[#This Row],[Column7]]-Table6[[#This Row],[Column2]]</f>
        <v>2657051652</v>
      </c>
    </row>
    <row r="72" spans="1:11" ht="23.1" customHeight="1" x14ac:dyDescent="0.6">
      <c r="A72" s="8" t="s">
        <v>164</v>
      </c>
      <c r="B72" s="9">
        <v>67413</v>
      </c>
      <c r="C72" s="9">
        <v>1093543688</v>
      </c>
      <c r="D72" s="9">
        <f>-1*Table6[[#This Row],[-4844135015.0000]]</f>
        <v>1490452916</v>
      </c>
      <c r="E72" s="9">
        <v>-1490452916</v>
      </c>
      <c r="F72" s="9">
        <f>Table6[[#This Row],[4836915905]]-Table6[[#This Row],[Column1]]</f>
        <v>-396909228</v>
      </c>
      <c r="G72" s="9">
        <v>82643</v>
      </c>
      <c r="H72" s="9">
        <v>1444301378</v>
      </c>
      <c r="I72" s="9">
        <f>-1*Table6[[#This Row],[Column8]]</f>
        <v>1834618039</v>
      </c>
      <c r="J72" s="9">
        <v>-1834618039</v>
      </c>
      <c r="K72" s="9">
        <f>Table6[[#This Row],[Column7]]-Table6[[#This Row],[Column2]]</f>
        <v>-390316661</v>
      </c>
    </row>
    <row r="73" spans="1:11" ht="23.1" customHeight="1" x14ac:dyDescent="0.6">
      <c r="A73" s="8" t="s">
        <v>118</v>
      </c>
      <c r="B73" s="9">
        <v>0</v>
      </c>
      <c r="C73" s="9">
        <v>0</v>
      </c>
      <c r="D73" s="9">
        <f>-1*Table6[[#This Row],[-4844135015.0000]]</f>
        <v>0</v>
      </c>
      <c r="E73" s="9">
        <v>0</v>
      </c>
      <c r="F73" s="9">
        <f>Table6[[#This Row],[4836915905]]-Table6[[#This Row],[Column1]]</f>
        <v>0</v>
      </c>
      <c r="G73" s="9">
        <v>25792</v>
      </c>
      <c r="H73" s="9">
        <v>1350856340</v>
      </c>
      <c r="I73" s="9">
        <f>-1*Table6[[#This Row],[Column8]]</f>
        <v>1305885642</v>
      </c>
      <c r="J73" s="9">
        <v>-1305885642</v>
      </c>
      <c r="K73" s="9">
        <f>Table6[[#This Row],[Column7]]-Table6[[#This Row],[Column2]]</f>
        <v>44970698</v>
      </c>
    </row>
    <row r="74" spans="1:11" ht="23.1" customHeight="1" x14ac:dyDescent="0.6">
      <c r="A74" s="8" t="s">
        <v>187</v>
      </c>
      <c r="B74" s="9">
        <v>171511204</v>
      </c>
      <c r="C74" s="9">
        <v>3247298187910</v>
      </c>
      <c r="D74" s="9">
        <f>-1*Table6[[#This Row],[-4844135015.0000]]</f>
        <v>3241713196149</v>
      </c>
      <c r="E74" s="9">
        <v>-3241713196149</v>
      </c>
      <c r="F74" s="9">
        <f>Table6[[#This Row],[4836915905]]-Table6[[#This Row],[Column1]]</f>
        <v>5584991761</v>
      </c>
      <c r="G74" s="9">
        <v>171511204</v>
      </c>
      <c r="H74" s="9">
        <v>3247298187910</v>
      </c>
      <c r="I74" s="9">
        <f>-1*Table6[[#This Row],[Column8]]</f>
        <v>3241713196149</v>
      </c>
      <c r="J74" s="9">
        <v>-3241713196149</v>
      </c>
      <c r="K74" s="9">
        <f>Table6[[#This Row],[Column7]]-Table6[[#This Row],[Column2]]</f>
        <v>5584991761</v>
      </c>
    </row>
    <row r="75" spans="1:11" ht="23.1" customHeight="1" x14ac:dyDescent="0.6">
      <c r="A75" s="8" t="s">
        <v>210</v>
      </c>
      <c r="B75" s="9">
        <v>0</v>
      </c>
      <c r="C75" s="9">
        <v>0</v>
      </c>
      <c r="D75" s="9">
        <f>-1*Table6[[#This Row],[-4844135015.0000]]</f>
        <v>0</v>
      </c>
      <c r="E75" s="9">
        <v>0</v>
      </c>
      <c r="F75" s="9">
        <f>Table6[[#This Row],[4836915905]]-Table6[[#This Row],[Column1]]</f>
        <v>0</v>
      </c>
      <c r="G75" s="9">
        <v>99190</v>
      </c>
      <c r="H75" s="9">
        <v>99121545450</v>
      </c>
      <c r="I75" s="9">
        <f>-1*Table6[[#This Row],[Column8]]</f>
        <v>99190000000</v>
      </c>
      <c r="J75" s="9">
        <v>-99190000000</v>
      </c>
      <c r="K75" s="9">
        <f>Table6[[#This Row],[Column7]]-Table6[[#This Row],[Column2]]</f>
        <v>-68454550</v>
      </c>
    </row>
    <row r="76" spans="1:11" ht="23.1" customHeight="1" x14ac:dyDescent="0.6">
      <c r="A76" s="8" t="s">
        <v>229</v>
      </c>
      <c r="B76" s="9">
        <v>0</v>
      </c>
      <c r="C76" s="9">
        <v>0</v>
      </c>
      <c r="D76" s="9">
        <f>-1*Table6[[#This Row],[-4844135015.0000]]</f>
        <v>0</v>
      </c>
      <c r="E76" s="9">
        <v>0</v>
      </c>
      <c r="F76" s="9">
        <f>Table6[[#This Row],[4836915905]]-Table6[[#This Row],[Column1]]</f>
        <v>0</v>
      </c>
      <c r="G76" s="9">
        <v>14029</v>
      </c>
      <c r="H76" s="9">
        <v>11375419067</v>
      </c>
      <c r="I76" s="9">
        <f>-1*Table6[[#This Row],[Column8]]</f>
        <v>11190390043</v>
      </c>
      <c r="J76" s="9">
        <v>-11190390043</v>
      </c>
      <c r="K76" s="9">
        <f>Table6[[#This Row],[Column7]]-Table6[[#This Row],[Column2]]</f>
        <v>185029024</v>
      </c>
    </row>
    <row r="77" spans="1:11" ht="23.1" customHeight="1" x14ac:dyDescent="0.6">
      <c r="A77" s="8" t="s">
        <v>226</v>
      </c>
      <c r="B77" s="9">
        <v>0</v>
      </c>
      <c r="C77" s="9">
        <v>0</v>
      </c>
      <c r="D77" s="9">
        <f>-1*Table6[[#This Row],[-4844135015.0000]]</f>
        <v>0</v>
      </c>
      <c r="E77" s="9">
        <v>0</v>
      </c>
      <c r="F77" s="9">
        <f>Table6[[#This Row],[4836915905]]-Table6[[#This Row],[Column1]]</f>
        <v>0</v>
      </c>
      <c r="G77" s="9">
        <v>32047</v>
      </c>
      <c r="H77" s="9">
        <v>24483466270</v>
      </c>
      <c r="I77" s="9">
        <f>-1*Table6[[#This Row],[Column8]]</f>
        <v>24082064120</v>
      </c>
      <c r="J77" s="9">
        <v>-24082064120</v>
      </c>
      <c r="K77" s="9">
        <f>Table6[[#This Row],[Column7]]-Table6[[#This Row],[Column2]]</f>
        <v>401402150</v>
      </c>
    </row>
    <row r="78" spans="1:11" ht="23.1" customHeight="1" x14ac:dyDescent="0.6">
      <c r="A78" s="8" t="s">
        <v>228</v>
      </c>
      <c r="B78" s="9">
        <v>0</v>
      </c>
      <c r="C78" s="9">
        <v>0</v>
      </c>
      <c r="D78" s="9">
        <f>-1*Table6[[#This Row],[-4844135015.0000]]</f>
        <v>0</v>
      </c>
      <c r="E78" s="9">
        <v>0</v>
      </c>
      <c r="F78" s="9">
        <f>Table6[[#This Row],[4836915905]]-Table6[[#This Row],[Column1]]</f>
        <v>0</v>
      </c>
      <c r="G78" s="9">
        <v>9286</v>
      </c>
      <c r="H78" s="9">
        <v>8713241606</v>
      </c>
      <c r="I78" s="9">
        <f>-1*Table6[[#This Row],[Column8]]</f>
        <v>8566202332</v>
      </c>
      <c r="J78" s="9">
        <v>-8566202332</v>
      </c>
      <c r="K78" s="9">
        <f>Table6[[#This Row],[Column7]]-Table6[[#This Row],[Column2]]</f>
        <v>147039274</v>
      </c>
    </row>
    <row r="79" spans="1:11" ht="23.1" customHeight="1" x14ac:dyDescent="0.6">
      <c r="A79" s="8" t="s">
        <v>227</v>
      </c>
      <c r="B79" s="9">
        <v>0</v>
      </c>
      <c r="C79" s="9">
        <v>0</v>
      </c>
      <c r="D79" s="9">
        <f>-1*Table6[[#This Row],[-4844135015.0000]]</f>
        <v>0</v>
      </c>
      <c r="E79" s="9">
        <v>0</v>
      </c>
      <c r="F79" s="9">
        <f>Table6[[#This Row],[4836915905]]-Table6[[#This Row],[Column1]]</f>
        <v>0</v>
      </c>
      <c r="G79" s="9">
        <v>8158</v>
      </c>
      <c r="H79" s="9">
        <v>6453737844</v>
      </c>
      <c r="I79" s="9">
        <f>-1*Table6[[#This Row],[Column8]]</f>
        <v>6365392883</v>
      </c>
      <c r="J79" s="9">
        <v>-6365392883</v>
      </c>
      <c r="K79" s="9">
        <f>Table6[[#This Row],[Column7]]-Table6[[#This Row],[Column2]]</f>
        <v>88344961</v>
      </c>
    </row>
    <row r="80" spans="1:11" ht="23.1" customHeight="1" x14ac:dyDescent="0.6">
      <c r="A80" s="8" t="s">
        <v>225</v>
      </c>
      <c r="B80" s="9">
        <v>0</v>
      </c>
      <c r="C80" s="9">
        <v>0</v>
      </c>
      <c r="D80" s="9">
        <f>-1*Table6[[#This Row],[-4844135015.0000]]</f>
        <v>0</v>
      </c>
      <c r="E80" s="9">
        <v>0</v>
      </c>
      <c r="F80" s="9">
        <f>Table6[[#This Row],[4836915905]]-Table6[[#This Row],[Column1]]</f>
        <v>0</v>
      </c>
      <c r="G80" s="9">
        <v>151000</v>
      </c>
      <c r="H80" s="9">
        <v>149449488468</v>
      </c>
      <c r="I80" s="9">
        <f>-1*Table6[[#This Row],[Column8]]</f>
        <v>149445969750</v>
      </c>
      <c r="J80" s="9">
        <v>-149445969750</v>
      </c>
      <c r="K80" s="9">
        <f>Table6[[#This Row],[Column7]]-Table6[[#This Row],[Column2]]</f>
        <v>3518718</v>
      </c>
    </row>
    <row r="81" spans="1:11" ht="23.1" customHeight="1" x14ac:dyDescent="0.6">
      <c r="A81" s="8" t="s">
        <v>197</v>
      </c>
      <c r="B81" s="9">
        <v>0</v>
      </c>
      <c r="C81" s="9">
        <v>0</v>
      </c>
      <c r="D81" s="9">
        <f>-1*Table6[[#This Row],[-4844135015.0000]]</f>
        <v>0</v>
      </c>
      <c r="E81" s="9">
        <v>0</v>
      </c>
      <c r="F81" s="9">
        <f>Table6[[#This Row],[4836915905]]-Table6[[#This Row],[Column1]]</f>
        <v>0</v>
      </c>
      <c r="G81" s="9">
        <v>210000</v>
      </c>
      <c r="H81" s="9">
        <v>209893750000</v>
      </c>
      <c r="I81" s="9">
        <f>-1*Table6[[#This Row],[Column8]]</f>
        <v>209847750000</v>
      </c>
      <c r="J81" s="9">
        <v>-209847750000</v>
      </c>
      <c r="K81" s="9">
        <f>Table6[[#This Row],[Column7]]-Table6[[#This Row],[Column2]]</f>
        <v>46000000</v>
      </c>
    </row>
    <row r="82" spans="1:11" ht="23.1" customHeight="1" x14ac:dyDescent="0.6">
      <c r="A82" s="8" t="s">
        <v>252</v>
      </c>
      <c r="B82" s="9">
        <v>9774416</v>
      </c>
      <c r="C82" s="9">
        <v>10294261</v>
      </c>
      <c r="D82" s="9">
        <f>-1*Table6[[#This Row],[-4844135015.0000]]</f>
        <v>9774416</v>
      </c>
      <c r="E82" s="9">
        <v>-9774416</v>
      </c>
      <c r="F82" s="9">
        <f>Table6[[#This Row],[4836915905]]-Table6[[#This Row],[Column1]]</f>
        <v>519845</v>
      </c>
      <c r="G82" s="9">
        <v>9774416</v>
      </c>
      <c r="H82" s="9">
        <v>10294261</v>
      </c>
      <c r="I82" s="9">
        <f>-1*Table6[[#This Row],[Column8]]</f>
        <v>9774416</v>
      </c>
      <c r="J82" s="9">
        <v>-9774416</v>
      </c>
      <c r="K82" s="9">
        <f>Table6[[#This Row],[Column7]]-Table6[[#This Row],[Column2]]</f>
        <v>519845</v>
      </c>
    </row>
    <row r="83" spans="1:11" ht="23.1" customHeight="1" thickBot="1" x14ac:dyDescent="0.65">
      <c r="A83" s="8" t="s">
        <v>95</v>
      </c>
      <c r="B83" s="9"/>
      <c r="C83" s="14">
        <f>SUM(C7:C82)</f>
        <v>6484690752761</v>
      </c>
      <c r="D83" s="14">
        <f>SUM(D7:D82)</f>
        <v>7166311506134</v>
      </c>
      <c r="E83" s="9">
        <f>SUM(E7:E82)</f>
        <v>-7166311506134</v>
      </c>
      <c r="F83" s="14">
        <f>SUM(F7:F82)</f>
        <v>-681620753373</v>
      </c>
      <c r="G83" s="9"/>
      <c r="H83" s="14">
        <f>SUM(H7:H82)</f>
        <v>9849894830216</v>
      </c>
      <c r="I83" s="14">
        <f>SUM(I7:I82)</f>
        <v>10563180711163</v>
      </c>
      <c r="J83" s="9">
        <f>SUM(J7:J82)</f>
        <v>-10563180711163</v>
      </c>
      <c r="K83" s="14">
        <f>SUM(K7:K82)</f>
        <v>-713285880947</v>
      </c>
    </row>
    <row r="84" spans="1:11" ht="23.1" customHeight="1" thickTop="1" x14ac:dyDescent="0.6">
      <c r="A84" s="8" t="s">
        <v>96</v>
      </c>
      <c r="B84" s="9"/>
      <c r="C84" s="9"/>
      <c r="D84" s="9"/>
      <c r="E84" s="9"/>
      <c r="F84" s="9"/>
      <c r="G84" s="9"/>
      <c r="H84" s="9"/>
      <c r="I84" s="9"/>
      <c r="J84" s="9"/>
      <c r="K84" s="9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4" orientation="landscape" r:id="rId1"/>
  <headerFooter differentOddEven="1" differentFirst="1"/>
  <rowBreaks count="1" manualBreakCount="1">
    <brk id="56" max="10" man="1"/>
  </row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rightToLeft="1" view="pageBreakPreview" topLeftCell="A83" zoomScale="106" zoomScaleNormal="100" zoomScaleSheetLayoutView="106" workbookViewId="0">
      <selection activeCell="F84" sqref="F84:F88"/>
    </sheetView>
  </sheetViews>
  <sheetFormatPr defaultRowHeight="22.5" x14ac:dyDescent="0.6"/>
  <cols>
    <col min="1" max="1" width="38.85546875" style="27" bestFit="1" customWidth="1"/>
    <col min="2" max="2" width="12.140625" style="27" bestFit="1" customWidth="1"/>
    <col min="3" max="3" width="18" style="27" bestFit="1" customWidth="1"/>
    <col min="4" max="4" width="17.28515625" style="27" customWidth="1"/>
    <col min="5" max="5" width="18.85546875" style="27" hidden="1" customWidth="1"/>
    <col min="6" max="6" width="29.28515625" style="27" bestFit="1" customWidth="1"/>
    <col min="7" max="7" width="12.140625" style="27" bestFit="1" customWidth="1"/>
    <col min="8" max="8" width="18" style="27" bestFit="1" customWidth="1"/>
    <col min="9" max="9" width="16.140625" style="27" customWidth="1"/>
    <col min="10" max="10" width="18.85546875" style="27" hidden="1" customWidth="1"/>
    <col min="11" max="11" width="29.28515625" style="27" bestFit="1" customWidth="1"/>
    <col min="12" max="12" width="9.140625" style="28" customWidth="1"/>
    <col min="13" max="16384" width="9.140625" style="28"/>
  </cols>
  <sheetData>
    <row r="1" spans="1:11" ht="25.5" x14ac:dyDescent="0.6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5.5" x14ac:dyDescent="0.6">
      <c r="A2" s="95" t="s">
        <v>217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5" x14ac:dyDescent="0.6">
      <c r="A3" s="95" t="s">
        <v>218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5.5" x14ac:dyDescent="0.6">
      <c r="A4" s="96" t="s">
        <v>313</v>
      </c>
      <c r="B4" s="96"/>
      <c r="C4" s="96"/>
      <c r="D4" s="96"/>
      <c r="E4" s="96"/>
    </row>
    <row r="5" spans="1:11" ht="16.5" customHeight="1" x14ac:dyDescent="0.6">
      <c r="B5" s="100" t="s">
        <v>324</v>
      </c>
      <c r="C5" s="100"/>
      <c r="D5" s="100"/>
      <c r="E5" s="100"/>
      <c r="F5" s="100"/>
      <c r="G5" s="98" t="s">
        <v>220</v>
      </c>
      <c r="H5" s="98"/>
      <c r="I5" s="98"/>
      <c r="J5" s="98"/>
      <c r="K5" s="98"/>
    </row>
    <row r="6" spans="1:11" ht="53.25" customHeight="1" x14ac:dyDescent="0.6">
      <c r="A6" s="37" t="s">
        <v>248</v>
      </c>
      <c r="B6" s="29" t="s">
        <v>102</v>
      </c>
      <c r="C6" s="29" t="s">
        <v>104</v>
      </c>
      <c r="D6" s="29" t="s">
        <v>250</v>
      </c>
      <c r="E6" s="29" t="s">
        <v>250</v>
      </c>
      <c r="F6" s="44" t="s">
        <v>314</v>
      </c>
      <c r="G6" s="29" t="s">
        <v>102</v>
      </c>
      <c r="H6" s="29" t="s">
        <v>104</v>
      </c>
      <c r="I6" s="29" t="s">
        <v>250</v>
      </c>
      <c r="J6" s="29" t="s">
        <v>250</v>
      </c>
      <c r="K6" s="44" t="s">
        <v>314</v>
      </c>
    </row>
    <row r="7" spans="1:11" ht="23.1" customHeight="1" x14ac:dyDescent="0.6">
      <c r="A7" s="8" t="s">
        <v>109</v>
      </c>
      <c r="B7" s="9">
        <v>19587752</v>
      </c>
      <c r="C7" s="9">
        <v>222328177042</v>
      </c>
      <c r="D7" s="9">
        <f>-1*Table7[[#This Row],[-244674273134.0000]]</f>
        <v>244674273134</v>
      </c>
      <c r="E7" s="9">
        <v>-244674273134</v>
      </c>
      <c r="F7" s="9">
        <f>Table7[[#This Row],[222328177042.0000]]-Table7[[#This Row],[Column1]]</f>
        <v>-22346096092</v>
      </c>
      <c r="G7" s="9">
        <v>19587752</v>
      </c>
      <c r="H7" s="9">
        <v>222328177042</v>
      </c>
      <c r="I7" s="9">
        <f>-1*Table7[[#This Row],[-220169542993.0000]]</f>
        <v>220169542993</v>
      </c>
      <c r="J7" s="9">
        <v>-220169542993</v>
      </c>
      <c r="K7" s="9">
        <f>Table7[[#This Row],[Column7]]-Table7[[#This Row],[Column2]]</f>
        <v>2158634049</v>
      </c>
    </row>
    <row r="8" spans="1:11" ht="23.1" customHeight="1" x14ac:dyDescent="0.6">
      <c r="A8" s="8" t="s">
        <v>110</v>
      </c>
      <c r="B8" s="9">
        <v>4182464</v>
      </c>
      <c r="C8" s="9">
        <v>296394915420</v>
      </c>
      <c r="D8" s="9">
        <f>-1*Table7[[#This Row],[-244674273134.0000]]</f>
        <v>299555787511</v>
      </c>
      <c r="E8" s="9">
        <v>-299555787511</v>
      </c>
      <c r="F8" s="9">
        <f>Table7[[#This Row],[222328177042.0000]]-Table7[[#This Row],[Column1]]</f>
        <v>-3160872091</v>
      </c>
      <c r="G8" s="9">
        <v>4182464</v>
      </c>
      <c r="H8" s="9">
        <v>296394915420</v>
      </c>
      <c r="I8" s="9">
        <f>-1*Table7[[#This Row],[-220169542993.0000]]</f>
        <v>368688707514</v>
      </c>
      <c r="J8" s="9">
        <v>-368688707514</v>
      </c>
      <c r="K8" s="9">
        <f>Table7[[#This Row],[Column7]]-Table7[[#This Row],[Column2]]</f>
        <v>-72293792094</v>
      </c>
    </row>
    <row r="9" spans="1:11" ht="23.1" customHeight="1" x14ac:dyDescent="0.6">
      <c r="A9" s="8" t="s">
        <v>111</v>
      </c>
      <c r="B9" s="9">
        <v>7990086</v>
      </c>
      <c r="C9" s="9">
        <v>289979371580</v>
      </c>
      <c r="D9" s="9">
        <f>-1*Table7[[#This Row],[-244674273134.0000]]</f>
        <v>301945150401</v>
      </c>
      <c r="E9" s="9">
        <v>-301945150401</v>
      </c>
      <c r="F9" s="9">
        <f>Table7[[#This Row],[222328177042.0000]]-Table7[[#This Row],[Column1]]</f>
        <v>-11965778821</v>
      </c>
      <c r="G9" s="9">
        <v>7990086</v>
      </c>
      <c r="H9" s="9">
        <v>289979371580</v>
      </c>
      <c r="I9" s="9">
        <f>-1*Table7[[#This Row],[-220169542993.0000]]</f>
        <v>396208057250</v>
      </c>
      <c r="J9" s="9">
        <v>-396208057250</v>
      </c>
      <c r="K9" s="9">
        <f>Table7[[#This Row],[Column7]]-Table7[[#This Row],[Column2]]</f>
        <v>-106228685670</v>
      </c>
    </row>
    <row r="10" spans="1:11" ht="23.1" customHeight="1" x14ac:dyDescent="0.6">
      <c r="A10" s="8" t="s">
        <v>112</v>
      </c>
      <c r="B10" s="9">
        <v>3842950</v>
      </c>
      <c r="C10" s="9">
        <v>303707921929</v>
      </c>
      <c r="D10" s="9">
        <f>-1*Table7[[#This Row],[-244674273134.0000]]</f>
        <v>341374384522</v>
      </c>
      <c r="E10" s="9">
        <v>-341374384522</v>
      </c>
      <c r="F10" s="9">
        <f>Table7[[#This Row],[222328177042.0000]]-Table7[[#This Row],[Column1]]</f>
        <v>-37666462593</v>
      </c>
      <c r="G10" s="9">
        <v>3842950</v>
      </c>
      <c r="H10" s="9">
        <v>303707921929</v>
      </c>
      <c r="I10" s="9">
        <f>-1*Table7[[#This Row],[-220169542993.0000]]</f>
        <v>360963844031</v>
      </c>
      <c r="J10" s="9">
        <v>-360963844031</v>
      </c>
      <c r="K10" s="9">
        <f>Table7[[#This Row],[Column7]]-Table7[[#This Row],[Column2]]</f>
        <v>-57255922102</v>
      </c>
    </row>
    <row r="11" spans="1:11" ht="23.1" customHeight="1" x14ac:dyDescent="0.6">
      <c r="A11" s="8" t="s">
        <v>113</v>
      </c>
      <c r="B11" s="9">
        <v>7813255</v>
      </c>
      <c r="C11" s="9">
        <v>205878947348</v>
      </c>
      <c r="D11" s="9">
        <f>-1*Table7[[#This Row],[-244674273134.0000]]</f>
        <v>204832985295</v>
      </c>
      <c r="E11" s="9">
        <v>-204832985295</v>
      </c>
      <c r="F11" s="9">
        <f>Table7[[#This Row],[222328177042.0000]]-Table7[[#This Row],[Column1]]</f>
        <v>1045962053</v>
      </c>
      <c r="G11" s="9">
        <v>7813255</v>
      </c>
      <c r="H11" s="9">
        <v>205878947348</v>
      </c>
      <c r="I11" s="9">
        <f>-1*Table7[[#This Row],[-220169542993.0000]]</f>
        <v>264093334735</v>
      </c>
      <c r="J11" s="9">
        <v>-264093334735</v>
      </c>
      <c r="K11" s="9">
        <f>Table7[[#This Row],[Column7]]-Table7[[#This Row],[Column2]]</f>
        <v>-58214387387</v>
      </c>
    </row>
    <row r="12" spans="1:11" ht="23.1" customHeight="1" x14ac:dyDescent="0.6">
      <c r="A12" s="8" t="s">
        <v>114</v>
      </c>
      <c r="B12" s="9">
        <v>7513837</v>
      </c>
      <c r="C12" s="9">
        <v>132743676237</v>
      </c>
      <c r="D12" s="9">
        <f>-1*Table7[[#This Row],[-244674273134.0000]]</f>
        <v>137345450689</v>
      </c>
      <c r="E12" s="9">
        <v>-137345450689</v>
      </c>
      <c r="F12" s="9">
        <f>Table7[[#This Row],[222328177042.0000]]-Table7[[#This Row],[Column1]]</f>
        <v>-4601774452</v>
      </c>
      <c r="G12" s="9">
        <v>7513837</v>
      </c>
      <c r="H12" s="9">
        <v>132743676237</v>
      </c>
      <c r="I12" s="9">
        <f>-1*Table7[[#This Row],[-220169542993.0000]]</f>
        <v>284820579421</v>
      </c>
      <c r="J12" s="9">
        <v>-284820579421</v>
      </c>
      <c r="K12" s="9">
        <f>Table7[[#This Row],[Column7]]-Table7[[#This Row],[Column2]]</f>
        <v>-152076903184</v>
      </c>
    </row>
    <row r="13" spans="1:11" ht="23.1" customHeight="1" x14ac:dyDescent="0.6">
      <c r="A13" s="8" t="s">
        <v>115</v>
      </c>
      <c r="B13" s="9">
        <v>3538359</v>
      </c>
      <c r="C13" s="9">
        <v>83689305286</v>
      </c>
      <c r="D13" s="9">
        <f>-1*Table7[[#This Row],[-244674273134.0000]]</f>
        <v>95511907078</v>
      </c>
      <c r="E13" s="9">
        <v>-95511907078</v>
      </c>
      <c r="F13" s="9">
        <f>Table7[[#This Row],[222328177042.0000]]-Table7[[#This Row],[Column1]]</f>
        <v>-11822601792</v>
      </c>
      <c r="G13" s="9">
        <v>3538359</v>
      </c>
      <c r="H13" s="9">
        <v>83689305286</v>
      </c>
      <c r="I13" s="9">
        <f>-1*Table7[[#This Row],[-220169542993.0000]]</f>
        <v>119006537829</v>
      </c>
      <c r="J13" s="9">
        <v>-119006537829</v>
      </c>
      <c r="K13" s="9">
        <f>Table7[[#This Row],[Column7]]-Table7[[#This Row],[Column2]]</f>
        <v>-35317232543</v>
      </c>
    </row>
    <row r="14" spans="1:11" ht="23.1" customHeight="1" x14ac:dyDescent="0.6">
      <c r="A14" s="8" t="s">
        <v>116</v>
      </c>
      <c r="B14" s="9">
        <v>559000</v>
      </c>
      <c r="C14" s="9">
        <v>120758363842</v>
      </c>
      <c r="D14" s="9">
        <f>-1*Table7[[#This Row],[-244674273134.0000]]</f>
        <v>134533722168</v>
      </c>
      <c r="E14" s="9">
        <v>-134533722168</v>
      </c>
      <c r="F14" s="9">
        <f>Table7[[#This Row],[222328177042.0000]]-Table7[[#This Row],[Column1]]</f>
        <v>-13775358326</v>
      </c>
      <c r="G14" s="9">
        <v>559000</v>
      </c>
      <c r="H14" s="9">
        <v>120758363842</v>
      </c>
      <c r="I14" s="9">
        <f>-1*Table7[[#This Row],[-220169542993.0000]]</f>
        <v>136721917022</v>
      </c>
      <c r="J14" s="9">
        <v>-136721917022</v>
      </c>
      <c r="K14" s="9">
        <f>Table7[[#This Row],[Column7]]-Table7[[#This Row],[Column2]]</f>
        <v>-15963553180</v>
      </c>
    </row>
    <row r="15" spans="1:11" ht="23.1" customHeight="1" x14ac:dyDescent="0.6">
      <c r="A15" s="8" t="s">
        <v>117</v>
      </c>
      <c r="B15" s="9">
        <v>3454179</v>
      </c>
      <c r="C15" s="9">
        <v>26093746912</v>
      </c>
      <c r="D15" s="9">
        <v>15283158508</v>
      </c>
      <c r="E15" s="9">
        <v>15283158508</v>
      </c>
      <c r="F15" s="9">
        <v>41376905420</v>
      </c>
      <c r="G15" s="9">
        <v>3454179</v>
      </c>
      <c r="H15" s="9">
        <v>26093746912</v>
      </c>
      <c r="I15" s="9">
        <f>-1*Table7[[#This Row],[-220169542993.0000]]</f>
        <v>37117551849</v>
      </c>
      <c r="J15" s="9">
        <v>-37117551849</v>
      </c>
      <c r="K15" s="9">
        <f>Table7[[#This Row],[Column7]]-Table7[[#This Row],[Column2]]</f>
        <v>-11023804937</v>
      </c>
    </row>
    <row r="16" spans="1:11" ht="23.1" customHeight="1" x14ac:dyDescent="0.6">
      <c r="A16" s="8" t="s">
        <v>118</v>
      </c>
      <c r="B16" s="9">
        <v>4613619</v>
      </c>
      <c r="C16" s="9">
        <v>149275447596</v>
      </c>
      <c r="D16" s="9">
        <f>-1*Table7[[#This Row],[-244674273134.0000]]</f>
        <v>190305450178</v>
      </c>
      <c r="E16" s="9">
        <v>-190305450178</v>
      </c>
      <c r="F16" s="9">
        <f>Table7[[#This Row],[222328177042.0000]]-Table7[[#This Row],[Column1]]</f>
        <v>-41030002582</v>
      </c>
      <c r="G16" s="9">
        <v>4613619</v>
      </c>
      <c r="H16" s="9">
        <v>149275447596</v>
      </c>
      <c r="I16" s="9">
        <f>-1*Table7[[#This Row],[-220169542993.0000]]</f>
        <v>233564374358</v>
      </c>
      <c r="J16" s="9">
        <v>-233564374358</v>
      </c>
      <c r="K16" s="9">
        <f>Table7[[#This Row],[Column7]]-Table7[[#This Row],[Column2]]</f>
        <v>-84288926762</v>
      </c>
    </row>
    <row r="17" spans="1:11" ht="23.1" customHeight="1" x14ac:dyDescent="0.6">
      <c r="A17" s="8" t="s">
        <v>119</v>
      </c>
      <c r="B17" s="9">
        <v>13193920</v>
      </c>
      <c r="C17" s="9">
        <v>431983425616</v>
      </c>
      <c r="D17" s="9">
        <f>-1*Table7[[#This Row],[-244674273134.0000]]</f>
        <v>372496835552</v>
      </c>
      <c r="E17" s="9">
        <v>-372496835552</v>
      </c>
      <c r="F17" s="9">
        <f>Table7[[#This Row],[222328177042.0000]]-Table7[[#This Row],[Column1]]</f>
        <v>59486590064</v>
      </c>
      <c r="G17" s="9">
        <v>13193920</v>
      </c>
      <c r="H17" s="9">
        <v>431983425616</v>
      </c>
      <c r="I17" s="9">
        <f>-1*Table7[[#This Row],[-220169542993.0000]]</f>
        <v>724883578174</v>
      </c>
      <c r="J17" s="9">
        <v>-724883578174</v>
      </c>
      <c r="K17" s="9">
        <f>Table7[[#This Row],[Column7]]-Table7[[#This Row],[Column2]]</f>
        <v>-292900152558</v>
      </c>
    </row>
    <row r="18" spans="1:11" ht="23.1" customHeight="1" x14ac:dyDescent="0.6">
      <c r="A18" s="8" t="s">
        <v>120</v>
      </c>
      <c r="B18" s="9">
        <v>7024623</v>
      </c>
      <c r="C18" s="9">
        <v>222721890416</v>
      </c>
      <c r="D18" s="9">
        <f>-1*Table7[[#This Row],[-244674273134.0000]]</f>
        <v>290492901557</v>
      </c>
      <c r="E18" s="9">
        <v>-290492901557</v>
      </c>
      <c r="F18" s="9">
        <f>Table7[[#This Row],[222328177042.0000]]-Table7[[#This Row],[Column1]]</f>
        <v>-67771011141</v>
      </c>
      <c r="G18" s="9">
        <v>7024623</v>
      </c>
      <c r="H18" s="9">
        <v>222721890416</v>
      </c>
      <c r="I18" s="9">
        <f>-1*Table7[[#This Row],[-220169542993.0000]]</f>
        <v>326373635460</v>
      </c>
      <c r="J18" s="9">
        <v>-326373635460</v>
      </c>
      <c r="K18" s="9">
        <f>Table7[[#This Row],[Column7]]-Table7[[#This Row],[Column2]]</f>
        <v>-103651745044</v>
      </c>
    </row>
    <row r="19" spans="1:11" ht="23.1" customHeight="1" x14ac:dyDescent="0.6">
      <c r="A19" s="8" t="s">
        <v>121</v>
      </c>
      <c r="B19" s="9">
        <v>23254544</v>
      </c>
      <c r="C19" s="9">
        <v>133379636941</v>
      </c>
      <c r="D19" s="9">
        <f>-1*Table7[[#This Row],[-244674273134.0000]]</f>
        <v>148790896489</v>
      </c>
      <c r="E19" s="9">
        <v>-148790896489</v>
      </c>
      <c r="F19" s="9">
        <f>Table7[[#This Row],[222328177042.0000]]-Table7[[#This Row],[Column1]]</f>
        <v>-15411259548</v>
      </c>
      <c r="G19" s="9">
        <v>23254544</v>
      </c>
      <c r="H19" s="9">
        <v>133379636941</v>
      </c>
      <c r="I19" s="9">
        <f>-1*Table7[[#This Row],[-220169542993.0000]]</f>
        <v>183944267915</v>
      </c>
      <c r="J19" s="9">
        <v>-183944267915</v>
      </c>
      <c r="K19" s="9">
        <f>Table7[[#This Row],[Column7]]-Table7[[#This Row],[Column2]]</f>
        <v>-50564630974</v>
      </c>
    </row>
    <row r="20" spans="1:11" ht="23.1" customHeight="1" x14ac:dyDescent="0.6">
      <c r="A20" s="8" t="s">
        <v>122</v>
      </c>
      <c r="B20" s="9">
        <v>16515386</v>
      </c>
      <c r="C20" s="9">
        <v>232524935385</v>
      </c>
      <c r="D20" s="9">
        <f>-1*Table7[[#This Row],[-244674273134.0000]]</f>
        <v>212822419340</v>
      </c>
      <c r="E20" s="9">
        <v>-212822419340</v>
      </c>
      <c r="F20" s="9">
        <f>Table7[[#This Row],[222328177042.0000]]-Table7[[#This Row],[Column1]]</f>
        <v>19702516045</v>
      </c>
      <c r="G20" s="9">
        <v>16515386</v>
      </c>
      <c r="H20" s="9">
        <v>232524935385</v>
      </c>
      <c r="I20" s="9">
        <f>-1*Table7[[#This Row],[-220169542993.0000]]</f>
        <v>312981008724</v>
      </c>
      <c r="J20" s="9">
        <v>-312981008724</v>
      </c>
      <c r="K20" s="9">
        <f>Table7[[#This Row],[Column7]]-Table7[[#This Row],[Column2]]</f>
        <v>-80456073339</v>
      </c>
    </row>
    <row r="21" spans="1:11" ht="23.1" customHeight="1" x14ac:dyDescent="0.6">
      <c r="A21" s="8" t="s">
        <v>123</v>
      </c>
      <c r="B21" s="9">
        <v>8898838</v>
      </c>
      <c r="C21" s="9">
        <v>115063448990</v>
      </c>
      <c r="D21" s="9">
        <f>-1*Table7[[#This Row],[-244674273134.0000]]</f>
        <v>80155566871</v>
      </c>
      <c r="E21" s="9">
        <v>-80155566871</v>
      </c>
      <c r="F21" s="9">
        <f>Table7[[#This Row],[222328177042.0000]]-Table7[[#This Row],[Column1]]</f>
        <v>34907882119</v>
      </c>
      <c r="G21" s="9">
        <v>8898838</v>
      </c>
      <c r="H21" s="9">
        <v>115063448990</v>
      </c>
      <c r="I21" s="9">
        <f>-1*Table7[[#This Row],[-220169542993.0000]]</f>
        <v>145776641487</v>
      </c>
      <c r="J21" s="9">
        <v>-145776641487</v>
      </c>
      <c r="K21" s="9">
        <f>Table7[[#This Row],[Column7]]-Table7[[#This Row],[Column2]]</f>
        <v>-30713192497</v>
      </c>
    </row>
    <row r="22" spans="1:11" ht="23.1" customHeight="1" x14ac:dyDescent="0.6">
      <c r="A22" s="8" t="s">
        <v>124</v>
      </c>
      <c r="B22" s="9">
        <v>1291680</v>
      </c>
      <c r="C22" s="9">
        <v>36023390205</v>
      </c>
      <c r="D22" s="9">
        <f>-1*Table7[[#This Row],[-244674273134.0000]]</f>
        <v>32690945818</v>
      </c>
      <c r="E22" s="9">
        <v>-32690945818</v>
      </c>
      <c r="F22" s="9">
        <f>Table7[[#This Row],[222328177042.0000]]-Table7[[#This Row],[Column1]]</f>
        <v>3332444387</v>
      </c>
      <c r="G22" s="9">
        <v>1291680</v>
      </c>
      <c r="H22" s="9">
        <v>36023390205</v>
      </c>
      <c r="I22" s="9">
        <f>-1*Table7[[#This Row],[-220169542993.0000]]</f>
        <v>46695414981</v>
      </c>
      <c r="J22" s="9">
        <v>-46695414981</v>
      </c>
      <c r="K22" s="9">
        <f>Table7[[#This Row],[Column7]]-Table7[[#This Row],[Column2]]</f>
        <v>-10672024776</v>
      </c>
    </row>
    <row r="23" spans="1:11" ht="23.1" customHeight="1" x14ac:dyDescent="0.6">
      <c r="A23" s="8" t="s">
        <v>125</v>
      </c>
      <c r="B23" s="9">
        <v>2736374</v>
      </c>
      <c r="C23" s="9">
        <v>121375326455</v>
      </c>
      <c r="D23" s="9">
        <f>-1*Table7[[#This Row],[-244674273134.0000]]</f>
        <v>138275576645</v>
      </c>
      <c r="E23" s="9">
        <v>-138275576645</v>
      </c>
      <c r="F23" s="9">
        <f>Table7[[#This Row],[222328177042.0000]]-Table7[[#This Row],[Column1]]</f>
        <v>-16900250190</v>
      </c>
      <c r="G23" s="9">
        <v>2736374</v>
      </c>
      <c r="H23" s="9">
        <v>121375326455</v>
      </c>
      <c r="I23" s="9">
        <f>-1*Table7[[#This Row],[-220169542993.0000]]</f>
        <v>179482306984</v>
      </c>
      <c r="J23" s="9">
        <v>-179482306984</v>
      </c>
      <c r="K23" s="9">
        <f>Table7[[#This Row],[Column7]]-Table7[[#This Row],[Column2]]</f>
        <v>-58106980529</v>
      </c>
    </row>
    <row r="24" spans="1:11" ht="23.1" customHeight="1" x14ac:dyDescent="0.6">
      <c r="A24" s="8" t="s">
        <v>126</v>
      </c>
      <c r="B24" s="9">
        <v>1411257</v>
      </c>
      <c r="C24" s="9">
        <v>45422040965</v>
      </c>
      <c r="D24" s="9">
        <f>-1*Table7[[#This Row],[-244674273134.0000]]</f>
        <v>37009146064</v>
      </c>
      <c r="E24" s="9">
        <v>-37009146064</v>
      </c>
      <c r="F24" s="9">
        <f>Table7[[#This Row],[222328177042.0000]]-Table7[[#This Row],[Column1]]</f>
        <v>8412894901</v>
      </c>
      <c r="G24" s="9">
        <v>1411257</v>
      </c>
      <c r="H24" s="9">
        <v>45422040965</v>
      </c>
      <c r="I24" s="9">
        <f>-1*Table7[[#This Row],[-220169542993.0000]]</f>
        <v>69008216601</v>
      </c>
      <c r="J24" s="9">
        <v>-69008216601</v>
      </c>
      <c r="K24" s="9">
        <f>Table7[[#This Row],[Column7]]-Table7[[#This Row],[Column2]]</f>
        <v>-23586175636</v>
      </c>
    </row>
    <row r="25" spans="1:11" ht="23.1" customHeight="1" x14ac:dyDescent="0.6">
      <c r="A25" s="8" t="s">
        <v>127</v>
      </c>
      <c r="B25" s="9">
        <v>4541414</v>
      </c>
      <c r="C25" s="9">
        <v>415663753438</v>
      </c>
      <c r="D25" s="9">
        <f>-1*Table7[[#This Row],[-244674273134.0000]]</f>
        <v>371637540720</v>
      </c>
      <c r="E25" s="9">
        <v>-371637540720</v>
      </c>
      <c r="F25" s="9">
        <f>Table7[[#This Row],[222328177042.0000]]-Table7[[#This Row],[Column1]]</f>
        <v>44026212718</v>
      </c>
      <c r="G25" s="9">
        <v>4541414</v>
      </c>
      <c r="H25" s="9">
        <v>415663753438</v>
      </c>
      <c r="I25" s="9">
        <f>-1*Table7[[#This Row],[-220169542993.0000]]</f>
        <v>395916641315</v>
      </c>
      <c r="J25" s="9">
        <v>-395916641315</v>
      </c>
      <c r="K25" s="9">
        <f>Table7[[#This Row],[Column7]]-Table7[[#This Row],[Column2]]</f>
        <v>19747112123</v>
      </c>
    </row>
    <row r="26" spans="1:11" ht="23.1" customHeight="1" x14ac:dyDescent="0.6">
      <c r="A26" s="8" t="s">
        <v>128</v>
      </c>
      <c r="B26" s="9">
        <v>3488622</v>
      </c>
      <c r="C26" s="9">
        <v>85134375150</v>
      </c>
      <c r="D26" s="9">
        <f>-1*Table7[[#This Row],[-244674273134.0000]]</f>
        <v>94545034025</v>
      </c>
      <c r="E26" s="9">
        <v>-94545034025</v>
      </c>
      <c r="F26" s="9">
        <f>Table7[[#This Row],[222328177042.0000]]-Table7[[#This Row],[Column1]]</f>
        <v>-9410658875</v>
      </c>
      <c r="G26" s="9">
        <v>3488622</v>
      </c>
      <c r="H26" s="9">
        <v>85134375150</v>
      </c>
      <c r="I26" s="9">
        <f>-1*Table7[[#This Row],[-220169542993.0000]]</f>
        <v>98926637005</v>
      </c>
      <c r="J26" s="9">
        <v>-98926637005</v>
      </c>
      <c r="K26" s="9">
        <f>Table7[[#This Row],[Column7]]-Table7[[#This Row],[Column2]]</f>
        <v>-13792261855</v>
      </c>
    </row>
    <row r="27" spans="1:11" ht="23.1" customHeight="1" x14ac:dyDescent="0.6">
      <c r="A27" s="8" t="s">
        <v>129</v>
      </c>
      <c r="B27" s="9">
        <v>797338752</v>
      </c>
      <c r="C27" s="9">
        <v>8469269393454</v>
      </c>
      <c r="D27" s="9">
        <f>-1*Table7[[#This Row],[-244674273134.0000]]</f>
        <v>8336296831969</v>
      </c>
      <c r="E27" s="9">
        <v>-8336296831969</v>
      </c>
      <c r="F27" s="9">
        <f>Table7[[#This Row],[222328177042.0000]]-Table7[[#This Row],[Column1]]</f>
        <v>132972561485</v>
      </c>
      <c r="G27" s="9">
        <v>797338752</v>
      </c>
      <c r="H27" s="9">
        <v>8469269393454</v>
      </c>
      <c r="I27" s="9">
        <f>-1*Table7[[#This Row],[-220169542993.0000]]</f>
        <v>10129903324109</v>
      </c>
      <c r="J27" s="9">
        <v>-10129903324109</v>
      </c>
      <c r="K27" s="9">
        <f>Table7[[#This Row],[Column7]]-Table7[[#This Row],[Column2]]</f>
        <v>-1660633930655</v>
      </c>
    </row>
    <row r="28" spans="1:11" ht="23.1" customHeight="1" x14ac:dyDescent="0.6">
      <c r="A28" s="8" t="s">
        <v>130</v>
      </c>
      <c r="B28" s="9">
        <v>16377126</v>
      </c>
      <c r="C28" s="9">
        <v>388824782172</v>
      </c>
      <c r="D28" s="9">
        <f>-1*Table7[[#This Row],[-244674273134.0000]]</f>
        <v>341291783742</v>
      </c>
      <c r="E28" s="9">
        <v>-341291783742</v>
      </c>
      <c r="F28" s="9">
        <f>Table7[[#This Row],[222328177042.0000]]-Table7[[#This Row],[Column1]]</f>
        <v>47532998430</v>
      </c>
      <c r="G28" s="9">
        <v>16377126</v>
      </c>
      <c r="H28" s="9">
        <v>388824782172</v>
      </c>
      <c r="I28" s="9">
        <f>-1*Table7[[#This Row],[-220169542993.0000]]</f>
        <v>459740315967</v>
      </c>
      <c r="J28" s="9">
        <v>-459740315967</v>
      </c>
      <c r="K28" s="9">
        <f>Table7[[#This Row],[Column7]]-Table7[[#This Row],[Column2]]</f>
        <v>-70915533795</v>
      </c>
    </row>
    <row r="29" spans="1:11" ht="23.1" customHeight="1" x14ac:dyDescent="0.6">
      <c r="A29" s="8" t="s">
        <v>131</v>
      </c>
      <c r="B29" s="9">
        <v>532508520</v>
      </c>
      <c r="C29" s="9">
        <v>4932602351377</v>
      </c>
      <c r="D29" s="9">
        <f>-1*Table7[[#This Row],[-244674273134.0000]]</f>
        <v>5254518339534</v>
      </c>
      <c r="E29" s="9">
        <v>-5254518339534</v>
      </c>
      <c r="F29" s="9">
        <f>Table7[[#This Row],[222328177042.0000]]-Table7[[#This Row],[Column1]]</f>
        <v>-321915988157</v>
      </c>
      <c r="G29" s="9">
        <v>532508520</v>
      </c>
      <c r="H29" s="9">
        <v>4932602351377</v>
      </c>
      <c r="I29" s="9">
        <f>-1*Table7[[#This Row],[-220169542993.0000]]</f>
        <v>6244267806006</v>
      </c>
      <c r="J29" s="9">
        <v>-6244267806006</v>
      </c>
      <c r="K29" s="9">
        <f>Table7[[#This Row],[Column7]]-Table7[[#This Row],[Column2]]</f>
        <v>-1311665454629</v>
      </c>
    </row>
    <row r="30" spans="1:11" ht="23.1" customHeight="1" x14ac:dyDescent="0.6">
      <c r="A30" s="8" t="s">
        <v>132</v>
      </c>
      <c r="B30" s="9">
        <v>351674229</v>
      </c>
      <c r="C30" s="9">
        <v>2490772508284</v>
      </c>
      <c r="D30" s="9">
        <f>-1*Table7[[#This Row],[-244674273134.0000]]</f>
        <v>2591070628774</v>
      </c>
      <c r="E30" s="9">
        <v>-2591070628774</v>
      </c>
      <c r="F30" s="9">
        <f>Table7[[#This Row],[222328177042.0000]]-Table7[[#This Row],[Column1]]</f>
        <v>-100298120490</v>
      </c>
      <c r="G30" s="9">
        <v>351674229</v>
      </c>
      <c r="H30" s="9">
        <v>2490772508284</v>
      </c>
      <c r="I30" s="9">
        <f>-1*Table7[[#This Row],[-220169542993.0000]]</f>
        <v>2860379896006</v>
      </c>
      <c r="J30" s="9">
        <v>-2860379896006</v>
      </c>
      <c r="K30" s="9">
        <f>Table7[[#This Row],[Column7]]-Table7[[#This Row],[Column2]]</f>
        <v>-369607387722</v>
      </c>
    </row>
    <row r="31" spans="1:11" ht="23.1" customHeight="1" x14ac:dyDescent="0.6">
      <c r="A31" s="8" t="s">
        <v>133</v>
      </c>
      <c r="B31" s="9">
        <v>11328614</v>
      </c>
      <c r="C31" s="9">
        <v>348656131006</v>
      </c>
      <c r="D31" s="9">
        <f>-1*Table7[[#This Row],[-244674273134.0000]]</f>
        <v>396343114409</v>
      </c>
      <c r="E31" s="9">
        <v>-396343114409</v>
      </c>
      <c r="F31" s="9">
        <f>Table7[[#This Row],[222328177042.0000]]-Table7[[#This Row],[Column1]]</f>
        <v>-47686983403</v>
      </c>
      <c r="G31" s="9">
        <v>11328614</v>
      </c>
      <c r="H31" s="9">
        <v>348656131006</v>
      </c>
      <c r="I31" s="9">
        <f>-1*Table7[[#This Row],[-220169542993.0000]]</f>
        <v>478164897455</v>
      </c>
      <c r="J31" s="9">
        <v>-478164897455</v>
      </c>
      <c r="K31" s="9">
        <f>Table7[[#This Row],[Column7]]-Table7[[#This Row],[Column2]]</f>
        <v>-129508766449</v>
      </c>
    </row>
    <row r="32" spans="1:11" ht="23.1" customHeight="1" x14ac:dyDescent="0.6">
      <c r="A32" s="8" t="s">
        <v>134</v>
      </c>
      <c r="B32" s="9">
        <v>12589924</v>
      </c>
      <c r="C32" s="9">
        <v>214872474637</v>
      </c>
      <c r="D32" s="9">
        <f>-1*Table7[[#This Row],[-244674273134.0000]]</f>
        <v>389951475724</v>
      </c>
      <c r="E32" s="9">
        <v>-389951475724</v>
      </c>
      <c r="F32" s="9">
        <f>Table7[[#This Row],[222328177042.0000]]-Table7[[#This Row],[Column1]]</f>
        <v>-175079001087</v>
      </c>
      <c r="G32" s="9">
        <v>12589924</v>
      </c>
      <c r="H32" s="9">
        <v>214872474637</v>
      </c>
      <c r="I32" s="9">
        <f>-1*Table7[[#This Row],[-220169542993.0000]]</f>
        <v>421047135295</v>
      </c>
      <c r="J32" s="9">
        <v>-421047135295</v>
      </c>
      <c r="K32" s="9">
        <f>Table7[[#This Row],[Column7]]-Table7[[#This Row],[Column2]]</f>
        <v>-206174660658</v>
      </c>
    </row>
    <row r="33" spans="1:11" ht="23.1" customHeight="1" x14ac:dyDescent="0.6">
      <c r="A33" s="8" t="s">
        <v>135</v>
      </c>
      <c r="B33" s="9">
        <v>3929453</v>
      </c>
      <c r="C33" s="9">
        <v>87226455870</v>
      </c>
      <c r="D33" s="9">
        <f>-1*Table7[[#This Row],[-244674273134.0000]]</f>
        <v>105387215899</v>
      </c>
      <c r="E33" s="9">
        <v>-105387215899</v>
      </c>
      <c r="F33" s="9">
        <f>Table7[[#This Row],[222328177042.0000]]-Table7[[#This Row],[Column1]]</f>
        <v>-18160760029</v>
      </c>
      <c r="G33" s="9">
        <v>3929453</v>
      </c>
      <c r="H33" s="9">
        <v>87226455870</v>
      </c>
      <c r="I33" s="9">
        <f>-1*Table7[[#This Row],[-220169542993.0000]]</f>
        <v>148284960365</v>
      </c>
      <c r="J33" s="9">
        <v>-148284960365</v>
      </c>
      <c r="K33" s="9">
        <f>Table7[[#This Row],[Column7]]-Table7[[#This Row],[Column2]]</f>
        <v>-61058504495</v>
      </c>
    </row>
    <row r="34" spans="1:11" ht="23.1" customHeight="1" x14ac:dyDescent="0.6">
      <c r="A34" s="8" t="s">
        <v>136</v>
      </c>
      <c r="B34" s="9">
        <v>7131736</v>
      </c>
      <c r="C34" s="9">
        <v>197534349897</v>
      </c>
      <c r="D34" s="9">
        <f>-1*Table7[[#This Row],[-244674273134.0000]]</f>
        <v>302988557880</v>
      </c>
      <c r="E34" s="9">
        <v>-302988557880</v>
      </c>
      <c r="F34" s="9">
        <f>Table7[[#This Row],[222328177042.0000]]-Table7[[#This Row],[Column1]]</f>
        <v>-105454207983</v>
      </c>
      <c r="G34" s="9">
        <v>7131736</v>
      </c>
      <c r="H34" s="9">
        <v>197534349897</v>
      </c>
      <c r="I34" s="9">
        <f>-1*Table7[[#This Row],[-220169542993.0000]]</f>
        <v>307360954878</v>
      </c>
      <c r="J34" s="9">
        <v>-307360954878</v>
      </c>
      <c r="K34" s="9">
        <f>Table7[[#This Row],[Column7]]-Table7[[#This Row],[Column2]]</f>
        <v>-109826604981</v>
      </c>
    </row>
    <row r="35" spans="1:11" ht="23.1" customHeight="1" x14ac:dyDescent="0.6">
      <c r="A35" s="8" t="s">
        <v>137</v>
      </c>
      <c r="B35" s="9">
        <v>5691478</v>
      </c>
      <c r="C35" s="9">
        <v>216225537169</v>
      </c>
      <c r="D35" s="9">
        <f>-1*Table7[[#This Row],[-244674273134.0000]]</f>
        <v>233484307737</v>
      </c>
      <c r="E35" s="9">
        <v>-233484307737</v>
      </c>
      <c r="F35" s="9">
        <f>Table7[[#This Row],[222328177042.0000]]-Table7[[#This Row],[Column1]]</f>
        <v>-17258770568</v>
      </c>
      <c r="G35" s="9">
        <v>5691478</v>
      </c>
      <c r="H35" s="9">
        <v>216225537169</v>
      </c>
      <c r="I35" s="9">
        <f>-1*Table7[[#This Row],[-220169542993.0000]]</f>
        <v>267620801341</v>
      </c>
      <c r="J35" s="9">
        <v>-267620801341</v>
      </c>
      <c r="K35" s="9">
        <f>Table7[[#This Row],[Column7]]-Table7[[#This Row],[Column2]]</f>
        <v>-51395264172</v>
      </c>
    </row>
    <row r="36" spans="1:11" ht="23.1" customHeight="1" x14ac:dyDescent="0.6">
      <c r="A36" s="8" t="s">
        <v>138</v>
      </c>
      <c r="B36" s="9">
        <v>6529453</v>
      </c>
      <c r="C36" s="9">
        <v>116462157494</v>
      </c>
      <c r="D36" s="9">
        <f>-1*Table7[[#This Row],[-244674273134.0000]]</f>
        <v>131652704327</v>
      </c>
      <c r="E36" s="9">
        <v>-131652704327</v>
      </c>
      <c r="F36" s="9">
        <f>Table7[[#This Row],[222328177042.0000]]-Table7[[#This Row],[Column1]]</f>
        <v>-15190546833</v>
      </c>
      <c r="G36" s="9">
        <v>6529453</v>
      </c>
      <c r="H36" s="9">
        <v>116462157494</v>
      </c>
      <c r="I36" s="9">
        <f>-1*Table7[[#This Row],[-220169542993.0000]]</f>
        <v>141318954437</v>
      </c>
      <c r="J36" s="9">
        <v>-141318954437</v>
      </c>
      <c r="K36" s="9">
        <f>Table7[[#This Row],[Column7]]-Table7[[#This Row],[Column2]]</f>
        <v>-24856796943</v>
      </c>
    </row>
    <row r="37" spans="1:11" ht="23.1" customHeight="1" x14ac:dyDescent="0.6">
      <c r="A37" s="8" t="s">
        <v>139</v>
      </c>
      <c r="B37" s="9">
        <v>97145597</v>
      </c>
      <c r="C37" s="9">
        <v>3114062264390</v>
      </c>
      <c r="D37" s="9">
        <f>-1*Table7[[#This Row],[-244674273134.0000]]</f>
        <v>3211717371044</v>
      </c>
      <c r="E37" s="9">
        <v>-3211717371044</v>
      </c>
      <c r="F37" s="9">
        <f>Table7[[#This Row],[222328177042.0000]]-Table7[[#This Row],[Column1]]</f>
        <v>-97655106654</v>
      </c>
      <c r="G37" s="9">
        <v>97145597</v>
      </c>
      <c r="H37" s="9">
        <v>3114062264390</v>
      </c>
      <c r="I37" s="9">
        <f>-1*Table7[[#This Row],[-220169542993.0000]]</f>
        <v>3571472721780</v>
      </c>
      <c r="J37" s="9">
        <v>-3571472721780</v>
      </c>
      <c r="K37" s="9">
        <f>Table7[[#This Row],[Column7]]-Table7[[#This Row],[Column2]]</f>
        <v>-457410457390</v>
      </c>
    </row>
    <row r="38" spans="1:11" ht="23.1" customHeight="1" x14ac:dyDescent="0.6">
      <c r="A38" s="8" t="s">
        <v>140</v>
      </c>
      <c r="B38" s="9">
        <v>11624559</v>
      </c>
      <c r="C38" s="9">
        <v>468195000780</v>
      </c>
      <c r="D38" s="9">
        <f>-1*Table7[[#This Row],[-244674273134.0000]]</f>
        <v>456187753231</v>
      </c>
      <c r="E38" s="9">
        <v>-456187753231</v>
      </c>
      <c r="F38" s="9">
        <f>Table7[[#This Row],[222328177042.0000]]-Table7[[#This Row],[Column1]]</f>
        <v>12007247549</v>
      </c>
      <c r="G38" s="9">
        <v>11624559</v>
      </c>
      <c r="H38" s="9">
        <v>468195000780</v>
      </c>
      <c r="I38" s="9">
        <f>-1*Table7[[#This Row],[-220169542993.0000]]</f>
        <v>460887575996</v>
      </c>
      <c r="J38" s="9">
        <v>-460887575996</v>
      </c>
      <c r="K38" s="9">
        <f>Table7[[#This Row],[Column7]]-Table7[[#This Row],[Column2]]</f>
        <v>7307424784</v>
      </c>
    </row>
    <row r="39" spans="1:11" ht="23.1" customHeight="1" x14ac:dyDescent="0.6">
      <c r="A39" s="8" t="s">
        <v>141</v>
      </c>
      <c r="B39" s="9">
        <v>25574122</v>
      </c>
      <c r="C39" s="9">
        <v>439796140337</v>
      </c>
      <c r="D39" s="9">
        <f>-1*Table7[[#This Row],[-244674273134.0000]]</f>
        <v>442546931223</v>
      </c>
      <c r="E39" s="9">
        <v>-442546931223</v>
      </c>
      <c r="F39" s="9">
        <f>Table7[[#This Row],[222328177042.0000]]-Table7[[#This Row],[Column1]]</f>
        <v>-2750790886</v>
      </c>
      <c r="G39" s="9">
        <v>25574122</v>
      </c>
      <c r="H39" s="9">
        <v>439796140337</v>
      </c>
      <c r="I39" s="9">
        <f>-1*Table7[[#This Row],[-220169542993.0000]]</f>
        <v>472963916986</v>
      </c>
      <c r="J39" s="9">
        <v>-472963916986</v>
      </c>
      <c r="K39" s="9">
        <f>Table7[[#This Row],[Column7]]-Table7[[#This Row],[Column2]]</f>
        <v>-33167776649</v>
      </c>
    </row>
    <row r="40" spans="1:11" ht="23.1" customHeight="1" x14ac:dyDescent="0.6">
      <c r="A40" s="8" t="s">
        <v>142</v>
      </c>
      <c r="B40" s="9">
        <v>16996180</v>
      </c>
      <c r="C40" s="9">
        <v>489882218446</v>
      </c>
      <c r="D40" s="9">
        <f>-1*Table7[[#This Row],[-244674273134.0000]]</f>
        <v>614376931299</v>
      </c>
      <c r="E40" s="9">
        <v>-614376931299</v>
      </c>
      <c r="F40" s="9">
        <f>Table7[[#This Row],[222328177042.0000]]-Table7[[#This Row],[Column1]]</f>
        <v>-124494712853</v>
      </c>
      <c r="G40" s="9">
        <v>16996180</v>
      </c>
      <c r="H40" s="9">
        <v>489882218446</v>
      </c>
      <c r="I40" s="9">
        <f>-1*Table7[[#This Row],[-220169542993.0000]]</f>
        <v>605080232253</v>
      </c>
      <c r="J40" s="9">
        <v>-605080232253</v>
      </c>
      <c r="K40" s="9">
        <f>Table7[[#This Row],[Column7]]-Table7[[#This Row],[Column2]]</f>
        <v>-115198013807</v>
      </c>
    </row>
    <row r="41" spans="1:11" ht="23.1" customHeight="1" x14ac:dyDescent="0.6">
      <c r="A41" s="8" t="s">
        <v>143</v>
      </c>
      <c r="B41" s="9">
        <v>4635254</v>
      </c>
      <c r="C41" s="9">
        <v>158173620721</v>
      </c>
      <c r="D41" s="9">
        <f>-1*Table7[[#This Row],[-244674273134.0000]]</f>
        <v>275702738053</v>
      </c>
      <c r="E41" s="9">
        <v>-275702738053</v>
      </c>
      <c r="F41" s="9">
        <f>Table7[[#This Row],[222328177042.0000]]-Table7[[#This Row],[Column1]]</f>
        <v>-117529117332</v>
      </c>
      <c r="G41" s="9">
        <v>4635254</v>
      </c>
      <c r="H41" s="9">
        <v>158173620721</v>
      </c>
      <c r="I41" s="9">
        <f>-1*Table7[[#This Row],[-220169542993.0000]]</f>
        <v>302733936530</v>
      </c>
      <c r="J41" s="9">
        <v>-302733936530</v>
      </c>
      <c r="K41" s="9">
        <f>Table7[[#This Row],[Column7]]-Table7[[#This Row],[Column2]]</f>
        <v>-144560315809</v>
      </c>
    </row>
    <row r="42" spans="1:11" ht="23.1" customHeight="1" x14ac:dyDescent="0.6">
      <c r="A42" s="8" t="s">
        <v>144</v>
      </c>
      <c r="B42" s="9">
        <v>5889161</v>
      </c>
      <c r="C42" s="9">
        <v>162064231449</v>
      </c>
      <c r="D42" s="9">
        <f>-1*Table7[[#This Row],[-244674273134.0000]]</f>
        <v>135715943449</v>
      </c>
      <c r="E42" s="9">
        <v>-135715943449</v>
      </c>
      <c r="F42" s="9">
        <f>Table7[[#This Row],[222328177042.0000]]-Table7[[#This Row],[Column1]]</f>
        <v>26348288000</v>
      </c>
      <c r="G42" s="9">
        <v>5889161</v>
      </c>
      <c r="H42" s="9">
        <v>162064231449</v>
      </c>
      <c r="I42" s="9">
        <f>-1*Table7[[#This Row],[-220169542993.0000]]</f>
        <v>222375622253</v>
      </c>
      <c r="J42" s="9">
        <v>-222375622253</v>
      </c>
      <c r="K42" s="9">
        <f>Table7[[#This Row],[Column7]]-Table7[[#This Row],[Column2]]</f>
        <v>-60311390804</v>
      </c>
    </row>
    <row r="43" spans="1:11" ht="23.1" customHeight="1" x14ac:dyDescent="0.6">
      <c r="A43" s="8" t="s">
        <v>145</v>
      </c>
      <c r="B43" s="9">
        <v>13041913</v>
      </c>
      <c r="C43" s="9">
        <v>197825777402</v>
      </c>
      <c r="D43" s="9">
        <f>-1*Table7[[#This Row],[-244674273134.0000]]</f>
        <v>219146952544</v>
      </c>
      <c r="E43" s="9">
        <v>-219146952544</v>
      </c>
      <c r="F43" s="9">
        <f>Table7[[#This Row],[222328177042.0000]]-Table7[[#This Row],[Column1]]</f>
        <v>-21321175142</v>
      </c>
      <c r="G43" s="9">
        <v>13041913</v>
      </c>
      <c r="H43" s="9">
        <v>197825777402</v>
      </c>
      <c r="I43" s="9">
        <f>-1*Table7[[#This Row],[-220169542993.0000]]</f>
        <v>231903058415</v>
      </c>
      <c r="J43" s="9">
        <v>-231903058415</v>
      </c>
      <c r="K43" s="9">
        <f>Table7[[#This Row],[Column7]]-Table7[[#This Row],[Column2]]</f>
        <v>-34077281013</v>
      </c>
    </row>
    <row r="44" spans="1:11" ht="23.1" customHeight="1" x14ac:dyDescent="0.6">
      <c r="A44" s="8" t="s">
        <v>146</v>
      </c>
      <c r="B44" s="9">
        <v>12081652</v>
      </c>
      <c r="C44" s="9">
        <v>490902845355</v>
      </c>
      <c r="D44" s="9">
        <f>-1*Table7[[#This Row],[-244674273134.0000]]</f>
        <v>415455785320</v>
      </c>
      <c r="E44" s="9">
        <v>-415455785320</v>
      </c>
      <c r="F44" s="9">
        <f>Table7[[#This Row],[222328177042.0000]]-Table7[[#This Row],[Column1]]</f>
        <v>75447060035</v>
      </c>
      <c r="G44" s="9">
        <v>12081652</v>
      </c>
      <c r="H44" s="9">
        <v>490902845355</v>
      </c>
      <c r="I44" s="9">
        <f>-1*Table7[[#This Row],[-220169542993.0000]]</f>
        <v>423924245228</v>
      </c>
      <c r="J44" s="9">
        <v>-423924245228</v>
      </c>
      <c r="K44" s="9">
        <f>Table7[[#This Row],[Column7]]-Table7[[#This Row],[Column2]]</f>
        <v>66978600127</v>
      </c>
    </row>
    <row r="45" spans="1:11" ht="23.1" customHeight="1" x14ac:dyDescent="0.6">
      <c r="A45" s="8" t="s">
        <v>147</v>
      </c>
      <c r="B45" s="9">
        <v>1251762</v>
      </c>
      <c r="C45" s="9">
        <v>56193919755</v>
      </c>
      <c r="D45" s="9">
        <f>-1*Table7[[#This Row],[-244674273134.0000]]</f>
        <v>31668827673</v>
      </c>
      <c r="E45" s="9">
        <v>-31668827673</v>
      </c>
      <c r="F45" s="9">
        <f>Table7[[#This Row],[222328177042.0000]]-Table7[[#This Row],[Column1]]</f>
        <v>24525092082</v>
      </c>
      <c r="G45" s="9">
        <v>1251762</v>
      </c>
      <c r="H45" s="9">
        <v>56193919755</v>
      </c>
      <c r="I45" s="9">
        <f>-1*Table7[[#This Row],[-220169542993.0000]]</f>
        <v>70136623784</v>
      </c>
      <c r="J45" s="9">
        <v>-70136623784</v>
      </c>
      <c r="K45" s="9">
        <f>Table7[[#This Row],[Column7]]-Table7[[#This Row],[Column2]]</f>
        <v>-13942704029</v>
      </c>
    </row>
    <row r="46" spans="1:11" ht="23.1" customHeight="1" x14ac:dyDescent="0.6">
      <c r="A46" s="8" t="s">
        <v>148</v>
      </c>
      <c r="B46" s="9">
        <v>5793248</v>
      </c>
      <c r="C46" s="9">
        <v>97831482726</v>
      </c>
      <c r="D46" s="9">
        <f>-1*Table7[[#This Row],[-244674273134.0000]]</f>
        <v>91189260804</v>
      </c>
      <c r="E46" s="9">
        <v>-91189260804</v>
      </c>
      <c r="F46" s="9">
        <f>Table7[[#This Row],[222328177042.0000]]-Table7[[#This Row],[Column1]]</f>
        <v>6642221922</v>
      </c>
      <c r="G46" s="9">
        <v>5793248</v>
      </c>
      <c r="H46" s="9">
        <v>97831482726</v>
      </c>
      <c r="I46" s="9">
        <f>-1*Table7[[#This Row],[-220169542993.0000]]</f>
        <v>145818298358</v>
      </c>
      <c r="J46" s="9">
        <v>-145818298358</v>
      </c>
      <c r="K46" s="9">
        <f>Table7[[#This Row],[Column7]]-Table7[[#This Row],[Column2]]</f>
        <v>-47986815632</v>
      </c>
    </row>
    <row r="47" spans="1:11" ht="23.1" customHeight="1" x14ac:dyDescent="0.6">
      <c r="A47" s="8" t="s">
        <v>149</v>
      </c>
      <c r="B47" s="9">
        <v>37892804</v>
      </c>
      <c r="C47" s="9">
        <v>148199717409</v>
      </c>
      <c r="D47" s="9">
        <f>-1*Table7[[#This Row],[-244674273134.0000]]</f>
        <v>151069585888</v>
      </c>
      <c r="E47" s="9">
        <v>-151069585888</v>
      </c>
      <c r="F47" s="9">
        <f>Table7[[#This Row],[222328177042.0000]]-Table7[[#This Row],[Column1]]</f>
        <v>-2869868479</v>
      </c>
      <c r="G47" s="9">
        <v>37892804</v>
      </c>
      <c r="H47" s="9">
        <v>148199717409</v>
      </c>
      <c r="I47" s="9">
        <f>-1*Table7[[#This Row],[-220169542993.0000]]</f>
        <v>185077909283</v>
      </c>
      <c r="J47" s="9">
        <v>-185077909283</v>
      </c>
      <c r="K47" s="9">
        <f>Table7[[#This Row],[Column7]]-Table7[[#This Row],[Column2]]</f>
        <v>-36878191874</v>
      </c>
    </row>
    <row r="48" spans="1:11" ht="23.1" customHeight="1" x14ac:dyDescent="0.6">
      <c r="A48" s="8" t="s">
        <v>150</v>
      </c>
      <c r="B48" s="9">
        <v>30908126</v>
      </c>
      <c r="C48" s="9">
        <v>1188440786519</v>
      </c>
      <c r="D48" s="9">
        <f>-1*Table7[[#This Row],[-244674273134.0000]]</f>
        <v>1031142896409</v>
      </c>
      <c r="E48" s="9">
        <v>-1031142896409</v>
      </c>
      <c r="F48" s="9">
        <f>Table7[[#This Row],[222328177042.0000]]-Table7[[#This Row],[Column1]]</f>
        <v>157297890110</v>
      </c>
      <c r="G48" s="9">
        <v>30908126</v>
      </c>
      <c r="H48" s="9">
        <v>1188440786519</v>
      </c>
      <c r="I48" s="9">
        <f>-1*Table7[[#This Row],[-220169542993.0000]]</f>
        <v>1311575847102</v>
      </c>
      <c r="J48" s="9">
        <v>-1311575847102</v>
      </c>
      <c r="K48" s="9">
        <f>Table7[[#This Row],[Column7]]-Table7[[#This Row],[Column2]]</f>
        <v>-123135060583</v>
      </c>
    </row>
    <row r="49" spans="1:11" ht="23.1" customHeight="1" x14ac:dyDescent="0.6">
      <c r="A49" s="8" t="s">
        <v>151</v>
      </c>
      <c r="B49" s="9">
        <v>1976116</v>
      </c>
      <c r="C49" s="9">
        <v>40262382558</v>
      </c>
      <c r="D49" s="9">
        <f>-1*Table7[[#This Row],[-244674273134.0000]]</f>
        <v>-19789625640</v>
      </c>
      <c r="E49" s="9">
        <v>19789625640</v>
      </c>
      <c r="F49" s="9">
        <f>Table7[[#This Row],[222328177042.0000]]-Table7[[#This Row],[Column1]]</f>
        <v>60052008198</v>
      </c>
      <c r="G49" s="9">
        <v>1976116</v>
      </c>
      <c r="H49" s="9">
        <v>40262382558</v>
      </c>
      <c r="I49" s="9">
        <f>-1*Table7[[#This Row],[-220169542993.0000]]</f>
        <v>79762608738</v>
      </c>
      <c r="J49" s="9">
        <v>-79762608738</v>
      </c>
      <c r="K49" s="9">
        <f>Table7[[#This Row],[Column7]]-Table7[[#This Row],[Column2]]</f>
        <v>-39500226180</v>
      </c>
    </row>
    <row r="50" spans="1:11" ht="23.1" customHeight="1" x14ac:dyDescent="0.6">
      <c r="A50" s="8" t="s">
        <v>152</v>
      </c>
      <c r="B50" s="9">
        <v>14624471</v>
      </c>
      <c r="C50" s="9">
        <v>138724592328</v>
      </c>
      <c r="D50" s="9">
        <f>-1*Table7[[#This Row],[-244674273134.0000]]</f>
        <v>190694066515</v>
      </c>
      <c r="E50" s="9">
        <v>-190694066515</v>
      </c>
      <c r="F50" s="9">
        <f>Table7[[#This Row],[222328177042.0000]]-Table7[[#This Row],[Column1]]</f>
        <v>-51969474187</v>
      </c>
      <c r="G50" s="9">
        <v>14624471</v>
      </c>
      <c r="H50" s="9">
        <v>138724592328</v>
      </c>
      <c r="I50" s="9">
        <f>-1*Table7[[#This Row],[-220169542993.0000]]</f>
        <v>189882192961</v>
      </c>
      <c r="J50" s="9">
        <v>-189882192961</v>
      </c>
      <c r="K50" s="9">
        <f>Table7[[#This Row],[Column7]]-Table7[[#This Row],[Column2]]</f>
        <v>-51157600633</v>
      </c>
    </row>
    <row r="51" spans="1:11" ht="23.1" customHeight="1" x14ac:dyDescent="0.6">
      <c r="A51" s="8" t="s">
        <v>153</v>
      </c>
      <c r="B51" s="9">
        <v>5737082</v>
      </c>
      <c r="C51" s="9">
        <v>527869024974</v>
      </c>
      <c r="D51" s="9">
        <f>-1*Table7[[#This Row],[-244674273134.0000]]</f>
        <v>549728016753</v>
      </c>
      <c r="E51" s="9">
        <v>-549728016753</v>
      </c>
      <c r="F51" s="9">
        <f>Table7[[#This Row],[222328177042.0000]]-Table7[[#This Row],[Column1]]</f>
        <v>-21858991779</v>
      </c>
      <c r="G51" s="9">
        <v>5737082</v>
      </c>
      <c r="H51" s="9">
        <v>527869024974</v>
      </c>
      <c r="I51" s="9">
        <f>-1*Table7[[#This Row],[-220169542993.0000]]</f>
        <v>581714354564</v>
      </c>
      <c r="J51" s="9">
        <v>-581714354564</v>
      </c>
      <c r="K51" s="9">
        <f>Table7[[#This Row],[Column7]]-Table7[[#This Row],[Column2]]</f>
        <v>-53845329590</v>
      </c>
    </row>
    <row r="52" spans="1:11" ht="23.1" customHeight="1" x14ac:dyDescent="0.6">
      <c r="A52" s="8" t="s">
        <v>154</v>
      </c>
      <c r="B52" s="9">
        <v>541799</v>
      </c>
      <c r="C52" s="9">
        <v>119802497966</v>
      </c>
      <c r="D52" s="9">
        <f>-1*Table7[[#This Row],[-244674273134.0000]]</f>
        <v>127261150640</v>
      </c>
      <c r="E52" s="9">
        <v>-127261150640</v>
      </c>
      <c r="F52" s="9">
        <f>Table7[[#This Row],[222328177042.0000]]-Table7[[#This Row],[Column1]]</f>
        <v>-7458652674</v>
      </c>
      <c r="G52" s="9">
        <v>541799</v>
      </c>
      <c r="H52" s="9">
        <v>119802497966</v>
      </c>
      <c r="I52" s="9">
        <f>-1*Table7[[#This Row],[-220169542993.0000]]</f>
        <v>123530098938</v>
      </c>
      <c r="J52" s="9">
        <v>-123530098938</v>
      </c>
      <c r="K52" s="9">
        <f>Table7[[#This Row],[Column7]]-Table7[[#This Row],[Column2]]</f>
        <v>-3727600972</v>
      </c>
    </row>
    <row r="53" spans="1:11" ht="23.1" customHeight="1" x14ac:dyDescent="0.6">
      <c r="A53" s="8" t="s">
        <v>155</v>
      </c>
      <c r="B53" s="9">
        <v>6901164</v>
      </c>
      <c r="C53" s="9">
        <v>153096300283</v>
      </c>
      <c r="D53" s="9">
        <f>-1*Table7[[#This Row],[-244674273134.0000]]</f>
        <v>177259655199</v>
      </c>
      <c r="E53" s="9">
        <v>-177259655199</v>
      </c>
      <c r="F53" s="9">
        <f>Table7[[#This Row],[222328177042.0000]]-Table7[[#This Row],[Column1]]</f>
        <v>-24163354916</v>
      </c>
      <c r="G53" s="9">
        <v>6901164</v>
      </c>
      <c r="H53" s="9">
        <v>153096300283</v>
      </c>
      <c r="I53" s="9">
        <f>-1*Table7[[#This Row],[-220169542993.0000]]</f>
        <v>170705894452</v>
      </c>
      <c r="J53" s="9">
        <v>-170705894452</v>
      </c>
      <c r="K53" s="9">
        <f>Table7[[#This Row],[Column7]]-Table7[[#This Row],[Column2]]</f>
        <v>-17609594169</v>
      </c>
    </row>
    <row r="54" spans="1:11" ht="23.1" customHeight="1" x14ac:dyDescent="0.6">
      <c r="A54" s="8" t="s">
        <v>156</v>
      </c>
      <c r="B54" s="9">
        <v>2381625</v>
      </c>
      <c r="C54" s="9">
        <v>86791851777</v>
      </c>
      <c r="D54" s="9">
        <f>-1*Table7[[#This Row],[-244674273134.0000]]</f>
        <v>93942977734</v>
      </c>
      <c r="E54" s="9">
        <v>-93942977734</v>
      </c>
      <c r="F54" s="9">
        <f>Table7[[#This Row],[222328177042.0000]]-Table7[[#This Row],[Column1]]</f>
        <v>-7151125957</v>
      </c>
      <c r="G54" s="9">
        <v>2381625</v>
      </c>
      <c r="H54" s="9">
        <v>86791851777</v>
      </c>
      <c r="I54" s="9">
        <f>-1*Table7[[#This Row],[-220169542993.0000]]</f>
        <v>94507915377</v>
      </c>
      <c r="J54" s="9">
        <v>-94507915377</v>
      </c>
      <c r="K54" s="9">
        <f>Table7[[#This Row],[Column7]]-Table7[[#This Row],[Column2]]</f>
        <v>-7716063600</v>
      </c>
    </row>
    <row r="55" spans="1:11" ht="23.1" customHeight="1" x14ac:dyDescent="0.6">
      <c r="A55" s="8" t="s">
        <v>157</v>
      </c>
      <c r="B55" s="9">
        <v>2881005</v>
      </c>
      <c r="C55" s="9">
        <v>68225047026</v>
      </c>
      <c r="D55" s="9">
        <f>-1*Table7[[#This Row],[-244674273134.0000]]</f>
        <v>84141344804</v>
      </c>
      <c r="E55" s="9">
        <v>-84141344804</v>
      </c>
      <c r="F55" s="9">
        <f>Table7[[#This Row],[222328177042.0000]]-Table7[[#This Row],[Column1]]</f>
        <v>-15916297778</v>
      </c>
      <c r="G55" s="9">
        <v>2881005</v>
      </c>
      <c r="H55" s="9">
        <v>68225047026</v>
      </c>
      <c r="I55" s="9">
        <f>-1*Table7[[#This Row],[-220169542993.0000]]</f>
        <v>87958909890</v>
      </c>
      <c r="J55" s="9">
        <v>-87958909890</v>
      </c>
      <c r="K55" s="9">
        <f>Table7[[#This Row],[Column7]]-Table7[[#This Row],[Column2]]</f>
        <v>-19733862864</v>
      </c>
    </row>
    <row r="56" spans="1:11" ht="23.1" customHeight="1" x14ac:dyDescent="0.6">
      <c r="A56" s="8" t="s">
        <v>158</v>
      </c>
      <c r="B56" s="9">
        <v>3096831</v>
      </c>
      <c r="C56" s="9">
        <v>68635508921</v>
      </c>
      <c r="D56" s="9">
        <f>-1*Table7[[#This Row],[-244674273134.0000]]</f>
        <v>91943866108</v>
      </c>
      <c r="E56" s="9">
        <v>-91943866108</v>
      </c>
      <c r="F56" s="9">
        <f>Table7[[#This Row],[222328177042.0000]]-Table7[[#This Row],[Column1]]</f>
        <v>-23308357187</v>
      </c>
      <c r="G56" s="9">
        <v>3096831</v>
      </c>
      <c r="H56" s="9">
        <v>68635508921</v>
      </c>
      <c r="I56" s="9">
        <f>-1*Table7[[#This Row],[-220169542993.0000]]</f>
        <v>122636175886</v>
      </c>
      <c r="J56" s="9">
        <v>-122636175886</v>
      </c>
      <c r="K56" s="9">
        <f>Table7[[#This Row],[Column7]]-Table7[[#This Row],[Column2]]</f>
        <v>-54000666965</v>
      </c>
    </row>
    <row r="57" spans="1:11" ht="23.1" customHeight="1" x14ac:dyDescent="0.6">
      <c r="A57" s="8" t="s">
        <v>159</v>
      </c>
      <c r="B57" s="9">
        <v>1096821</v>
      </c>
      <c r="C57" s="9">
        <v>146566397151</v>
      </c>
      <c r="D57" s="9">
        <f>-1*Table7[[#This Row],[-244674273134.0000]]</f>
        <v>161114727621</v>
      </c>
      <c r="E57" s="9">
        <v>-161114727621</v>
      </c>
      <c r="F57" s="9">
        <f>Table7[[#This Row],[222328177042.0000]]-Table7[[#This Row],[Column1]]</f>
        <v>-14548330470</v>
      </c>
      <c r="G57" s="9">
        <v>1096821</v>
      </c>
      <c r="H57" s="9">
        <v>146566397151</v>
      </c>
      <c r="I57" s="9">
        <f>-1*Table7[[#This Row],[-220169542993.0000]]</f>
        <v>164896911591</v>
      </c>
      <c r="J57" s="9">
        <v>-164896911591</v>
      </c>
      <c r="K57" s="9">
        <f>Table7[[#This Row],[Column7]]-Table7[[#This Row],[Column2]]</f>
        <v>-18330514440</v>
      </c>
    </row>
    <row r="58" spans="1:11" ht="23.1" customHeight="1" x14ac:dyDescent="0.6">
      <c r="A58" s="8" t="s">
        <v>160</v>
      </c>
      <c r="B58" s="9">
        <v>102820706</v>
      </c>
      <c r="C58" s="9">
        <v>1541138433954</v>
      </c>
      <c r="D58" s="9">
        <f>-1*Table7[[#This Row],[-244674273134.0000]]</f>
        <v>1541138433954</v>
      </c>
      <c r="E58" s="9">
        <v>-1541138433954</v>
      </c>
      <c r="F58" s="9">
        <f>Table7[[#This Row],[222328177042.0000]]-Table7[[#This Row],[Column1]]</f>
        <v>0</v>
      </c>
      <c r="G58" s="9">
        <v>102820706</v>
      </c>
      <c r="H58" s="9">
        <v>1541138433954</v>
      </c>
      <c r="I58" s="9">
        <f>-1*Table7[[#This Row],[-220169542993.0000]]</f>
        <v>1589025964582</v>
      </c>
      <c r="J58" s="9">
        <v>-1589025964582</v>
      </c>
      <c r="K58" s="9">
        <f>Table7[[#This Row],[Column7]]-Table7[[#This Row],[Column2]]</f>
        <v>-47887530628</v>
      </c>
    </row>
    <row r="59" spans="1:11" ht="23.1" customHeight="1" x14ac:dyDescent="0.6">
      <c r="A59" s="8" t="s">
        <v>161</v>
      </c>
      <c r="B59" s="9">
        <v>1870785</v>
      </c>
      <c r="C59" s="9">
        <v>140690144053</v>
      </c>
      <c r="D59" s="9">
        <f>-1*Table7[[#This Row],[-244674273134.0000]]</f>
        <v>131693112675</v>
      </c>
      <c r="E59" s="9">
        <v>-131693112675</v>
      </c>
      <c r="F59" s="9">
        <f>Table7[[#This Row],[222328177042.0000]]-Table7[[#This Row],[Column1]]</f>
        <v>8997031378</v>
      </c>
      <c r="G59" s="9">
        <v>1870785</v>
      </c>
      <c r="H59" s="9">
        <v>140690144053</v>
      </c>
      <c r="I59" s="9">
        <f>-1*Table7[[#This Row],[-220169542993.0000]]</f>
        <v>167021806460</v>
      </c>
      <c r="J59" s="9">
        <v>-167021806460</v>
      </c>
      <c r="K59" s="9">
        <f>Table7[[#This Row],[Column7]]-Table7[[#This Row],[Column2]]</f>
        <v>-26331662407</v>
      </c>
    </row>
    <row r="60" spans="1:11" ht="23.1" customHeight="1" x14ac:dyDescent="0.6">
      <c r="A60" s="8" t="s">
        <v>162</v>
      </c>
      <c r="B60" s="9">
        <v>1299263164</v>
      </c>
      <c r="C60" s="9">
        <v>14865257039750</v>
      </c>
      <c r="D60" s="9">
        <f>-1*Table7[[#This Row],[-244674273134.0000]]</f>
        <v>13330009305005</v>
      </c>
      <c r="E60" s="9">
        <v>-13330009305005</v>
      </c>
      <c r="F60" s="9">
        <f>Table7[[#This Row],[222328177042.0000]]-Table7[[#This Row],[Column1]]</f>
        <v>1535247734745</v>
      </c>
      <c r="G60" s="9">
        <v>1299263164</v>
      </c>
      <c r="H60" s="9">
        <v>14865257039750</v>
      </c>
      <c r="I60" s="9">
        <f>-1*Table7[[#This Row],[-220169542993.0000]]</f>
        <v>13929105450435</v>
      </c>
      <c r="J60" s="9">
        <v>-13929105450435</v>
      </c>
      <c r="K60" s="9">
        <f>Table7[[#This Row],[Column7]]-Table7[[#This Row],[Column2]]</f>
        <v>936151589315</v>
      </c>
    </row>
    <row r="61" spans="1:11" ht="23.1" customHeight="1" x14ac:dyDescent="0.6">
      <c r="A61" s="8" t="s">
        <v>163</v>
      </c>
      <c r="B61" s="9">
        <v>11116380</v>
      </c>
      <c r="C61" s="9">
        <v>670696907065</v>
      </c>
      <c r="D61" s="9">
        <f>-1*Table7[[#This Row],[-244674273134.0000]]</f>
        <v>744862403633</v>
      </c>
      <c r="E61" s="9">
        <v>-744862403633</v>
      </c>
      <c r="F61" s="9">
        <f>Table7[[#This Row],[222328177042.0000]]-Table7[[#This Row],[Column1]]</f>
        <v>-74165496568</v>
      </c>
      <c r="G61" s="9">
        <v>11116380</v>
      </c>
      <c r="H61" s="9">
        <v>670696907065</v>
      </c>
      <c r="I61" s="9">
        <f>-1*Table7[[#This Row],[-220169542993.0000]]</f>
        <v>861824062606</v>
      </c>
      <c r="J61" s="9">
        <v>-861824062606</v>
      </c>
      <c r="K61" s="9">
        <f>Table7[[#This Row],[Column7]]-Table7[[#This Row],[Column2]]</f>
        <v>-191127155541</v>
      </c>
    </row>
    <row r="62" spans="1:11" ht="23.1" customHeight="1" x14ac:dyDescent="0.6">
      <c r="A62" s="8" t="s">
        <v>164</v>
      </c>
      <c r="B62" s="9">
        <v>16630200</v>
      </c>
      <c r="C62" s="9">
        <v>268589639222</v>
      </c>
      <c r="D62" s="9">
        <f>-1*Table7[[#This Row],[-244674273134.0000]]</f>
        <v>338897834901</v>
      </c>
      <c r="E62" s="9">
        <v>-338897834901</v>
      </c>
      <c r="F62" s="9">
        <f>Table7[[#This Row],[222328177042.0000]]-Table7[[#This Row],[Column1]]</f>
        <v>-70308195679</v>
      </c>
      <c r="G62" s="9">
        <v>16630200</v>
      </c>
      <c r="H62" s="9">
        <v>268589639222</v>
      </c>
      <c r="I62" s="9">
        <f>-1*Table7[[#This Row],[-220169542993.0000]]</f>
        <v>367529605433</v>
      </c>
      <c r="J62" s="9">
        <v>-367529605433</v>
      </c>
      <c r="K62" s="9">
        <f>Table7[[#This Row],[Column7]]-Table7[[#This Row],[Column2]]</f>
        <v>-98939966211</v>
      </c>
    </row>
    <row r="63" spans="1:11" ht="23.1" customHeight="1" x14ac:dyDescent="0.6">
      <c r="A63" s="8" t="s">
        <v>165</v>
      </c>
      <c r="B63" s="9">
        <v>17144564</v>
      </c>
      <c r="C63" s="9">
        <v>275646384178</v>
      </c>
      <c r="D63" s="9">
        <f>-1*Table7[[#This Row],[-244674273134.0000]]</f>
        <v>372118569828</v>
      </c>
      <c r="E63" s="9">
        <v>-372118569828</v>
      </c>
      <c r="F63" s="9">
        <f>Table7[[#This Row],[222328177042.0000]]-Table7[[#This Row],[Column1]]</f>
        <v>-96472185650</v>
      </c>
      <c r="G63" s="9">
        <v>17144564</v>
      </c>
      <c r="H63" s="9">
        <v>275646384178</v>
      </c>
      <c r="I63" s="9">
        <f>-1*Table7[[#This Row],[-220169542993.0000]]</f>
        <v>472698963195</v>
      </c>
      <c r="J63" s="9">
        <v>-472698963195</v>
      </c>
      <c r="K63" s="9">
        <f>Table7[[#This Row],[Column7]]-Table7[[#This Row],[Column2]]</f>
        <v>-197052579017</v>
      </c>
    </row>
    <row r="64" spans="1:11" ht="23.1" customHeight="1" x14ac:dyDescent="0.6">
      <c r="A64" s="8" t="s">
        <v>166</v>
      </c>
      <c r="B64" s="9">
        <v>7751507</v>
      </c>
      <c r="C64" s="9">
        <v>192478553993</v>
      </c>
      <c r="D64" s="9">
        <f>-1*Table7[[#This Row],[-244674273134.0000]]</f>
        <v>237991239046</v>
      </c>
      <c r="E64" s="9">
        <v>-237991239046</v>
      </c>
      <c r="F64" s="9">
        <f>Table7[[#This Row],[222328177042.0000]]-Table7[[#This Row],[Column1]]</f>
        <v>-45512685053</v>
      </c>
      <c r="G64" s="9">
        <v>7751507</v>
      </c>
      <c r="H64" s="9">
        <v>192478553993</v>
      </c>
      <c r="I64" s="9">
        <f>-1*Table7[[#This Row],[-220169542993.0000]]</f>
        <v>279399918829</v>
      </c>
      <c r="J64" s="9">
        <v>-279399918829</v>
      </c>
      <c r="K64" s="9">
        <f>Table7[[#This Row],[Column7]]-Table7[[#This Row],[Column2]]</f>
        <v>-86921364836</v>
      </c>
    </row>
    <row r="65" spans="1:11" ht="23.1" customHeight="1" x14ac:dyDescent="0.6">
      <c r="A65" s="8" t="s">
        <v>167</v>
      </c>
      <c r="B65" s="9">
        <v>4221341</v>
      </c>
      <c r="C65" s="9">
        <v>379631950278</v>
      </c>
      <c r="D65" s="9">
        <f>-1*Table7[[#This Row],[-244674273134.0000]]</f>
        <v>541365682606</v>
      </c>
      <c r="E65" s="9">
        <v>-541365682606</v>
      </c>
      <c r="F65" s="9">
        <f>Table7[[#This Row],[222328177042.0000]]-Table7[[#This Row],[Column1]]</f>
        <v>-161733732328</v>
      </c>
      <c r="G65" s="9">
        <v>4221341</v>
      </c>
      <c r="H65" s="9">
        <v>379631950278</v>
      </c>
      <c r="I65" s="9">
        <f>-1*Table7[[#This Row],[-220169542993.0000]]</f>
        <v>538505989107</v>
      </c>
      <c r="J65" s="9">
        <v>-538505989107</v>
      </c>
      <c r="K65" s="9">
        <f>Table7[[#This Row],[Column7]]-Table7[[#This Row],[Column2]]</f>
        <v>-158874038829</v>
      </c>
    </row>
    <row r="66" spans="1:11" ht="23.1" customHeight="1" x14ac:dyDescent="0.6">
      <c r="A66" s="8" t="s">
        <v>168</v>
      </c>
      <c r="B66" s="9">
        <v>49936293</v>
      </c>
      <c r="C66" s="9">
        <v>125244836960</v>
      </c>
      <c r="D66" s="9">
        <f>-1*Table7[[#This Row],[-244674273134.0000]]</f>
        <v>161354465485</v>
      </c>
      <c r="E66" s="9">
        <v>-161354465485</v>
      </c>
      <c r="F66" s="9">
        <f>Table7[[#This Row],[222328177042.0000]]-Table7[[#This Row],[Column1]]</f>
        <v>-36109628525</v>
      </c>
      <c r="G66" s="9">
        <v>49936293</v>
      </c>
      <c r="H66" s="9">
        <v>125244836960</v>
      </c>
      <c r="I66" s="9">
        <f>-1*Table7[[#This Row],[-220169542993.0000]]</f>
        <v>168109864416</v>
      </c>
      <c r="J66" s="9">
        <v>-168109864416</v>
      </c>
      <c r="K66" s="9">
        <f>Table7[[#This Row],[Column7]]-Table7[[#This Row],[Column2]]</f>
        <v>-42865027456</v>
      </c>
    </row>
    <row r="67" spans="1:11" ht="23.1" customHeight="1" x14ac:dyDescent="0.6">
      <c r="A67" s="8" t="s">
        <v>169</v>
      </c>
      <c r="B67" s="9">
        <v>2429525</v>
      </c>
      <c r="C67" s="9">
        <v>34970709673</v>
      </c>
      <c r="D67" s="9">
        <f>-1*Table7[[#This Row],[-244674273134.0000]]</f>
        <v>35004697174</v>
      </c>
      <c r="E67" s="9">
        <v>-35004697174</v>
      </c>
      <c r="F67" s="9">
        <f>Table7[[#This Row],[222328177042.0000]]-Table7[[#This Row],[Column1]]</f>
        <v>-33987501</v>
      </c>
      <c r="G67" s="9">
        <v>2429525</v>
      </c>
      <c r="H67" s="9">
        <v>34970709673</v>
      </c>
      <c r="I67" s="9">
        <f>-1*Table7[[#This Row],[-220169542993.0000]]</f>
        <v>35094521280</v>
      </c>
      <c r="J67" s="9">
        <v>-35094521280</v>
      </c>
      <c r="K67" s="9">
        <f>Table7[[#This Row],[Column7]]-Table7[[#This Row],[Column2]]</f>
        <v>-123811607</v>
      </c>
    </row>
    <row r="68" spans="1:11" ht="23.1" customHeight="1" x14ac:dyDescent="0.6">
      <c r="A68" s="8" t="s">
        <v>170</v>
      </c>
      <c r="B68" s="9">
        <v>22372279</v>
      </c>
      <c r="C68" s="9">
        <v>301572674159</v>
      </c>
      <c r="D68" s="9">
        <f>-1*Table7[[#This Row],[-244674273134.0000]]</f>
        <v>222142896573</v>
      </c>
      <c r="E68" s="9">
        <v>-222142896573</v>
      </c>
      <c r="F68" s="9">
        <f>Table7[[#This Row],[222328177042.0000]]-Table7[[#This Row],[Column1]]</f>
        <v>79429777586</v>
      </c>
      <c r="G68" s="9">
        <v>22372279</v>
      </c>
      <c r="H68" s="9">
        <v>301572674159</v>
      </c>
      <c r="I68" s="9">
        <f>-1*Table7[[#This Row],[-220169542993.0000]]</f>
        <v>316948158896</v>
      </c>
      <c r="J68" s="9">
        <v>-316948158896</v>
      </c>
      <c r="K68" s="9">
        <f>Table7[[#This Row],[Column7]]-Table7[[#This Row],[Column2]]</f>
        <v>-15375484737</v>
      </c>
    </row>
    <row r="69" spans="1:11" ht="23.1" customHeight="1" x14ac:dyDescent="0.6">
      <c r="A69" s="8" t="s">
        <v>171</v>
      </c>
      <c r="B69" s="9">
        <v>6259861</v>
      </c>
      <c r="C69" s="9">
        <v>180647389247</v>
      </c>
      <c r="D69" s="9">
        <f>-1*Table7[[#This Row],[-244674273134.0000]]</f>
        <v>237618627197</v>
      </c>
      <c r="E69" s="9">
        <v>-237618627197</v>
      </c>
      <c r="F69" s="9">
        <f>Table7[[#This Row],[222328177042.0000]]-Table7[[#This Row],[Column1]]</f>
        <v>-56971237950</v>
      </c>
      <c r="G69" s="9">
        <v>6259861</v>
      </c>
      <c r="H69" s="9">
        <v>180647389247</v>
      </c>
      <c r="I69" s="9">
        <f>-1*Table7[[#This Row],[-220169542993.0000]]</f>
        <v>265765437806</v>
      </c>
      <c r="J69" s="9">
        <v>-265765437806</v>
      </c>
      <c r="K69" s="9">
        <f>Table7[[#This Row],[Column7]]-Table7[[#This Row],[Column2]]</f>
        <v>-85118048559</v>
      </c>
    </row>
    <row r="70" spans="1:11" ht="23.1" customHeight="1" x14ac:dyDescent="0.6">
      <c r="A70" s="8" t="s">
        <v>172</v>
      </c>
      <c r="B70" s="9">
        <v>7768760</v>
      </c>
      <c r="C70" s="9">
        <v>97811982356</v>
      </c>
      <c r="D70" s="9">
        <f>-1*Table7[[#This Row],[-244674273134.0000]]</f>
        <v>102702581475</v>
      </c>
      <c r="E70" s="9">
        <v>-102702581475</v>
      </c>
      <c r="F70" s="9">
        <f>Table7[[#This Row],[222328177042.0000]]-Table7[[#This Row],[Column1]]</f>
        <v>-4890599119</v>
      </c>
      <c r="G70" s="9">
        <v>7768760</v>
      </c>
      <c r="H70" s="9">
        <v>97811982356</v>
      </c>
      <c r="I70" s="9">
        <f>-1*Table7[[#This Row],[-220169542993.0000]]</f>
        <v>171687424496</v>
      </c>
      <c r="J70" s="9">
        <v>-171687424496</v>
      </c>
      <c r="K70" s="9">
        <f>Table7[[#This Row],[Column7]]-Table7[[#This Row],[Column2]]</f>
        <v>-73875442140</v>
      </c>
    </row>
    <row r="71" spans="1:11" ht="23.1" customHeight="1" x14ac:dyDescent="0.6">
      <c r="A71" s="8" t="s">
        <v>173</v>
      </c>
      <c r="B71" s="9">
        <v>5820837</v>
      </c>
      <c r="C71" s="9">
        <v>156688354225</v>
      </c>
      <c r="D71" s="9">
        <f>-1*Table7[[#This Row],[-244674273134.0000]]</f>
        <v>177226109106</v>
      </c>
      <c r="E71" s="9">
        <v>-177226109106</v>
      </c>
      <c r="F71" s="9">
        <f>Table7[[#This Row],[222328177042.0000]]-Table7[[#This Row],[Column1]]</f>
        <v>-20537754881</v>
      </c>
      <c r="G71" s="9">
        <v>5820837</v>
      </c>
      <c r="H71" s="9">
        <v>156688354225</v>
      </c>
      <c r="I71" s="9">
        <f>-1*Table7[[#This Row],[-220169542993.0000]]</f>
        <v>188664638045</v>
      </c>
      <c r="J71" s="9">
        <v>-188664638045</v>
      </c>
      <c r="K71" s="9">
        <f>Table7[[#This Row],[Column7]]-Table7[[#This Row],[Column2]]</f>
        <v>-31976283820</v>
      </c>
    </row>
    <row r="72" spans="1:11" ht="23.1" customHeight="1" x14ac:dyDescent="0.6">
      <c r="A72" s="8" t="s">
        <v>174</v>
      </c>
      <c r="B72" s="9">
        <v>6264380</v>
      </c>
      <c r="C72" s="9">
        <v>119496128072</v>
      </c>
      <c r="D72" s="9">
        <f>-1*Table7[[#This Row],[-244674273134.0000]]</f>
        <v>134264642250</v>
      </c>
      <c r="E72" s="9">
        <v>-134264642250</v>
      </c>
      <c r="F72" s="9">
        <f>Table7[[#This Row],[222328177042.0000]]-Table7[[#This Row],[Column1]]</f>
        <v>-14768514178</v>
      </c>
      <c r="G72" s="9">
        <v>6264380</v>
      </c>
      <c r="H72" s="9">
        <v>119496128072</v>
      </c>
      <c r="I72" s="9">
        <f>-1*Table7[[#This Row],[-220169542993.0000]]</f>
        <v>150714815211</v>
      </c>
      <c r="J72" s="9">
        <v>-150714815211</v>
      </c>
      <c r="K72" s="9">
        <f>Table7[[#This Row],[Column7]]-Table7[[#This Row],[Column2]]</f>
        <v>-31218687139</v>
      </c>
    </row>
    <row r="73" spans="1:11" ht="23.1" customHeight="1" x14ac:dyDescent="0.6">
      <c r="A73" s="8" t="s">
        <v>175</v>
      </c>
      <c r="B73" s="9">
        <v>3309057</v>
      </c>
      <c r="C73" s="9">
        <v>41530168988</v>
      </c>
      <c r="D73" s="9">
        <f>-1*Table7[[#This Row],[-244674273134.0000]]</f>
        <v>58761871364</v>
      </c>
      <c r="E73" s="9">
        <v>-58761871364</v>
      </c>
      <c r="F73" s="9">
        <f>Table7[[#This Row],[222328177042.0000]]-Table7[[#This Row],[Column1]]</f>
        <v>-17231702376</v>
      </c>
      <c r="G73" s="9">
        <v>3309057</v>
      </c>
      <c r="H73" s="9">
        <v>41530168988</v>
      </c>
      <c r="I73" s="9">
        <f>-1*Table7[[#This Row],[-220169542993.0000]]</f>
        <v>59010601711</v>
      </c>
      <c r="J73" s="9">
        <v>-59010601711</v>
      </c>
      <c r="K73" s="9">
        <f>Table7[[#This Row],[Column7]]-Table7[[#This Row],[Column2]]</f>
        <v>-17480432723</v>
      </c>
    </row>
    <row r="74" spans="1:11" ht="23.1" customHeight="1" x14ac:dyDescent="0.6">
      <c r="A74" s="8" t="s">
        <v>176</v>
      </c>
      <c r="B74" s="9">
        <v>6468673</v>
      </c>
      <c r="C74" s="9">
        <v>121841815844</v>
      </c>
      <c r="D74" s="9">
        <f>-1*Table7[[#This Row],[-244674273134.0000]]</f>
        <v>99380396748</v>
      </c>
      <c r="E74" s="9">
        <v>-99380396748</v>
      </c>
      <c r="F74" s="9">
        <f>Table7[[#This Row],[222328177042.0000]]-Table7[[#This Row],[Column1]]</f>
        <v>22461419096</v>
      </c>
      <c r="G74" s="9">
        <v>6468673</v>
      </c>
      <c r="H74" s="9">
        <v>121841815844</v>
      </c>
      <c r="I74" s="9">
        <f>-1*Table7[[#This Row],[-220169542993.0000]]</f>
        <v>122821858660</v>
      </c>
      <c r="J74" s="9">
        <v>-122821858660</v>
      </c>
      <c r="K74" s="9">
        <f>Table7[[#This Row],[Column7]]-Table7[[#This Row],[Column2]]</f>
        <v>-980042816</v>
      </c>
    </row>
    <row r="75" spans="1:11" ht="23.1" customHeight="1" x14ac:dyDescent="0.6">
      <c r="A75" s="8" t="s">
        <v>177</v>
      </c>
      <c r="B75" s="9">
        <v>852374</v>
      </c>
      <c r="C75" s="9">
        <v>46018766360</v>
      </c>
      <c r="D75" s="9">
        <f>-1*Table7[[#This Row],[-244674273134.0000]]</f>
        <v>91655234801</v>
      </c>
      <c r="E75" s="9">
        <v>-91655234801</v>
      </c>
      <c r="F75" s="9">
        <f>Table7[[#This Row],[222328177042.0000]]-Table7[[#This Row],[Column1]]</f>
        <v>-45636468441</v>
      </c>
      <c r="G75" s="9">
        <v>852374</v>
      </c>
      <c r="H75" s="9">
        <v>46018766360</v>
      </c>
      <c r="I75" s="9">
        <f>-1*Table7[[#This Row],[-220169542993.0000]]</f>
        <v>96578811035</v>
      </c>
      <c r="J75" s="9">
        <v>-96578811035</v>
      </c>
      <c r="K75" s="9">
        <f>Table7[[#This Row],[Column7]]-Table7[[#This Row],[Column2]]</f>
        <v>-50560044675</v>
      </c>
    </row>
    <row r="76" spans="1:11" ht="23.1" customHeight="1" x14ac:dyDescent="0.6">
      <c r="A76" s="8" t="s">
        <v>178</v>
      </c>
      <c r="B76" s="9">
        <v>1089294</v>
      </c>
      <c r="C76" s="9">
        <v>95752366037</v>
      </c>
      <c r="D76" s="9">
        <f>-1*Table7[[#This Row],[-244674273134.0000]]</f>
        <v>142658313492</v>
      </c>
      <c r="E76" s="9">
        <v>-142658313492</v>
      </c>
      <c r="F76" s="9">
        <f>Table7[[#This Row],[222328177042.0000]]-Table7[[#This Row],[Column1]]</f>
        <v>-46905947455</v>
      </c>
      <c r="G76" s="9">
        <v>1089294</v>
      </c>
      <c r="H76" s="9">
        <v>95752366037</v>
      </c>
      <c r="I76" s="9">
        <f>-1*Table7[[#This Row],[-220169542993.0000]]</f>
        <v>166469614115</v>
      </c>
      <c r="J76" s="9">
        <v>-166469614115</v>
      </c>
      <c r="K76" s="9">
        <f>Table7[[#This Row],[Column7]]-Table7[[#This Row],[Column2]]</f>
        <v>-70717248078</v>
      </c>
    </row>
    <row r="77" spans="1:11" ht="23.1" customHeight="1" x14ac:dyDescent="0.6">
      <c r="A77" s="8" t="s">
        <v>179</v>
      </c>
      <c r="B77" s="9">
        <v>5287617</v>
      </c>
      <c r="C77" s="9">
        <v>1666446938857</v>
      </c>
      <c r="D77" s="9">
        <f>-1*Table7[[#This Row],[-244674273134.0000]]</f>
        <v>1580744673745</v>
      </c>
      <c r="E77" s="9">
        <v>-1580744673745</v>
      </c>
      <c r="F77" s="9">
        <f>Table7[[#This Row],[222328177042.0000]]-Table7[[#This Row],[Column1]]</f>
        <v>85702265112</v>
      </c>
      <c r="G77" s="9">
        <v>5287617</v>
      </c>
      <c r="H77" s="9">
        <v>1666446938857</v>
      </c>
      <c r="I77" s="9">
        <f>-1*Table7[[#This Row],[-220169542993.0000]]</f>
        <v>1713141443920</v>
      </c>
      <c r="J77" s="9">
        <v>-1713141443920</v>
      </c>
      <c r="K77" s="9">
        <f>Table7[[#This Row],[Column7]]-Table7[[#This Row],[Column2]]</f>
        <v>-46694505063</v>
      </c>
    </row>
    <row r="78" spans="1:11" ht="23.1" customHeight="1" x14ac:dyDescent="0.6">
      <c r="A78" s="8" t="s">
        <v>180</v>
      </c>
      <c r="B78" s="9">
        <v>8537314</v>
      </c>
      <c r="C78" s="9">
        <v>512020154996</v>
      </c>
      <c r="D78" s="9">
        <f>-1*Table7[[#This Row],[-244674273134.0000]]</f>
        <v>560952803742</v>
      </c>
      <c r="E78" s="9">
        <v>-560952803742</v>
      </c>
      <c r="F78" s="9">
        <f>Table7[[#This Row],[222328177042.0000]]-Table7[[#This Row],[Column1]]</f>
        <v>-48932648746</v>
      </c>
      <c r="G78" s="9">
        <v>8537314</v>
      </c>
      <c r="H78" s="9">
        <v>512020154996</v>
      </c>
      <c r="I78" s="9">
        <f>-1*Table7[[#This Row],[-220169542993.0000]]</f>
        <v>583354542628</v>
      </c>
      <c r="J78" s="9">
        <v>-583354542628</v>
      </c>
      <c r="K78" s="9">
        <f>Table7[[#This Row],[Column7]]-Table7[[#This Row],[Column2]]</f>
        <v>-71334387632</v>
      </c>
    </row>
    <row r="79" spans="1:11" ht="23.1" customHeight="1" x14ac:dyDescent="0.6">
      <c r="A79" s="8" t="s">
        <v>181</v>
      </c>
      <c r="B79" s="9">
        <v>7347470</v>
      </c>
      <c r="C79" s="9">
        <v>134187649012</v>
      </c>
      <c r="D79" s="9">
        <f>-1*Table7[[#This Row],[-244674273134.0000]]</f>
        <v>205198569738</v>
      </c>
      <c r="E79" s="9">
        <v>-205198569738</v>
      </c>
      <c r="F79" s="9">
        <f>Table7[[#This Row],[222328177042.0000]]-Table7[[#This Row],[Column1]]</f>
        <v>-71010920726</v>
      </c>
      <c r="G79" s="9">
        <v>7347470</v>
      </c>
      <c r="H79" s="9">
        <v>134187649012</v>
      </c>
      <c r="I79" s="9">
        <f>-1*Table7[[#This Row],[-220169542993.0000]]</f>
        <v>180038913363</v>
      </c>
      <c r="J79" s="9">
        <v>-180038913363</v>
      </c>
      <c r="K79" s="9">
        <f>Table7[[#This Row],[Column7]]-Table7[[#This Row],[Column2]]</f>
        <v>-45851264351</v>
      </c>
    </row>
    <row r="80" spans="1:11" ht="23.1" customHeight="1" x14ac:dyDescent="0.6">
      <c r="A80" s="8" t="s">
        <v>182</v>
      </c>
      <c r="B80" s="9">
        <v>4772236</v>
      </c>
      <c r="C80" s="9">
        <v>54839004659</v>
      </c>
      <c r="D80" s="9">
        <f>-1*Table7[[#This Row],[-244674273134.0000]]</f>
        <v>100052690277</v>
      </c>
      <c r="E80" s="9">
        <v>-100052690277</v>
      </c>
      <c r="F80" s="9">
        <f>Table7[[#This Row],[222328177042.0000]]-Table7[[#This Row],[Column1]]</f>
        <v>-45213685618</v>
      </c>
      <c r="G80" s="9">
        <v>4772236</v>
      </c>
      <c r="H80" s="9">
        <v>54839004659</v>
      </c>
      <c r="I80" s="9">
        <f>-1*Table7[[#This Row],[-220169542993.0000]]</f>
        <v>100925223515</v>
      </c>
      <c r="J80" s="9">
        <v>-100925223515</v>
      </c>
      <c r="K80" s="9">
        <f>Table7[[#This Row],[Column7]]-Table7[[#This Row],[Column2]]</f>
        <v>-46086218856</v>
      </c>
    </row>
    <row r="81" spans="1:11" ht="23.1" customHeight="1" x14ac:dyDescent="0.6">
      <c r="A81" s="8" t="s">
        <v>183</v>
      </c>
      <c r="B81" s="9">
        <v>6239712</v>
      </c>
      <c r="C81" s="9">
        <v>131121415294</v>
      </c>
      <c r="D81" s="9">
        <f>-1*Table7[[#This Row],[-244674273134.0000]]</f>
        <v>129075729643</v>
      </c>
      <c r="E81" s="9">
        <v>-129075729643</v>
      </c>
      <c r="F81" s="9">
        <f>Table7[[#This Row],[222328177042.0000]]-Table7[[#This Row],[Column1]]</f>
        <v>2045685651</v>
      </c>
      <c r="G81" s="9">
        <v>6239712</v>
      </c>
      <c r="H81" s="9">
        <v>131121415294</v>
      </c>
      <c r="I81" s="9">
        <f>-1*Table7[[#This Row],[-220169542993.0000]]</f>
        <v>140607930659</v>
      </c>
      <c r="J81" s="9">
        <v>-140607930659</v>
      </c>
      <c r="K81" s="9">
        <f>Table7[[#This Row],[Column7]]-Table7[[#This Row],[Column2]]</f>
        <v>-9486515365</v>
      </c>
    </row>
    <row r="82" spans="1:11" ht="23.1" customHeight="1" x14ac:dyDescent="0.6">
      <c r="A82" s="8" t="s">
        <v>184</v>
      </c>
      <c r="B82" s="9">
        <v>43807936</v>
      </c>
      <c r="C82" s="9">
        <v>141041896424</v>
      </c>
      <c r="D82" s="9">
        <f>-1*Table7[[#This Row],[-244674273134.0000]]</f>
        <v>143866069196</v>
      </c>
      <c r="E82" s="9">
        <v>-143866069196</v>
      </c>
      <c r="F82" s="9">
        <f>Table7[[#This Row],[222328177042.0000]]-Table7[[#This Row],[Column1]]</f>
        <v>-2824172772</v>
      </c>
      <c r="G82" s="9">
        <v>43807936</v>
      </c>
      <c r="H82" s="9">
        <v>141041896424</v>
      </c>
      <c r="I82" s="9">
        <f>-1*Table7[[#This Row],[-220169542993.0000]]</f>
        <v>165256240836</v>
      </c>
      <c r="J82" s="9">
        <v>-165256240836</v>
      </c>
      <c r="K82" s="9">
        <f>Table7[[#This Row],[Column7]]-Table7[[#This Row],[Column2]]</f>
        <v>-24214344412</v>
      </c>
    </row>
    <row r="83" spans="1:11" ht="23.1" customHeight="1" x14ac:dyDescent="0.6">
      <c r="A83" s="8" t="s">
        <v>187</v>
      </c>
      <c r="B83" s="9">
        <v>2072727</v>
      </c>
      <c r="C83" s="9">
        <v>39347173797</v>
      </c>
      <c r="D83" s="9">
        <f>-1*Table7[[#This Row],[-244674273134.0000]]</f>
        <v>39232813767</v>
      </c>
      <c r="E83" s="9">
        <v>-39232813767</v>
      </c>
      <c r="F83" s="9">
        <f>Table7[[#This Row],[222328177042.0000]]-Table7[[#This Row],[Column1]]</f>
        <v>114360030</v>
      </c>
      <c r="G83" s="9">
        <v>2072727</v>
      </c>
      <c r="H83" s="9">
        <v>39347173797</v>
      </c>
      <c r="I83" s="9">
        <f>-1*Table7[[#This Row],[-220169542993.0000]]</f>
        <v>39232813767</v>
      </c>
      <c r="J83" s="9">
        <v>-39232813767</v>
      </c>
      <c r="K83" s="9">
        <f>Table7[[#This Row],[Column7]]-Table7[[#This Row],[Column2]]</f>
        <v>114360030</v>
      </c>
    </row>
    <row r="84" spans="1:11" ht="23.1" customHeight="1" x14ac:dyDescent="0.6">
      <c r="A84" s="8" t="s">
        <v>197</v>
      </c>
      <c r="B84" s="9">
        <v>1000</v>
      </c>
      <c r="C84" s="9">
        <v>999924530</v>
      </c>
      <c r="D84" s="9">
        <f>-1*Table7[[#This Row],[-244674273134.0000]]</f>
        <v>1044242375</v>
      </c>
      <c r="E84" s="9">
        <v>-1044242375</v>
      </c>
      <c r="F84" s="9">
        <f>Table7[[#This Row],[222328177042.0000]]-Table7[[#This Row],[Column1]]</f>
        <v>-44317845</v>
      </c>
      <c r="G84" s="9">
        <v>1000</v>
      </c>
      <c r="H84" s="9">
        <v>999924530</v>
      </c>
      <c r="I84" s="9">
        <f>-1*Table7[[#This Row],[-220169542993.0000]]</f>
        <v>1045757625</v>
      </c>
      <c r="J84" s="9">
        <v>-1045757625</v>
      </c>
      <c r="K84" s="9">
        <f>Table7[[#This Row],[Column7]]-Table7[[#This Row],[Column2]]</f>
        <v>-45833095</v>
      </c>
    </row>
    <row r="85" spans="1:11" ht="23.1" customHeight="1" x14ac:dyDescent="0.6">
      <c r="A85" s="8" t="s">
        <v>207</v>
      </c>
      <c r="B85" s="9">
        <v>512501</v>
      </c>
      <c r="C85" s="9">
        <v>491644259311</v>
      </c>
      <c r="D85" s="9">
        <f>-1*Table7[[#This Row],[-244674273134.0000]]</f>
        <v>492211134993</v>
      </c>
      <c r="E85" s="9">
        <v>-492211134993</v>
      </c>
      <c r="F85" s="9">
        <f>Table7[[#This Row],[222328177042.0000]]-Table7[[#This Row],[Column1]]</f>
        <v>-566875682</v>
      </c>
      <c r="G85" s="9">
        <v>512501</v>
      </c>
      <c r="H85" s="9">
        <v>491644259311</v>
      </c>
      <c r="I85" s="9">
        <f>-1*Table7[[#This Row],[-220169542993.0000]]</f>
        <v>492211134993</v>
      </c>
      <c r="J85" s="9">
        <v>-492211134993</v>
      </c>
      <c r="K85" s="9">
        <f>Table7[[#This Row],[Column7]]-Table7[[#This Row],[Column2]]</f>
        <v>-566875682</v>
      </c>
    </row>
    <row r="86" spans="1:11" ht="23.1" customHeight="1" x14ac:dyDescent="0.6">
      <c r="A86" s="8" t="s">
        <v>201</v>
      </c>
      <c r="B86" s="9">
        <v>300000</v>
      </c>
      <c r="C86" s="9">
        <v>299482717522</v>
      </c>
      <c r="D86" s="9">
        <f>-1*Table7[[#This Row],[-244674273134.0000]]</f>
        <v>299931746253</v>
      </c>
      <c r="E86" s="9">
        <v>-299931746253</v>
      </c>
      <c r="F86" s="9">
        <f>Table7[[#This Row],[222328177042.0000]]-Table7[[#This Row],[Column1]]</f>
        <v>-449028731</v>
      </c>
      <c r="G86" s="9">
        <v>300000</v>
      </c>
      <c r="H86" s="9">
        <v>299482717522</v>
      </c>
      <c r="I86" s="9">
        <f>-1*Table7[[#This Row],[-220169542993.0000]]</f>
        <v>299931746253</v>
      </c>
      <c r="J86" s="9">
        <v>-299931746253</v>
      </c>
      <c r="K86" s="9">
        <f>Table7[[#This Row],[Column7]]-Table7[[#This Row],[Column2]]</f>
        <v>-449028731</v>
      </c>
    </row>
    <row r="87" spans="1:11" ht="23.1" customHeight="1" x14ac:dyDescent="0.6">
      <c r="A87" s="8" t="s">
        <v>204</v>
      </c>
      <c r="B87" s="9">
        <v>350000</v>
      </c>
      <c r="C87" s="9">
        <v>349745900286</v>
      </c>
      <c r="D87" s="9">
        <f>-1*Table7[[#This Row],[-244674273134.0000]]</f>
        <v>348595060989</v>
      </c>
      <c r="E87" s="9">
        <v>-348595060989</v>
      </c>
      <c r="F87" s="9">
        <f>Table7[[#This Row],[222328177042.0000]]-Table7[[#This Row],[Column1]]</f>
        <v>1150839297</v>
      </c>
      <c r="G87" s="9">
        <v>350000</v>
      </c>
      <c r="H87" s="9">
        <v>349745900286</v>
      </c>
      <c r="I87" s="9">
        <f>-1*Table7[[#This Row],[-220169542993.0000]]</f>
        <v>348595060989</v>
      </c>
      <c r="J87" s="9">
        <v>-348595060989</v>
      </c>
      <c r="K87" s="9">
        <f>Table7[[#This Row],[Column7]]-Table7[[#This Row],[Column2]]</f>
        <v>1150839297</v>
      </c>
    </row>
    <row r="88" spans="1:11" ht="23.1" customHeight="1" x14ac:dyDescent="0.6">
      <c r="A88" s="8" t="s">
        <v>210</v>
      </c>
      <c r="B88" s="9">
        <v>300810</v>
      </c>
      <c r="C88" s="9">
        <v>300591912750</v>
      </c>
      <c r="D88" s="9">
        <f>-1*Table7[[#This Row],[-244674273134.0000]]</f>
        <v>309609670136</v>
      </c>
      <c r="E88" s="9">
        <v>-309609670136</v>
      </c>
      <c r="F88" s="9">
        <f>Table7[[#This Row],[222328177042.0000]]-Table7[[#This Row],[Column1]]</f>
        <v>-9017757386</v>
      </c>
      <c r="G88" s="9">
        <v>300810</v>
      </c>
      <c r="H88" s="9">
        <v>300591912750</v>
      </c>
      <c r="I88" s="9">
        <f>-1*Table7[[#This Row],[-220169542993.0000]]</f>
        <v>300810000000</v>
      </c>
      <c r="J88" s="9">
        <v>-300810000000</v>
      </c>
      <c r="K88" s="9">
        <f>Table7[[#This Row],[Column7]]-Table7[[#This Row],[Column2]]</f>
        <v>-218087250</v>
      </c>
    </row>
    <row r="89" spans="1:11" ht="23.1" customHeight="1" x14ac:dyDescent="0.6">
      <c r="A89" s="8" t="s">
        <v>242</v>
      </c>
      <c r="B89" s="9">
        <v>0</v>
      </c>
      <c r="C89" s="9">
        <v>0</v>
      </c>
      <c r="D89" s="9">
        <f>-1*Table7[[#This Row],[-244674273134.0000]]</f>
        <v>0</v>
      </c>
      <c r="E89" s="9">
        <v>0</v>
      </c>
      <c r="F89" s="9">
        <f>Table7[[#This Row],[222328177042.0000]]-Table7[[#This Row],[Column1]]</f>
        <v>0</v>
      </c>
      <c r="G89" s="9">
        <v>0</v>
      </c>
      <c r="H89" s="9">
        <f>Table7[[#This Row],[2158634049]]*2</f>
        <v>44074488414</v>
      </c>
      <c r="I89" s="9">
        <v>22037244207</v>
      </c>
      <c r="J89" s="9">
        <v>0</v>
      </c>
      <c r="K89" s="9">
        <v>22037244207</v>
      </c>
    </row>
    <row r="90" spans="1:11" ht="23.1" customHeight="1" x14ac:dyDescent="0.6">
      <c r="A90" s="8" t="s">
        <v>185</v>
      </c>
      <c r="B90" s="9">
        <v>9640825</v>
      </c>
      <c r="C90" s="9">
        <v>144213464658</v>
      </c>
      <c r="D90" s="9">
        <f>-1*Table7[[#This Row],[-244674273134.0000]]</f>
        <v>139974725552</v>
      </c>
      <c r="E90" s="9">
        <v>-139974725552</v>
      </c>
      <c r="F90" s="9">
        <f>Table7[[#This Row],[222328177042.0000]]-Table7[[#This Row],[Column1]]</f>
        <v>4238739106</v>
      </c>
      <c r="G90" s="9">
        <v>9640825</v>
      </c>
      <c r="H90" s="9">
        <v>144213464658</v>
      </c>
      <c r="I90" s="9">
        <f>-1*Table7[[#This Row],[-220169542993.0000]]</f>
        <v>222052128281</v>
      </c>
      <c r="J90" s="9">
        <v>-222052128281</v>
      </c>
      <c r="K90" s="9">
        <f>Table7[[#This Row],[Column7]]-Table7[[#This Row],[Column2]]</f>
        <v>-77838663623</v>
      </c>
    </row>
    <row r="91" spans="1:11" ht="23.1" customHeight="1" x14ac:dyDescent="0.6">
      <c r="A91" s="8" t="s">
        <v>186</v>
      </c>
      <c r="B91" s="9">
        <v>0</v>
      </c>
      <c r="C91" s="9">
        <f>69258686817+69258686817+30566317016</f>
        <v>169083690650</v>
      </c>
      <c r="D91" s="9">
        <v>69258686817</v>
      </c>
      <c r="E91" s="9">
        <v>69258686817</v>
      </c>
      <c r="F91" s="9">
        <v>69258686817</v>
      </c>
      <c r="G91" s="9">
        <v>0</v>
      </c>
      <c r="H91" s="9">
        <f>Table7[[#This Row],[Column2]]*2</f>
        <v>32564089676</v>
      </c>
      <c r="I91" s="9">
        <v>16282044838</v>
      </c>
      <c r="J91" s="9">
        <v>0</v>
      </c>
      <c r="K91" s="9">
        <v>16282044838</v>
      </c>
    </row>
    <row r="92" spans="1:11" ht="23.1" customHeight="1" x14ac:dyDescent="0.6">
      <c r="A92" s="8" t="s">
        <v>245</v>
      </c>
      <c r="B92" s="9">
        <v>0</v>
      </c>
      <c r="C92" s="9">
        <v>0</v>
      </c>
      <c r="D92" s="9">
        <f>-1*Table7[[#This Row],[-244674273134.0000]]</f>
        <v>0</v>
      </c>
      <c r="E92" s="9">
        <v>0</v>
      </c>
      <c r="F92" s="9">
        <f>Table7[[#This Row],[222328177042.0000]]-Table7[[#This Row],[Column1]]</f>
        <v>0</v>
      </c>
      <c r="G92" s="9">
        <v>0</v>
      </c>
      <c r="H92" s="9">
        <f>Table7[[#This Row],[2158634049]]*2</f>
        <v>54637248472</v>
      </c>
      <c r="I92" s="9">
        <v>27318624236</v>
      </c>
      <c r="J92" s="9">
        <v>0</v>
      </c>
      <c r="K92" s="9">
        <v>27318624236</v>
      </c>
    </row>
    <row r="93" spans="1:11" ht="23.1" customHeight="1" x14ac:dyDescent="0.6">
      <c r="A93" s="8" t="s">
        <v>246</v>
      </c>
      <c r="B93" s="9">
        <v>0</v>
      </c>
      <c r="C93" s="9">
        <v>0</v>
      </c>
      <c r="D93" s="9">
        <f>-1*Table7[[#This Row],[-244674273134.0000]]</f>
        <v>0</v>
      </c>
      <c r="E93" s="9">
        <v>0</v>
      </c>
      <c r="F93" s="9">
        <f>Table7[[#This Row],[222328177042.0000]]-Table7[[#This Row],[Column1]]</f>
        <v>0</v>
      </c>
      <c r="G93" s="9">
        <v>0</v>
      </c>
      <c r="H93" s="9">
        <f>Table7[[#This Row],[Column2]]*2+40000000</f>
        <v>3950565066</v>
      </c>
      <c r="I93" s="9">
        <v>1955282533</v>
      </c>
      <c r="J93" s="9">
        <v>0</v>
      </c>
      <c r="K93" s="9">
        <v>1995282533</v>
      </c>
    </row>
    <row r="94" spans="1:11" ht="23.1" customHeight="1" thickBot="1" x14ac:dyDescent="0.65">
      <c r="A94" s="8" t="s">
        <v>95</v>
      </c>
      <c r="B94" s="9"/>
      <c r="C94" s="14">
        <f>SUM(C7:C93)</f>
        <v>53584600193546</v>
      </c>
      <c r="D94" s="14">
        <f>SUM(D7:D93)</f>
        <v>53480076283767</v>
      </c>
      <c r="E94" s="9">
        <f>SUM(E7:E93)</f>
        <v>-53310992593117</v>
      </c>
      <c r="F94" s="14">
        <f>SUM(F7:F93)</f>
        <v>104523909779</v>
      </c>
      <c r="G94" s="9"/>
      <c r="H94" s="14">
        <f>SUM(H7:H93)</f>
        <v>53550742894524</v>
      </c>
      <c r="I94" s="14">
        <f>SUM(I7:I93)</f>
        <v>60584750530833</v>
      </c>
      <c r="J94" s="9">
        <f>SUM(J7:J93)</f>
        <v>-60517157335019</v>
      </c>
      <c r="K94" s="14">
        <f>SUM(K7:K93)</f>
        <v>-7034007636309</v>
      </c>
    </row>
    <row r="95" spans="1:11" ht="23.1" customHeight="1" thickTop="1" x14ac:dyDescent="0.6">
      <c r="A95" s="8" t="s">
        <v>96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8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2021-06-27T11:03:44Z</cp:lastPrinted>
  <dcterms:created xsi:type="dcterms:W3CDTF">2017-11-22T14:26:20Z</dcterms:created>
  <dcterms:modified xsi:type="dcterms:W3CDTF">2021-06-30T05:33:36Z</dcterms:modified>
</cp:coreProperties>
</file>