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ipoor\Desktop\New folder\بازارگردانی\پرتفوی\"/>
    </mc:Choice>
  </mc:AlternateContent>
  <bookViews>
    <workbookView xWindow="0" yWindow="0" windowWidth="24000" windowHeight="9735" firstSheet="8" activeTab="13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درآمدها" sheetId="11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سهام و ص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  <sheet name="کفایت سرمایه" sheetId="17" r:id="rId14"/>
  </sheets>
  <externalReferences>
    <externalReference r:id="rId15"/>
  </externalReferences>
  <definedNames>
    <definedName name="_xlnm.Print_Area" localSheetId="1">' سهام و صندوق‌های سرمایه‌گذاری'!$A$1:$M$93</definedName>
    <definedName name="_xlnm.Print_Area" localSheetId="2">اوراق!$A$1:$S$18</definedName>
    <definedName name="_xlnm.Print_Area" localSheetId="11">'درآمد سپرده بانکی'!$A$1:$E$82</definedName>
    <definedName name="_xlnm.Print_Area" localSheetId="10">'درآمد سرمایه گذاری در اوراق بها'!$A$1:$I$24</definedName>
    <definedName name="_xlnm.Print_Area" localSheetId="9">'درآمد سرمایه گذاری در سهام و ص '!$A$1:$K$101</definedName>
    <definedName name="_xlnm.Print_Area" localSheetId="5">'درآمد سود سهام'!$A$1:$O$69</definedName>
    <definedName name="_xlnm.Print_Area" localSheetId="8">'درآمد ناشی از تغییر قیمت اوراق '!$A$1:$K$104</definedName>
    <definedName name="_xlnm.Print_Area" localSheetId="7">'درآمد ناشی ازفروش'!$A$1:$L$92</definedName>
    <definedName name="_xlnm.Print_Area" localSheetId="4">درآمدها!$A$1:$S$11</definedName>
    <definedName name="_xlnm.Print_Area" localSheetId="12">'سایر درآمدها'!$A$1:$C$11</definedName>
    <definedName name="_xlnm.Print_Area" localSheetId="3">سپرده!$A$1:$H$92</definedName>
    <definedName name="_xlnm.Print_Area" localSheetId="6">'سود اوراق بهادار و سپرده بانکی'!$A$1:$J$89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7" l="1"/>
  <c r="C9" i="17"/>
  <c r="B9" i="17"/>
  <c r="D7" i="17"/>
  <c r="C7" i="17"/>
  <c r="B7" i="17"/>
  <c r="D6" i="17"/>
  <c r="D8" i="17" s="1"/>
  <c r="D10" i="17" s="1"/>
  <c r="C6" i="17"/>
  <c r="C8" i="17" s="1"/>
  <c r="C10" i="17" s="1"/>
  <c r="B6" i="17"/>
  <c r="B8" i="17" s="1"/>
  <c r="B10" i="17" s="1"/>
  <c r="D4" i="17"/>
  <c r="C4" i="17"/>
  <c r="B4" i="17"/>
  <c r="D3" i="17"/>
  <c r="D5" i="17" s="1"/>
  <c r="C3" i="17"/>
  <c r="C5" i="17" s="1"/>
  <c r="C11" i="17" s="1"/>
  <c r="B3" i="17"/>
  <c r="B11" i="17" s="1"/>
  <c r="A1" i="17"/>
  <c r="D12" i="17" l="1"/>
  <c r="B5" i="17"/>
  <c r="B12" i="17" s="1"/>
  <c r="J100" i="5" l="1"/>
  <c r="F99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11" i="5"/>
  <c r="E7" i="11"/>
  <c r="E8" i="11"/>
  <c r="E9" i="11"/>
  <c r="D7" i="11"/>
  <c r="D8" i="11"/>
  <c r="D9" i="11"/>
  <c r="C9" i="11"/>
  <c r="C8" i="11"/>
  <c r="C7" i="11"/>
  <c r="B10" i="8"/>
  <c r="C10" i="8"/>
  <c r="B81" i="7"/>
  <c r="C81" i="7"/>
  <c r="B23" i="6"/>
  <c r="C23" i="6"/>
  <c r="D23" i="6"/>
  <c r="E23" i="6"/>
  <c r="F23" i="6"/>
  <c r="G23" i="6"/>
  <c r="H23" i="6"/>
  <c r="I23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B100" i="5" l="1"/>
  <c r="C100" i="5"/>
  <c r="D100" i="5"/>
  <c r="F100" i="5"/>
  <c r="G100" i="5"/>
  <c r="H100" i="5"/>
  <c r="I100" i="5"/>
  <c r="J11" i="5"/>
  <c r="K11" i="5" s="1"/>
  <c r="J12" i="5"/>
  <c r="K12" i="5" s="1"/>
  <c r="J13" i="5"/>
  <c r="K13" i="5" s="1"/>
  <c r="K100" i="5" s="1"/>
  <c r="J14" i="5"/>
  <c r="K14" i="5" s="1"/>
  <c r="J15" i="5"/>
  <c r="K15" i="5" s="1"/>
  <c r="J16" i="5"/>
  <c r="K16" i="5" s="1"/>
  <c r="J17" i="5"/>
  <c r="K17" i="5" s="1"/>
  <c r="J18" i="5"/>
  <c r="K18" i="5" s="1"/>
  <c r="J19" i="5"/>
  <c r="K19" i="5" s="1"/>
  <c r="J20" i="5"/>
  <c r="K20" i="5" s="1"/>
  <c r="J21" i="5"/>
  <c r="K21" i="5" s="1"/>
  <c r="J22" i="5"/>
  <c r="K22" i="5" s="1"/>
  <c r="J23" i="5"/>
  <c r="K23" i="5" s="1"/>
  <c r="J24" i="5"/>
  <c r="K24" i="5" s="1"/>
  <c r="J25" i="5"/>
  <c r="K25" i="5" s="1"/>
  <c r="J26" i="5"/>
  <c r="K26" i="5" s="1"/>
  <c r="J27" i="5"/>
  <c r="K27" i="5" s="1"/>
  <c r="J28" i="5"/>
  <c r="K28" i="5" s="1"/>
  <c r="J29" i="5"/>
  <c r="K29" i="5" s="1"/>
  <c r="J30" i="5"/>
  <c r="K30" i="5" s="1"/>
  <c r="J31" i="5"/>
  <c r="K31" i="5" s="1"/>
  <c r="J32" i="5"/>
  <c r="K32" i="5" s="1"/>
  <c r="J33" i="5"/>
  <c r="K33" i="5" s="1"/>
  <c r="J34" i="5"/>
  <c r="K34" i="5" s="1"/>
  <c r="J35" i="5"/>
  <c r="K35" i="5" s="1"/>
  <c r="J36" i="5"/>
  <c r="K36" i="5" s="1"/>
  <c r="J37" i="5"/>
  <c r="K37" i="5" s="1"/>
  <c r="J38" i="5"/>
  <c r="K38" i="5" s="1"/>
  <c r="J39" i="5"/>
  <c r="K39" i="5" s="1"/>
  <c r="J40" i="5"/>
  <c r="K40" i="5" s="1"/>
  <c r="J41" i="5"/>
  <c r="K41" i="5" s="1"/>
  <c r="J42" i="5"/>
  <c r="K42" i="5" s="1"/>
  <c r="J43" i="5"/>
  <c r="K43" i="5" s="1"/>
  <c r="J44" i="5"/>
  <c r="K44" i="5" s="1"/>
  <c r="J45" i="5"/>
  <c r="K45" i="5" s="1"/>
  <c r="J46" i="5"/>
  <c r="K46" i="5" s="1"/>
  <c r="J47" i="5"/>
  <c r="K47" i="5" s="1"/>
  <c r="J48" i="5"/>
  <c r="K48" i="5" s="1"/>
  <c r="J49" i="5"/>
  <c r="K49" i="5" s="1"/>
  <c r="J50" i="5"/>
  <c r="K50" i="5" s="1"/>
  <c r="J51" i="5"/>
  <c r="K51" i="5" s="1"/>
  <c r="J52" i="5"/>
  <c r="K52" i="5" s="1"/>
  <c r="J53" i="5"/>
  <c r="K53" i="5" s="1"/>
  <c r="J54" i="5"/>
  <c r="K54" i="5" s="1"/>
  <c r="J55" i="5"/>
  <c r="K55" i="5" s="1"/>
  <c r="J56" i="5"/>
  <c r="K56" i="5" s="1"/>
  <c r="J57" i="5"/>
  <c r="K57" i="5" s="1"/>
  <c r="J58" i="5"/>
  <c r="K58" i="5" s="1"/>
  <c r="J59" i="5"/>
  <c r="K59" i="5" s="1"/>
  <c r="J60" i="5"/>
  <c r="K60" i="5" s="1"/>
  <c r="J61" i="5"/>
  <c r="K61" i="5" s="1"/>
  <c r="J62" i="5"/>
  <c r="K62" i="5" s="1"/>
  <c r="J63" i="5"/>
  <c r="K63" i="5" s="1"/>
  <c r="J64" i="5"/>
  <c r="K64" i="5" s="1"/>
  <c r="J65" i="5"/>
  <c r="K65" i="5" s="1"/>
  <c r="J66" i="5"/>
  <c r="K66" i="5" s="1"/>
  <c r="J67" i="5"/>
  <c r="K67" i="5" s="1"/>
  <c r="J68" i="5"/>
  <c r="K68" i="5" s="1"/>
  <c r="J69" i="5"/>
  <c r="K69" i="5" s="1"/>
  <c r="J70" i="5"/>
  <c r="K70" i="5" s="1"/>
  <c r="J71" i="5"/>
  <c r="K71" i="5" s="1"/>
  <c r="J72" i="5"/>
  <c r="K72" i="5" s="1"/>
  <c r="J73" i="5"/>
  <c r="K73" i="5" s="1"/>
  <c r="J74" i="5"/>
  <c r="K74" i="5" s="1"/>
  <c r="J75" i="5"/>
  <c r="K75" i="5" s="1"/>
  <c r="J76" i="5"/>
  <c r="K76" i="5" s="1"/>
  <c r="J77" i="5"/>
  <c r="K77" i="5" s="1"/>
  <c r="J78" i="5"/>
  <c r="K78" i="5" s="1"/>
  <c r="J79" i="5"/>
  <c r="K79" i="5" s="1"/>
  <c r="J80" i="5"/>
  <c r="K80" i="5" s="1"/>
  <c r="J81" i="5"/>
  <c r="K81" i="5" s="1"/>
  <c r="J82" i="5"/>
  <c r="K82" i="5" s="1"/>
  <c r="J83" i="5"/>
  <c r="K83" i="5" s="1"/>
  <c r="J84" i="5"/>
  <c r="K84" i="5" s="1"/>
  <c r="J85" i="5"/>
  <c r="K85" i="5" s="1"/>
  <c r="J86" i="5"/>
  <c r="K86" i="5" s="1"/>
  <c r="J87" i="5"/>
  <c r="K87" i="5" s="1"/>
  <c r="J88" i="5"/>
  <c r="K88" i="5" s="1"/>
  <c r="J89" i="5"/>
  <c r="K89" i="5" s="1"/>
  <c r="J90" i="5"/>
  <c r="K90" i="5" s="1"/>
  <c r="J91" i="5"/>
  <c r="K91" i="5" s="1"/>
  <c r="J92" i="5"/>
  <c r="K92" i="5" s="1"/>
  <c r="J93" i="5"/>
  <c r="K93" i="5" s="1"/>
  <c r="J94" i="5"/>
  <c r="K94" i="5" s="1"/>
  <c r="J95" i="5"/>
  <c r="K95" i="5" s="1"/>
  <c r="J96" i="5"/>
  <c r="K96" i="5" s="1"/>
  <c r="J97" i="5"/>
  <c r="K97" i="5" s="1"/>
  <c r="J98" i="5"/>
  <c r="K98" i="5" s="1"/>
  <c r="J99" i="5"/>
  <c r="K99" i="5" s="1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H101" i="14"/>
  <c r="J101" i="14"/>
  <c r="K101" i="14"/>
  <c r="C101" i="14"/>
  <c r="E101" i="14"/>
  <c r="F101" i="14"/>
  <c r="I7" i="14"/>
  <c r="I8" i="14"/>
  <c r="I9" i="14"/>
  <c r="I10" i="14"/>
  <c r="I11" i="14"/>
  <c r="I12" i="14"/>
  <c r="I101" i="14" s="1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4" i="14"/>
  <c r="I96" i="14"/>
  <c r="I97" i="14"/>
  <c r="D7" i="14"/>
  <c r="D101" i="14" s="1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C36" i="15"/>
  <c r="C90" i="15" s="1"/>
  <c r="H36" i="15"/>
  <c r="H90" i="15"/>
  <c r="K90" i="15"/>
  <c r="E90" i="15"/>
  <c r="L7" i="15"/>
  <c r="L12" i="15"/>
  <c r="L13" i="15"/>
  <c r="L18" i="15"/>
  <c r="L19" i="15"/>
  <c r="L24" i="15"/>
  <c r="L25" i="15"/>
  <c r="L30" i="15"/>
  <c r="L31" i="15"/>
  <c r="L36" i="15"/>
  <c r="L37" i="15"/>
  <c r="L42" i="15"/>
  <c r="L43" i="15"/>
  <c r="L48" i="15"/>
  <c r="L49" i="15"/>
  <c r="L54" i="15"/>
  <c r="L55" i="15"/>
  <c r="L60" i="15"/>
  <c r="L61" i="15"/>
  <c r="L66" i="15"/>
  <c r="L67" i="15"/>
  <c r="L72" i="15"/>
  <c r="L73" i="15"/>
  <c r="L78" i="15"/>
  <c r="L79" i="15"/>
  <c r="L84" i="15"/>
  <c r="L85" i="15"/>
  <c r="F7" i="15"/>
  <c r="F8" i="15"/>
  <c r="F9" i="15"/>
  <c r="F12" i="15"/>
  <c r="F13" i="15"/>
  <c r="F14" i="15"/>
  <c r="F15" i="15"/>
  <c r="F18" i="15"/>
  <c r="F19" i="15"/>
  <c r="F20" i="15"/>
  <c r="F21" i="15"/>
  <c r="F24" i="15"/>
  <c r="F25" i="15"/>
  <c r="F26" i="15"/>
  <c r="F27" i="15"/>
  <c r="F30" i="15"/>
  <c r="F31" i="15"/>
  <c r="F32" i="15"/>
  <c r="F33" i="15"/>
  <c r="F37" i="15"/>
  <c r="F38" i="15"/>
  <c r="F39" i="15"/>
  <c r="F42" i="15"/>
  <c r="F43" i="15"/>
  <c r="F44" i="15"/>
  <c r="F45" i="15"/>
  <c r="F48" i="15"/>
  <c r="F49" i="15"/>
  <c r="F50" i="15"/>
  <c r="F51" i="15"/>
  <c r="F54" i="15"/>
  <c r="F55" i="15"/>
  <c r="F56" i="15"/>
  <c r="F57" i="15"/>
  <c r="F60" i="15"/>
  <c r="F61" i="15"/>
  <c r="F62" i="15"/>
  <c r="F63" i="15"/>
  <c r="F66" i="15"/>
  <c r="F67" i="15"/>
  <c r="F68" i="15"/>
  <c r="F69" i="15"/>
  <c r="F72" i="15"/>
  <c r="F73" i="15"/>
  <c r="F74" i="15"/>
  <c r="F75" i="15"/>
  <c r="F78" i="15"/>
  <c r="F79" i="15"/>
  <c r="F80" i="15"/>
  <c r="F81" i="15"/>
  <c r="F84" i="15"/>
  <c r="F85" i="15"/>
  <c r="F86" i="15"/>
  <c r="F87" i="15"/>
  <c r="J89" i="15"/>
  <c r="L89" i="15" s="1"/>
  <c r="J88" i="15"/>
  <c r="L88" i="15" s="1"/>
  <c r="J87" i="15"/>
  <c r="L87" i="15" s="1"/>
  <c r="J86" i="15"/>
  <c r="L86" i="15" s="1"/>
  <c r="J85" i="15"/>
  <c r="J84" i="15"/>
  <c r="J83" i="15"/>
  <c r="L83" i="15" s="1"/>
  <c r="J82" i="15"/>
  <c r="L82" i="15" s="1"/>
  <c r="J81" i="15"/>
  <c r="L81" i="15" s="1"/>
  <c r="J80" i="15"/>
  <c r="L80" i="15" s="1"/>
  <c r="J79" i="15"/>
  <c r="J78" i="15"/>
  <c r="J77" i="15"/>
  <c r="L77" i="15" s="1"/>
  <c r="J76" i="15"/>
  <c r="L76" i="15" s="1"/>
  <c r="J75" i="15"/>
  <c r="L75" i="15" s="1"/>
  <c r="J74" i="15"/>
  <c r="L74" i="15" s="1"/>
  <c r="J73" i="15"/>
  <c r="J72" i="15"/>
  <c r="J71" i="15"/>
  <c r="L71" i="15" s="1"/>
  <c r="J70" i="15"/>
  <c r="L70" i="15" s="1"/>
  <c r="J69" i="15"/>
  <c r="L69" i="15" s="1"/>
  <c r="J68" i="15"/>
  <c r="L68" i="15" s="1"/>
  <c r="J67" i="15"/>
  <c r="J66" i="15"/>
  <c r="J65" i="15"/>
  <c r="L65" i="15" s="1"/>
  <c r="J64" i="15"/>
  <c r="L64" i="15" s="1"/>
  <c r="J63" i="15"/>
  <c r="L63" i="15" s="1"/>
  <c r="J62" i="15"/>
  <c r="L62" i="15" s="1"/>
  <c r="J61" i="15"/>
  <c r="J60" i="15"/>
  <c r="J59" i="15"/>
  <c r="L59" i="15" s="1"/>
  <c r="J58" i="15"/>
  <c r="L58" i="15" s="1"/>
  <c r="J57" i="15"/>
  <c r="L57" i="15" s="1"/>
  <c r="J56" i="15"/>
  <c r="L56" i="15" s="1"/>
  <c r="J55" i="15"/>
  <c r="J54" i="15"/>
  <c r="J53" i="15"/>
  <c r="L53" i="15" s="1"/>
  <c r="J52" i="15"/>
  <c r="L52" i="15" s="1"/>
  <c r="J51" i="15"/>
  <c r="L51" i="15" s="1"/>
  <c r="J50" i="15"/>
  <c r="L50" i="15" s="1"/>
  <c r="J49" i="15"/>
  <c r="J48" i="15"/>
  <c r="J47" i="15"/>
  <c r="L47" i="15" s="1"/>
  <c r="J46" i="15"/>
  <c r="L46" i="15" s="1"/>
  <c r="J45" i="15"/>
  <c r="L45" i="15" s="1"/>
  <c r="J44" i="15"/>
  <c r="L44" i="15" s="1"/>
  <c r="J43" i="15"/>
  <c r="J42" i="15"/>
  <c r="J41" i="15"/>
  <c r="L41" i="15" s="1"/>
  <c r="J40" i="15"/>
  <c r="L40" i="15" s="1"/>
  <c r="J39" i="15"/>
  <c r="L39" i="15" s="1"/>
  <c r="J38" i="15"/>
  <c r="L38" i="15" s="1"/>
  <c r="J37" i="15"/>
  <c r="J36" i="15"/>
  <c r="J35" i="15"/>
  <c r="L35" i="15" s="1"/>
  <c r="J34" i="15"/>
  <c r="L34" i="15" s="1"/>
  <c r="J33" i="15"/>
  <c r="L33" i="15" s="1"/>
  <c r="J32" i="15"/>
  <c r="L32" i="15" s="1"/>
  <c r="J31" i="15"/>
  <c r="J30" i="15"/>
  <c r="J29" i="15"/>
  <c r="L29" i="15" s="1"/>
  <c r="J28" i="15"/>
  <c r="L28" i="15" s="1"/>
  <c r="J27" i="15"/>
  <c r="L27" i="15" s="1"/>
  <c r="J26" i="15"/>
  <c r="L26" i="15" s="1"/>
  <c r="J25" i="15"/>
  <c r="J24" i="15"/>
  <c r="J23" i="15"/>
  <c r="L23" i="15" s="1"/>
  <c r="J22" i="15"/>
  <c r="L22" i="15" s="1"/>
  <c r="J21" i="15"/>
  <c r="L21" i="15" s="1"/>
  <c r="J20" i="15"/>
  <c r="L20" i="15" s="1"/>
  <c r="J19" i="15"/>
  <c r="J18" i="15"/>
  <c r="J17" i="15"/>
  <c r="L17" i="15" s="1"/>
  <c r="J16" i="15"/>
  <c r="L16" i="15" s="1"/>
  <c r="J15" i="15"/>
  <c r="L15" i="15" s="1"/>
  <c r="J14" i="15"/>
  <c r="L14" i="15" s="1"/>
  <c r="J13" i="15"/>
  <c r="J12" i="15"/>
  <c r="J11" i="15"/>
  <c r="L11" i="15" s="1"/>
  <c r="J10" i="15"/>
  <c r="L10" i="15" s="1"/>
  <c r="J9" i="15"/>
  <c r="L9" i="15" s="1"/>
  <c r="J8" i="15"/>
  <c r="J90" i="15" s="1"/>
  <c r="J7" i="15"/>
  <c r="D7" i="15"/>
  <c r="D90" i="15" s="1"/>
  <c r="D8" i="15"/>
  <c r="D9" i="15"/>
  <c r="D10" i="15"/>
  <c r="F10" i="15" s="1"/>
  <c r="D11" i="15"/>
  <c r="F11" i="15" s="1"/>
  <c r="D12" i="15"/>
  <c r="D13" i="15"/>
  <c r="D14" i="15"/>
  <c r="D15" i="15"/>
  <c r="D16" i="15"/>
  <c r="F16" i="15" s="1"/>
  <c r="D17" i="15"/>
  <c r="F17" i="15" s="1"/>
  <c r="D18" i="15"/>
  <c r="D19" i="15"/>
  <c r="D20" i="15"/>
  <c r="D21" i="15"/>
  <c r="D22" i="15"/>
  <c r="F22" i="15" s="1"/>
  <c r="D23" i="15"/>
  <c r="F23" i="15" s="1"/>
  <c r="D24" i="15"/>
  <c r="D25" i="15"/>
  <c r="D26" i="15"/>
  <c r="D27" i="15"/>
  <c r="D28" i="15"/>
  <c r="F28" i="15" s="1"/>
  <c r="D29" i="15"/>
  <c r="F29" i="15" s="1"/>
  <c r="D30" i="15"/>
  <c r="D31" i="15"/>
  <c r="D32" i="15"/>
  <c r="D33" i="15"/>
  <c r="D34" i="15"/>
  <c r="F34" i="15" s="1"/>
  <c r="D35" i="15"/>
  <c r="F35" i="15" s="1"/>
  <c r="D36" i="15"/>
  <c r="D37" i="15"/>
  <c r="D38" i="15"/>
  <c r="D39" i="15"/>
  <c r="D40" i="15"/>
  <c r="F40" i="15" s="1"/>
  <c r="D41" i="15"/>
  <c r="F41" i="15" s="1"/>
  <c r="D42" i="15"/>
  <c r="D43" i="15"/>
  <c r="D44" i="15"/>
  <c r="D45" i="15"/>
  <c r="D46" i="15"/>
  <c r="F46" i="15" s="1"/>
  <c r="D47" i="15"/>
  <c r="F47" i="15" s="1"/>
  <c r="D48" i="15"/>
  <c r="D49" i="15"/>
  <c r="D50" i="15"/>
  <c r="D51" i="15"/>
  <c r="D52" i="15"/>
  <c r="F52" i="15" s="1"/>
  <c r="D53" i="15"/>
  <c r="F53" i="15" s="1"/>
  <c r="D54" i="15"/>
  <c r="D55" i="15"/>
  <c r="D56" i="15"/>
  <c r="D57" i="15"/>
  <c r="D58" i="15"/>
  <c r="F58" i="15" s="1"/>
  <c r="D59" i="15"/>
  <c r="F59" i="15" s="1"/>
  <c r="D60" i="15"/>
  <c r="D61" i="15"/>
  <c r="D62" i="15"/>
  <c r="D63" i="15"/>
  <c r="D64" i="15"/>
  <c r="F64" i="15" s="1"/>
  <c r="D65" i="15"/>
  <c r="F65" i="15" s="1"/>
  <c r="D66" i="15"/>
  <c r="D67" i="15"/>
  <c r="D68" i="15"/>
  <c r="D69" i="15"/>
  <c r="D70" i="15"/>
  <c r="F70" i="15" s="1"/>
  <c r="D71" i="15"/>
  <c r="F71" i="15" s="1"/>
  <c r="D72" i="15"/>
  <c r="D73" i="15"/>
  <c r="D74" i="15"/>
  <c r="D75" i="15"/>
  <c r="D76" i="15"/>
  <c r="F76" i="15" s="1"/>
  <c r="D77" i="15"/>
  <c r="F77" i="15" s="1"/>
  <c r="D78" i="15"/>
  <c r="D79" i="15"/>
  <c r="D80" i="15"/>
  <c r="D81" i="15"/>
  <c r="D82" i="15"/>
  <c r="F82" i="15" s="1"/>
  <c r="D83" i="15"/>
  <c r="F83" i="15" s="1"/>
  <c r="D84" i="15"/>
  <c r="D85" i="15"/>
  <c r="D86" i="15"/>
  <c r="D87" i="15"/>
  <c r="D88" i="15"/>
  <c r="F88" i="15" s="1"/>
  <c r="D89" i="15"/>
  <c r="F89" i="15" s="1"/>
  <c r="E88" i="13"/>
  <c r="F88" i="13"/>
  <c r="G88" i="13"/>
  <c r="H88" i="13"/>
  <c r="I88" i="13"/>
  <c r="J88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C6" i="11" l="1"/>
  <c r="E100" i="5"/>
  <c r="A13" i="11" s="1"/>
  <c r="F36" i="15"/>
  <c r="F90" i="15"/>
  <c r="L8" i="15"/>
  <c r="L90" i="15" s="1"/>
  <c r="D6" i="11" l="1"/>
  <c r="E6" i="11"/>
  <c r="C10" i="11"/>
  <c r="D10" i="11" s="1"/>
  <c r="E68" i="12" l="1"/>
  <c r="F68" i="12"/>
  <c r="G68" i="12"/>
  <c r="H68" i="12"/>
  <c r="I68" i="12"/>
  <c r="J68" i="12"/>
  <c r="K68" i="12"/>
  <c r="L6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7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H7" i="12"/>
  <c r="H13" i="12"/>
  <c r="H19" i="12"/>
  <c r="H25" i="12"/>
  <c r="H31" i="12"/>
  <c r="H37" i="12"/>
  <c r="H43" i="12"/>
  <c r="H49" i="12"/>
  <c r="H55" i="12"/>
  <c r="H61" i="12"/>
  <c r="H67" i="12"/>
  <c r="F7" i="12"/>
  <c r="F8" i="12"/>
  <c r="H8" i="12" s="1"/>
  <c r="F9" i="12"/>
  <c r="H9" i="12" s="1"/>
  <c r="F10" i="12"/>
  <c r="H10" i="12" s="1"/>
  <c r="F11" i="12"/>
  <c r="H11" i="12" s="1"/>
  <c r="F12" i="12"/>
  <c r="H12" i="12" s="1"/>
  <c r="F13" i="12"/>
  <c r="F14" i="12"/>
  <c r="H14" i="12" s="1"/>
  <c r="F15" i="12"/>
  <c r="H15" i="12" s="1"/>
  <c r="F16" i="12"/>
  <c r="H16" i="12" s="1"/>
  <c r="F17" i="12"/>
  <c r="H17" i="12" s="1"/>
  <c r="F18" i="12"/>
  <c r="H18" i="12" s="1"/>
  <c r="F19" i="12"/>
  <c r="F20" i="12"/>
  <c r="H20" i="12" s="1"/>
  <c r="F21" i="12"/>
  <c r="H21" i="12" s="1"/>
  <c r="F22" i="12"/>
  <c r="H22" i="12" s="1"/>
  <c r="F23" i="12"/>
  <c r="H23" i="12" s="1"/>
  <c r="F24" i="12"/>
  <c r="H24" i="12" s="1"/>
  <c r="F25" i="12"/>
  <c r="F26" i="12"/>
  <c r="H26" i="12" s="1"/>
  <c r="F27" i="12"/>
  <c r="H27" i="12" s="1"/>
  <c r="F28" i="12"/>
  <c r="H28" i="12" s="1"/>
  <c r="F29" i="12"/>
  <c r="H29" i="12" s="1"/>
  <c r="F30" i="12"/>
  <c r="H30" i="12" s="1"/>
  <c r="F31" i="12"/>
  <c r="F32" i="12"/>
  <c r="H32" i="12" s="1"/>
  <c r="F33" i="12"/>
  <c r="H33" i="12" s="1"/>
  <c r="F34" i="12"/>
  <c r="H34" i="12" s="1"/>
  <c r="F35" i="12"/>
  <c r="H35" i="12" s="1"/>
  <c r="F36" i="12"/>
  <c r="H36" i="12" s="1"/>
  <c r="F37" i="12"/>
  <c r="F38" i="12"/>
  <c r="H38" i="12" s="1"/>
  <c r="F39" i="12"/>
  <c r="H39" i="12" s="1"/>
  <c r="F40" i="12"/>
  <c r="H40" i="12" s="1"/>
  <c r="F41" i="12"/>
  <c r="H41" i="12" s="1"/>
  <c r="F42" i="12"/>
  <c r="H42" i="12" s="1"/>
  <c r="F43" i="12"/>
  <c r="F44" i="12"/>
  <c r="H44" i="12" s="1"/>
  <c r="F45" i="12"/>
  <c r="H45" i="12" s="1"/>
  <c r="F46" i="12"/>
  <c r="H46" i="12" s="1"/>
  <c r="F47" i="12"/>
  <c r="H47" i="12" s="1"/>
  <c r="F48" i="12"/>
  <c r="H48" i="12" s="1"/>
  <c r="F49" i="12"/>
  <c r="F50" i="12"/>
  <c r="H50" i="12" s="1"/>
  <c r="F51" i="12"/>
  <c r="H51" i="12" s="1"/>
  <c r="F52" i="12"/>
  <c r="H52" i="12" s="1"/>
  <c r="F53" i="12"/>
  <c r="H53" i="12" s="1"/>
  <c r="F54" i="12"/>
  <c r="H54" i="12" s="1"/>
  <c r="F55" i="12"/>
  <c r="F56" i="12"/>
  <c r="H56" i="12" s="1"/>
  <c r="F57" i="12"/>
  <c r="H57" i="12" s="1"/>
  <c r="F58" i="12"/>
  <c r="H58" i="12" s="1"/>
  <c r="F59" i="12"/>
  <c r="H59" i="12" s="1"/>
  <c r="F60" i="12"/>
  <c r="H60" i="12" s="1"/>
  <c r="F61" i="12"/>
  <c r="F62" i="12"/>
  <c r="H62" i="12" s="1"/>
  <c r="F63" i="12"/>
  <c r="H63" i="12" s="1"/>
  <c r="F64" i="12"/>
  <c r="H64" i="12" s="1"/>
  <c r="F65" i="12"/>
  <c r="H65" i="12" s="1"/>
  <c r="F66" i="12"/>
  <c r="H66" i="12" s="1"/>
  <c r="F67" i="12"/>
  <c r="D87" i="2" l="1"/>
  <c r="E87" i="2"/>
  <c r="F87" i="2"/>
  <c r="H87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 l="1"/>
  <c r="L92" i="1" l="1"/>
  <c r="R17" i="3"/>
  <c r="S17" i="3"/>
  <c r="Q17" i="3"/>
  <c r="N17" i="3"/>
  <c r="L17" i="3"/>
  <c r="I17" i="3"/>
  <c r="J17" i="3"/>
  <c r="Q10" i="3"/>
  <c r="Q9" i="3"/>
  <c r="Q11" i="3"/>
  <c r="Q12" i="3"/>
  <c r="Q13" i="3"/>
  <c r="Q14" i="3"/>
  <c r="Q15" i="3"/>
  <c r="Q16" i="3"/>
  <c r="K92" i="1" l="1"/>
  <c r="M92" i="1"/>
  <c r="H92" i="1"/>
  <c r="F92" i="1"/>
  <c r="C92" i="1"/>
  <c r="D92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4" i="1"/>
  <c r="K53" i="1"/>
  <c r="K51" i="1"/>
  <c r="K50" i="1"/>
  <c r="K49" i="1"/>
  <c r="K48" i="1"/>
  <c r="K47" i="1"/>
  <c r="K46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H45" i="1"/>
  <c r="K45" i="1" s="1"/>
  <c r="H52" i="1"/>
  <c r="K52" i="1" s="1"/>
  <c r="H55" i="1"/>
  <c r="K55" i="1" s="1"/>
  <c r="F76" i="1"/>
</calcChain>
</file>

<file path=xl/comments1.xml><?xml version="1.0" encoding="utf-8"?>
<comments xmlns="http://schemas.openxmlformats.org/spreadsheetml/2006/main">
  <authors>
    <author>Ali Akbar Iranshahi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<sst xmlns="http://schemas.openxmlformats.org/spreadsheetml/2006/main" count="1384" uniqueCount="361">
  <si>
    <t>صندوق سرمایه گذاری اختصاصی بازارگردانی صبا گستر نفت و گاز تامین</t>
  </si>
  <si>
    <t xml:space="preserve">صورت وضعیت پرتفوی </t>
  </si>
  <si>
    <t>برای ماه منتهی به 1400/04/31</t>
  </si>
  <si>
    <t>3-1- سرمایه‌گذاری در  سپرده‌ بانکی</t>
  </si>
  <si>
    <t>مشخصات حساب بانکی</t>
  </si>
  <si>
    <t>1400/04/01</t>
  </si>
  <si>
    <t>تغییرات طی دوره</t>
  </si>
  <si>
    <t>1400/04/31</t>
  </si>
  <si>
    <t>سپرده های بانکی</t>
  </si>
  <si>
    <t>شماره حساب</t>
  </si>
  <si>
    <t>نوع سپرده</t>
  </si>
  <si>
    <t>نرخ سود علی الحساب</t>
  </si>
  <si>
    <t>مبلغ</t>
  </si>
  <si>
    <t>افزایش</t>
  </si>
  <si>
    <t>کاهش</t>
  </si>
  <si>
    <t>درصد به کل دارایی‌ها</t>
  </si>
  <si>
    <t>رفاه-شفارا</t>
  </si>
  <si>
    <t>سپرده سرمایه‌گذاری</t>
  </si>
  <si>
    <t>-</t>
  </si>
  <si>
    <t>رفاه-سخاش</t>
  </si>
  <si>
    <t>رفاه-سخوز</t>
  </si>
  <si>
    <t>رفاه-سصوفی</t>
  </si>
  <si>
    <t>رفاه - دقاضی</t>
  </si>
  <si>
    <t>رفاه - دشیمی</t>
  </si>
  <si>
    <t>رفاه - وپخش</t>
  </si>
  <si>
    <t>رفاه - کلوند</t>
  </si>
  <si>
    <t>رفاه-شرانل</t>
  </si>
  <si>
    <t>رفاه-تاپیکو</t>
  </si>
  <si>
    <t>رفاه-سفاسی</t>
  </si>
  <si>
    <t>رفاه-شکبیر</t>
  </si>
  <si>
    <t>رفاه-مداران</t>
  </si>
  <si>
    <t>رفاه-سدور</t>
  </si>
  <si>
    <t>رفاه-سفار</t>
  </si>
  <si>
    <t>رفاه - چکاوه</t>
  </si>
  <si>
    <t>رفاه - کاسپین</t>
  </si>
  <si>
    <t>رفاه - هجرت</t>
  </si>
  <si>
    <t>رفاه - شلعاب</t>
  </si>
  <si>
    <t>رفاه-شغدیر</t>
  </si>
  <si>
    <t>رفاه-شپاس</t>
  </si>
  <si>
    <t>رفاه-سیتا</t>
  </si>
  <si>
    <t>رفاه-سفارس</t>
  </si>
  <si>
    <t>رفاه - کپشیر</t>
  </si>
  <si>
    <t>رفاه - دتوزیع</t>
  </si>
  <si>
    <t>رفاه - کلر</t>
  </si>
  <si>
    <t>رفاه - کخاک</t>
  </si>
  <si>
    <t>رفاه-رتکو</t>
  </si>
  <si>
    <t>رفاه-شکربن</t>
  </si>
  <si>
    <t>رفاه-پکرمان</t>
  </si>
  <si>
    <t>رفاه-شاوان</t>
  </si>
  <si>
    <t>رفاه-سغرب</t>
  </si>
  <si>
    <t>رفاه-ساوه</t>
  </si>
  <si>
    <t>رفاه-سرود</t>
  </si>
  <si>
    <t>رفاه - دتماد</t>
  </si>
  <si>
    <t>رفاه - درهاور</t>
  </si>
  <si>
    <t>رفاه - دفارا</t>
  </si>
  <si>
    <t>رفاه - شاملا</t>
  </si>
  <si>
    <t>رفاه-خراسان</t>
  </si>
  <si>
    <t>چخزر</t>
  </si>
  <si>
    <t>رفاه-سنیر</t>
  </si>
  <si>
    <t>رفاه-سبجنو</t>
  </si>
  <si>
    <t>رفاه - دکپسول</t>
  </si>
  <si>
    <t>رفاه - کفرا</t>
  </si>
  <si>
    <t>رفاه ـ دارو</t>
  </si>
  <si>
    <t>رفاه ـ زگلدشت</t>
  </si>
  <si>
    <t>رفاه - صبا</t>
  </si>
  <si>
    <t>رفاه-تاصیکو</t>
  </si>
  <si>
    <t>رفاه-فکا</t>
  </si>
  <si>
    <t>لخانه</t>
  </si>
  <si>
    <t>رفاه-شپترو</t>
  </si>
  <si>
    <t>رفاه-سبهان</t>
  </si>
  <si>
    <t>رفاه -ساروم</t>
  </si>
  <si>
    <t>رفاه - کسعدی</t>
  </si>
  <si>
    <t>رفاه - دشیری</t>
  </si>
  <si>
    <t>رفاه - ددام</t>
  </si>
  <si>
    <t>رفاه - دپارس</t>
  </si>
  <si>
    <t>رفاه-شفن</t>
  </si>
  <si>
    <t>رفاه-اوصتا</t>
  </si>
  <si>
    <t>کوتاه مدت</t>
  </si>
  <si>
    <t>چکارن</t>
  </si>
  <si>
    <t>رفاه-شستا</t>
  </si>
  <si>
    <t>رفاه-شکلر</t>
  </si>
  <si>
    <t>رفاه-سخزر</t>
  </si>
  <si>
    <t>رفاه-سقاین</t>
  </si>
  <si>
    <t>رفاه - دزهراوی</t>
  </si>
  <si>
    <t>رفاه - درازک</t>
  </si>
  <si>
    <t>رفاه - دلر</t>
  </si>
  <si>
    <t>رفاه - لپارس</t>
  </si>
  <si>
    <t>رفاه-پسهند</t>
  </si>
  <si>
    <t>رفاه-کزغال</t>
  </si>
  <si>
    <t>رفاه-سفانو</t>
  </si>
  <si>
    <t>رفاه - فباهنر</t>
  </si>
  <si>
    <t>رفاه - دابور</t>
  </si>
  <si>
    <t>رفاه - زملارد</t>
  </si>
  <si>
    <t>رفاه-شدوص</t>
  </si>
  <si>
    <t>رفاه-وپترو</t>
  </si>
  <si>
    <t>رفاه-تیپیکو</t>
  </si>
  <si>
    <t>لطیف</t>
  </si>
  <si>
    <t>جمع</t>
  </si>
  <si>
    <t/>
  </si>
  <si>
    <t xml:space="preserve"> </t>
  </si>
  <si>
    <t xml:space="preserve"> صندوق سرمایه گذاری اختصاصی بازارگردانی صبا گستر نفت و گاز تامین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</si>
  <si>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</si>
  <si>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</si>
  <si>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</si>
  <si>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</si>
  <si>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</si>
  <si>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</si>
  <si>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</si>
  <si>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</si>
  <si>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</si>
  <si>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مبلغ خرید</t>
  </si>
  <si>
    <t>مبلغ فروش</t>
  </si>
  <si>
    <t>کشت و دامداری فکا (زفکا)</t>
  </si>
  <si>
    <t>کربن ایران (شکربن)</t>
  </si>
  <si>
    <t>معدنی املاح ایران (شاملا)</t>
  </si>
  <si>
    <t>پارس الکتریک (لپارس)</t>
  </si>
  <si>
    <t>دارو رازک (درازک)</t>
  </si>
  <si>
    <t>فرآورده های نسوز ایران (کفرا)</t>
  </si>
  <si>
    <t>سیمان غرب (سغرب)</t>
  </si>
  <si>
    <t>سیمان سفیدنی ریز (سنیر)</t>
  </si>
  <si>
    <t>سیمان دورود (سدور)</t>
  </si>
  <si>
    <t>نیروکلر (شکلر)</t>
  </si>
  <si>
    <t>صنایع چوب خزر کاسپین (چخزر)</t>
  </si>
  <si>
    <t>پارس دارو (دپارس)</t>
  </si>
  <si>
    <t>دارو زهراوی (دزهراوی)</t>
  </si>
  <si>
    <t>سیمان فارس و خوزستان (سفارس)</t>
  </si>
  <si>
    <t>سیمان صوفیان (سصوفی)</t>
  </si>
  <si>
    <t>سیمان ارومیه (ساروم)</t>
  </si>
  <si>
    <t>سیمان قائن (سقاین)</t>
  </si>
  <si>
    <t>سیمان بجنورد (سبجنو)</t>
  </si>
  <si>
    <t>پتروشیمی امیرکبیر (شکبیر)</t>
  </si>
  <si>
    <t>لوازم خانگی پارس (لخانه)</t>
  </si>
  <si>
    <t>سر. نفت و گاز تامین (تاپیکو)</t>
  </si>
  <si>
    <t>صنعتی بارز (پکرمان)</t>
  </si>
  <si>
    <t>سر. صدر تامین (تاصیکو)</t>
  </si>
  <si>
    <t>سر. صبا تامین (صبا)</t>
  </si>
  <si>
    <t>خاک چینی ایران (کخاک)</t>
  </si>
  <si>
    <t>کارخانجات داروپخش (دارو)</t>
  </si>
  <si>
    <t>دارویی ره آورد تامین (درهآور)</t>
  </si>
  <si>
    <t>داروسازی قاضی (دقاضی)</t>
  </si>
  <si>
    <t>مواد داروپخش (دتماد)</t>
  </si>
  <si>
    <t>داده پردازی ایران (مداران)</t>
  </si>
  <si>
    <t>زغال سنگ پروده طبس (کزغال)</t>
  </si>
  <si>
    <t>محصولات کاغذی لطیف (لطیف)</t>
  </si>
  <si>
    <t>نفت ایرانول (شرانل)</t>
  </si>
  <si>
    <t>تکین کو (رتکو)</t>
  </si>
  <si>
    <t>کشاورزی و دامپروری ملارد شیر (زملارد)</t>
  </si>
  <si>
    <t>دارو فارابی (دفارا)</t>
  </si>
  <si>
    <t>دارو ابوریحان (دابور)</t>
  </si>
  <si>
    <t>زاگرس فارمد پارس (ددام)</t>
  </si>
  <si>
    <t>توزیع داروپخش (دتوزیع)</t>
  </si>
  <si>
    <t>سیمان ساوه (ساوه)</t>
  </si>
  <si>
    <t>سیمان خزر (سخزر)</t>
  </si>
  <si>
    <t>پتروشیمی آبادان (شپترو)</t>
  </si>
  <si>
    <t>سر. دارویی تامین (تیپیکو)</t>
  </si>
  <si>
    <t>کاشی الوند (کلوند)</t>
  </si>
  <si>
    <t>کشت و دام گلدشت نمونه اصفهان (زگلدشت)</t>
  </si>
  <si>
    <t>داروپخش (وپخش)</t>
  </si>
  <si>
    <t>شیرین دارو (دشیری)</t>
  </si>
  <si>
    <t>کاسپین تامین (کاسپین)</t>
  </si>
  <si>
    <t>پشم شیشه ایران (کپشیر)</t>
  </si>
  <si>
    <t>تولید ژلاتین کپسول ایران (دکپسول)</t>
  </si>
  <si>
    <t>سیمان فارس نو (سفانو)</t>
  </si>
  <si>
    <t>سیمان فارس (سفار)</t>
  </si>
  <si>
    <t>سر. سیمان تامین (سیتا)</t>
  </si>
  <si>
    <t>پالایش نفت لاوان (شاوان)</t>
  </si>
  <si>
    <t>سر. تامین اجتماعی (شستا)</t>
  </si>
  <si>
    <t>پتروشیمی خراسان (خراسان)</t>
  </si>
  <si>
    <t>نفت پاسارگاد (شپاس)</t>
  </si>
  <si>
    <t>دوده صنعتی پارس (شدوص)</t>
  </si>
  <si>
    <t>دارو اکسیر (دلر)</t>
  </si>
  <si>
    <t>کلر پارس (کلر)</t>
  </si>
  <si>
    <t>کارتن ایران (چکارن)</t>
  </si>
  <si>
    <t>فارسیت اهواز (سفاسی)</t>
  </si>
  <si>
    <t>سر. پتروشیمی (وپترو)</t>
  </si>
  <si>
    <t>لاستیک سهند (پسهند)</t>
  </si>
  <si>
    <t>لعابیران (شلعاب)</t>
  </si>
  <si>
    <t>شیمی داروپخش (دشیمی)</t>
  </si>
  <si>
    <t>مس باهنر (فباهنر)</t>
  </si>
  <si>
    <t>کاغذ سازی کاوه (چکاوه)</t>
  </si>
  <si>
    <t>سیمان شاهرود (سرود)</t>
  </si>
  <si>
    <t>سیمان بهبهان (سبهان)</t>
  </si>
  <si>
    <t>سیمان خاش (سخاش)</t>
  </si>
  <si>
    <t>پتروشیمی فن آوران (شفن)</t>
  </si>
  <si>
    <t>پتروشیمی غدیر (شغدیر)</t>
  </si>
  <si>
    <t>پخش هجرت (هجرت)</t>
  </si>
  <si>
    <t>کاشی سعدی (کسعدی)</t>
  </si>
  <si>
    <t>سیمان خوزستان (سخوز)</t>
  </si>
  <si>
    <t>پتروشیمی فارابی (شفارا)</t>
  </si>
  <si>
    <t>داروپخش (حق تقدم) (وپخشح)</t>
  </si>
  <si>
    <t>مس باهنر (حق تقدم) (فباهنرح)</t>
  </si>
  <si>
    <t>سر. دارویی تامین (حق تقدم) (تیپیکوح)</t>
  </si>
  <si>
    <t>دارو فارابی (حق تقدم) (دفاراح)</t>
  </si>
  <si>
    <t>ص س اندیشه ورزان صبا تامین (اوصتا)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</si>
  <si>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</si>
  <si>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</si>
  <si>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</si>
  <si>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</si>
  <si>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</si>
  <si>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</si>
  <si>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</si>
  <si>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</si>
  <si>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</si>
  <si>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</si>
  <si>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منفعت دولت7-ش.خاص سایر0204 (افاد74)</t>
  </si>
  <si>
    <t>بلی</t>
  </si>
  <si>
    <t>1398/10/11</t>
  </si>
  <si>
    <t>1402/04/11</t>
  </si>
  <si>
    <t>مرابحه عام دولت3-ش.خ 0104 (اراد36)</t>
  </si>
  <si>
    <t>1399/04/03</t>
  </si>
  <si>
    <t>1401/04/03</t>
  </si>
  <si>
    <t>مرابحه عام دولت3-ش.خ 0005 (اراد37)</t>
  </si>
  <si>
    <t>1399/04/24</t>
  </si>
  <si>
    <t>1400/05/24</t>
  </si>
  <si>
    <t>مرابحه عام دولت4-ش.خ 0006 (اراد41)</t>
  </si>
  <si>
    <t>1399/05/07</t>
  </si>
  <si>
    <t>1400/06/07</t>
  </si>
  <si>
    <t>مرابحه عام دولت4-ش.خ 0008 (اراد47)</t>
  </si>
  <si>
    <t>1399/06/04</t>
  </si>
  <si>
    <t>1400/08/04</t>
  </si>
  <si>
    <t>مرابحه عام دولت79-ش.خ010612 (اراد79)</t>
  </si>
  <si>
    <t>1399/12/12</t>
  </si>
  <si>
    <t>1401/06/12</t>
  </si>
  <si>
    <t>اجاره صبا تامین14040125 (صبا1404)</t>
  </si>
  <si>
    <t>1400/01/28</t>
  </si>
  <si>
    <t>1404/01/28</t>
  </si>
  <si>
    <t>اجاره انرژی پاسارگاد14040302 (پاسار04)</t>
  </si>
  <si>
    <t>1400/03/02</t>
  </si>
  <si>
    <t>1404/03/02</t>
  </si>
  <si>
    <t>به ‌نام خدا</t>
  </si>
  <si>
    <t xml:space="preserve">صورت وضعیت پرتفوی
</t>
  </si>
  <si>
    <t xml:space="preserve">برای ماه منتهی به 1400/04/31
</t>
  </si>
  <si>
    <t>مدیر صندوق</t>
  </si>
  <si>
    <t xml:space="preserve">صورت وضعیت درآمدها </t>
  </si>
  <si>
    <t>برای ماه منتهی به  1400/04/31</t>
  </si>
  <si>
    <t>2-2-درآمد حاصل از سرمایه­گذاری در اوراق بهادار با درآمد ثابت:</t>
  </si>
  <si>
    <t>از ابتدای سال مالی تا 1400/04/31</t>
  </si>
  <si>
    <t>درآمد سود اوراق</t>
  </si>
  <si>
    <t>درآمد تغییر ارزش</t>
  </si>
  <si>
    <t>درآمد فروش</t>
  </si>
  <si>
    <t>مرابحه عام دولت4-ش.خ 0206 (اراد49)</t>
  </si>
  <si>
    <t>اسناد خزانه-م18بودجه98-010614 (اخزا818)</t>
  </si>
  <si>
    <t>اسنادخزانه-م15بودجه98-010406 (اخزا815)</t>
  </si>
  <si>
    <t>اسناد خزانه-م6بودجه98-000519 (اخزا806)</t>
  </si>
  <si>
    <t>اسناد خزانه-م13بودجه98-010219 (اخزا813)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</si>
  <si>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</si>
  <si>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</si>
  <si>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</si>
  <si>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</si>
  <si>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</si>
  <si>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</si>
  <si>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سایر درآمدها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</si>
  <si>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</si>
  <si>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</si>
  <si>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</si>
  <si>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</si>
  <si>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بیمه دانا (دانا)</t>
  </si>
  <si>
    <t>کشت و دامداری فکا (حق تقدم) (زفکاح)</t>
  </si>
  <si>
    <t>پخش هجرت (حق تقدم) (هجرتح)</t>
  </si>
  <si>
    <t>کشت و دام گلدشت نمونه اصفهان (حق تقدم) (زگلدشتح)</t>
  </si>
  <si>
    <t>توزیع داروپخش (حق تقدم) (دتوزیعح)</t>
  </si>
  <si>
    <t>شیمی داروپخش (حق تقدم) (دشیمیح)</t>
  </si>
  <si>
    <t>تولید ژلاتین کپسول ایران (حق تقدم) (دکپسولح)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</si>
  <si>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</si>
  <si>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</si>
  <si>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</si>
  <si>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</si>
  <si>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</si>
  <si>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2- 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</si>
  <si>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</si>
  <si>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</si>
  <si>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</si>
  <si>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</si>
  <si>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</si>
  <si>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</si>
  <si>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</si>
  <si>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</si>
  <si>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</si>
  <si>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4-2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</si>
  <si>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</si>
  <si>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</si>
  <si>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</si>
  <si>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</si>
  <si>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</si>
  <si>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</si>
  <si>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</si>
  <si>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</si>
  <si>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</si>
  <si>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1400/02/11</t>
  </si>
  <si>
    <t>1400/02/12</t>
  </si>
  <si>
    <t>1400/02/13</t>
  </si>
  <si>
    <t>1400/02/15</t>
  </si>
  <si>
    <t>1400/02/18</t>
  </si>
  <si>
    <t>1400/02/19</t>
  </si>
  <si>
    <t>1400/02/20</t>
  </si>
  <si>
    <t>1400/02/21</t>
  </si>
  <si>
    <t>1400/02/22</t>
  </si>
  <si>
    <t>سیمان سفید نی ریز (سنیر)</t>
  </si>
  <si>
    <t>1400/02/25</t>
  </si>
  <si>
    <t>1400/02/26</t>
  </si>
  <si>
    <t>1400/02/27</t>
  </si>
  <si>
    <t>1400/02/28</t>
  </si>
  <si>
    <t>1400/02/29</t>
  </si>
  <si>
    <t>1400/03/03</t>
  </si>
  <si>
    <t>1400/03/04</t>
  </si>
  <si>
    <t>1400/03/05</t>
  </si>
  <si>
    <t>1400/03/09</t>
  </si>
  <si>
    <t>1400/03/11</t>
  </si>
  <si>
    <t>1400/03/12</t>
  </si>
  <si>
    <t>1400/03/10</t>
  </si>
  <si>
    <t>1400/03/18</t>
  </si>
  <si>
    <t>1400/03/19</t>
  </si>
  <si>
    <t>1400/03/22</t>
  </si>
  <si>
    <t>1400/03/23</t>
  </si>
  <si>
    <t>1400/03/24</t>
  </si>
  <si>
    <t>1400/03/25</t>
  </si>
  <si>
    <t>1400/03/26</t>
  </si>
  <si>
    <t>1400/03/30</t>
  </si>
  <si>
    <t>1400/04/08</t>
  </si>
  <si>
    <t>1400/04/12</t>
  </si>
  <si>
    <t>1400/04/13</t>
  </si>
  <si>
    <t>1400/04/16</t>
  </si>
  <si>
    <t>1400/04/15</t>
  </si>
  <si>
    <t>1400/04/20</t>
  </si>
  <si>
    <t>1400/04/24</t>
  </si>
  <si>
    <t>1400/04/28</t>
  </si>
  <si>
    <t>1400/04/29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</si>
  <si>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</si>
  <si>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</si>
  <si>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</si>
  <si>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</si>
  <si>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1400/05/07</t>
  </si>
  <si>
    <t>1400/07/28</t>
  </si>
  <si>
    <t>1400/06/12</t>
  </si>
  <si>
    <t>1402/06/12</t>
  </si>
  <si>
    <t>1400/06/04</t>
  </si>
  <si>
    <t>1401/03/02</t>
  </si>
  <si>
    <t>درآمد ناشی از تغییر قیمت اوراق بهادار</t>
  </si>
  <si>
    <t>سود و زیان ناشی از تغییر قیمت</t>
  </si>
  <si>
    <t>درصد به کل
  دارایی‌ها</t>
  </si>
  <si>
    <t>طی تیر ماه</t>
  </si>
  <si>
    <t>1400/04/25</t>
  </si>
  <si>
    <t>1400/04/07</t>
  </si>
  <si>
    <t>_</t>
  </si>
  <si>
    <t>1400/04/03</t>
  </si>
  <si>
    <t>1400/04/02</t>
  </si>
  <si>
    <t>10%</t>
  </si>
  <si>
    <t>درآمد حاصل از بازارگردانی</t>
  </si>
  <si>
    <t>ارقام بدون تعدیل</t>
  </si>
  <si>
    <t>تعدیل شده برای محاسبۀ نسبت جاری</t>
  </si>
  <si>
    <t>تعدیل شده برای محاسبۀ نسبت بدهی و تعهدات</t>
  </si>
  <si>
    <t>جمع دارایی جاری</t>
  </si>
  <si>
    <t>جمع دارایی غیر جاری</t>
  </si>
  <si>
    <t>جمع کل دارایی ها</t>
  </si>
  <si>
    <t>جمع بدهی های جاری</t>
  </si>
  <si>
    <t>جمع بدهی های غیر جاری</t>
  </si>
  <si>
    <t>جمع کل بدهی ها</t>
  </si>
  <si>
    <t>جمع کل تعهدات</t>
  </si>
  <si>
    <t>جمع کل بدهی ها و تعهدات</t>
  </si>
  <si>
    <t>نسبت جاری</t>
  </si>
  <si>
    <t>نسبت بدهی و تعهدات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</si>
</sst>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theme="1"/>
      <name val="B Titr"/>
      <charset val="178"/>
    </font>
    <font>
      <sz val="11"/>
      <color rgb="FF0062AC"/>
      <name val="B Titr"/>
      <charset val="178"/>
    </font>
    <font>
      <sz val="11"/>
      <color rgb="FF000000"/>
      <name val="B Titr"/>
      <charset val="178"/>
    </font>
    <font>
      <sz val="8"/>
      <color theme="1"/>
      <name val="B Titr"/>
      <charset val="178"/>
    </font>
    <font>
      <sz val="8"/>
      <color rgb="FF000000"/>
      <name val="B Titr"/>
      <charset val="178"/>
    </font>
    <font>
      <sz val="12"/>
      <color theme="1"/>
      <name val="B Titr"/>
      <charset val="178"/>
    </font>
    <font>
      <sz val="12"/>
      <color rgb="FF0062AC"/>
      <name val="B Titr"/>
      <charset val="178"/>
    </font>
    <font>
      <sz val="10"/>
      <color rgb="FF000000"/>
      <name val="B Titr"/>
      <charset val="178"/>
    </font>
    <font>
      <sz val="10"/>
      <color theme="1"/>
      <name val="B Titr"/>
      <charset val="178"/>
    </font>
    <font>
      <sz val="10"/>
      <color rgb="FF0062AC"/>
      <name val="B Titr"/>
      <charset val="178"/>
    </font>
    <font>
      <sz val="11"/>
      <color theme="1"/>
      <name val="Calibri"/>
      <family val="2"/>
      <scheme val="minor"/>
    </font>
    <font>
      <sz val="10"/>
      <color theme="0"/>
      <name val="B Titr"/>
      <charset val="178"/>
    </font>
    <font>
      <sz val="8"/>
      <color theme="0"/>
      <name val="B Titr"/>
      <charset val="178"/>
    </font>
    <font>
      <sz val="11"/>
      <color theme="0"/>
      <name val="B Titr"/>
      <charset val="178"/>
    </font>
    <font>
      <sz val="11"/>
      <name val="B Titr"/>
      <charset val="178"/>
    </font>
    <font>
      <sz val="12"/>
      <color theme="0"/>
      <name val="B Titr"/>
      <charset val="178"/>
    </font>
    <font>
      <b/>
      <sz val="16"/>
      <color theme="1"/>
      <name val="B Zar"/>
      <charset val="178"/>
    </font>
    <font>
      <sz val="11"/>
      <color rgb="FFFF0000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15">
    <xf numFmtId="0" fontId="0" fillId="0" borderId="0" xfId="0" applyNumberFormat="1" applyFont="1" applyFill="1" applyBorder="1"/>
    <xf numFmtId="38" fontId="3" fillId="0" borderId="0" xfId="0" applyNumberFormat="1" applyFont="1" applyFill="1" applyBorder="1"/>
    <xf numFmtId="38" fontId="5" fillId="0" borderId="0" xfId="0" applyNumberFormat="1" applyFont="1" applyFill="1" applyBorder="1" applyAlignment="1">
      <alignment vertical="top"/>
    </xf>
    <xf numFmtId="38" fontId="5" fillId="0" borderId="0" xfId="0" applyNumberFormat="1" applyFont="1" applyFill="1" applyBorder="1" applyAlignment="1">
      <alignment vertical="top" wrapText="1"/>
    </xf>
    <xf numFmtId="38" fontId="14" fillId="2" borderId="0" xfId="0" applyNumberFormat="1" applyFont="1" applyFill="1" applyBorder="1"/>
    <xf numFmtId="38" fontId="14" fillId="2" borderId="0" xfId="0" applyNumberFormat="1" applyFont="1" applyFill="1" applyBorder="1" applyAlignment="1">
      <alignment horizontal="center" vertical="center" readingOrder="2"/>
    </xf>
    <xf numFmtId="38" fontId="14" fillId="2" borderId="1" xfId="0" applyNumberFormat="1" applyFont="1" applyFill="1" applyBorder="1" applyAlignment="1">
      <alignment horizontal="center" vertical="center"/>
    </xf>
    <xf numFmtId="38" fontId="9" fillId="2" borderId="0" xfId="0" applyNumberFormat="1" applyFont="1" applyFill="1" applyBorder="1" applyAlignment="1">
      <alignment horizontal="right" vertical="center"/>
    </xf>
    <xf numFmtId="38" fontId="9" fillId="2" borderId="0" xfId="0" applyNumberFormat="1" applyFont="1" applyFill="1" applyBorder="1" applyAlignment="1">
      <alignment horizontal="center" vertical="center"/>
    </xf>
    <xf numFmtId="38" fontId="14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40" fontId="9" fillId="2" borderId="0" xfId="0" applyNumberFormat="1" applyFont="1" applyFill="1" applyBorder="1" applyAlignment="1">
      <alignment horizontal="center" vertical="center"/>
    </xf>
    <xf numFmtId="40" fontId="14" fillId="2" borderId="0" xfId="0" applyNumberFormat="1" applyFont="1" applyFill="1" applyBorder="1" applyAlignment="1">
      <alignment vertical="center"/>
    </xf>
    <xf numFmtId="38" fontId="9" fillId="2" borderId="8" xfId="0" applyNumberFormat="1" applyFont="1" applyFill="1" applyBorder="1" applyAlignment="1">
      <alignment horizontal="center" vertical="center"/>
    </xf>
    <xf numFmtId="40" fontId="9" fillId="2" borderId="8" xfId="0" applyNumberFormat="1" applyFont="1" applyFill="1" applyBorder="1" applyAlignment="1">
      <alignment horizontal="center" vertical="center"/>
    </xf>
    <xf numFmtId="38" fontId="14" fillId="2" borderId="0" xfId="0" applyNumberFormat="1" applyFont="1" applyFill="1" applyBorder="1" applyAlignment="1">
      <alignment horizontal="center"/>
    </xf>
    <xf numFmtId="38" fontId="14" fillId="2" borderId="0" xfId="0" applyNumberFormat="1" applyFont="1" applyFill="1" applyBorder="1" applyAlignment="1">
      <alignment horizontal="center" vertical="center"/>
    </xf>
    <xf numFmtId="38" fontId="10" fillId="2" borderId="0" xfId="0" applyNumberFormat="1" applyFont="1" applyFill="1" applyBorder="1" applyAlignment="1">
      <alignment horizontal="right" vertical="center" readingOrder="2"/>
    </xf>
    <xf numFmtId="38" fontId="9" fillId="2" borderId="0" xfId="0" applyNumberFormat="1" applyFont="1" applyFill="1" applyBorder="1" applyAlignment="1">
      <alignment horizontal="right" vertical="center" readingOrder="2"/>
    </xf>
    <xf numFmtId="38" fontId="9" fillId="2" borderId="0" xfId="0" applyNumberFormat="1" applyFont="1" applyFill="1" applyBorder="1" applyAlignment="1">
      <alignment horizontal="center" vertical="center" readingOrder="2"/>
    </xf>
    <xf numFmtId="38" fontId="14" fillId="2" borderId="1" xfId="0" applyNumberFormat="1" applyFont="1" applyFill="1" applyBorder="1" applyAlignment="1">
      <alignment vertical="center"/>
    </xf>
    <xf numFmtId="38" fontId="14" fillId="2" borderId="1" xfId="0" applyNumberFormat="1" applyFont="1" applyFill="1" applyBorder="1" applyAlignment="1">
      <alignment vertical="center" readingOrder="2"/>
    </xf>
    <xf numFmtId="40" fontId="14" fillId="2" borderId="1" xfId="0" applyNumberFormat="1" applyFont="1" applyFill="1" applyBorder="1" applyAlignment="1">
      <alignment vertical="center"/>
    </xf>
    <xf numFmtId="40" fontId="9" fillId="2" borderId="0" xfId="0" applyNumberFormat="1" applyFont="1" applyFill="1" applyBorder="1" applyAlignment="1">
      <alignment horizontal="center" vertical="center" readingOrder="2"/>
    </xf>
    <xf numFmtId="38" fontId="9" fillId="2" borderId="0" xfId="0" applyNumberFormat="1" applyFont="1" applyFill="1" applyBorder="1" applyAlignment="1">
      <alignment vertical="center" readingOrder="2"/>
    </xf>
    <xf numFmtId="38" fontId="3" fillId="2" borderId="0" xfId="0" applyNumberFormat="1" applyFont="1" applyFill="1" applyBorder="1" applyAlignment="1">
      <alignment vertical="center"/>
    </xf>
    <xf numFmtId="38" fontId="3" fillId="2" borderId="0" xfId="0" applyNumberFormat="1" applyFont="1" applyFill="1" applyBorder="1"/>
    <xf numFmtId="38" fontId="3" fillId="2" borderId="1" xfId="0" applyNumberFormat="1" applyFont="1" applyFill="1" applyBorder="1" applyAlignment="1">
      <alignment horizontal="center" vertical="center"/>
    </xf>
    <xf numFmtId="38" fontId="9" fillId="2" borderId="0" xfId="0" applyNumberFormat="1" applyFont="1" applyFill="1" applyBorder="1" applyAlignment="1">
      <alignment horizontal="right" vertical="center" readingOrder="1"/>
    </xf>
    <xf numFmtId="38" fontId="12" fillId="2" borderId="0" xfId="0" applyNumberFormat="1" applyFont="1" applyFill="1" applyBorder="1" applyAlignment="1">
      <alignment vertical="center" readingOrder="2"/>
    </xf>
    <xf numFmtId="38" fontId="3" fillId="2" borderId="0" xfId="0" applyNumberFormat="1" applyFont="1" applyFill="1" applyBorder="1" applyAlignment="1">
      <alignment horizontal="right" vertical="center"/>
    </xf>
    <xf numFmtId="38" fontId="13" fillId="2" borderId="0" xfId="0" applyNumberFormat="1" applyFont="1" applyFill="1" applyBorder="1" applyAlignment="1">
      <alignment vertical="center" readingOrder="2"/>
    </xf>
    <xf numFmtId="38" fontId="10" fillId="2" borderId="0" xfId="0" applyNumberFormat="1" applyFont="1" applyFill="1" applyBorder="1" applyAlignment="1">
      <alignment horizontal="center" vertical="center" readingOrder="2"/>
    </xf>
    <xf numFmtId="38" fontId="6" fillId="0" borderId="0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top"/>
    </xf>
    <xf numFmtId="38" fontId="5" fillId="0" borderId="0" xfId="0" applyNumberFormat="1" applyFont="1" applyFill="1" applyBorder="1" applyAlignment="1">
      <alignment horizontal="center" vertical="top" wrapText="1"/>
    </xf>
    <xf numFmtId="38" fontId="4" fillId="0" borderId="0" xfId="0" applyNumberFormat="1" applyFont="1" applyFill="1" applyBorder="1" applyAlignment="1">
      <alignment horizontal="center"/>
    </xf>
    <xf numFmtId="38" fontId="3" fillId="0" borderId="0" xfId="0" applyNumberFormat="1" applyFont="1" applyFill="1" applyBorder="1" applyAlignment="1">
      <alignment horizontal="center"/>
    </xf>
    <xf numFmtId="38" fontId="14" fillId="2" borderId="2" xfId="0" applyNumberFormat="1" applyFont="1" applyFill="1" applyBorder="1" applyAlignment="1">
      <alignment horizontal="center" vertical="center" readingOrder="2"/>
    </xf>
    <xf numFmtId="38" fontId="14" fillId="2" borderId="1" xfId="0" applyNumberFormat="1" applyFont="1" applyFill="1" applyBorder="1" applyAlignment="1">
      <alignment horizontal="center" vertical="center" readingOrder="2"/>
    </xf>
    <xf numFmtId="40" fontId="14" fillId="2" borderId="2" xfId="0" applyNumberFormat="1" applyFont="1" applyFill="1" applyBorder="1" applyAlignment="1">
      <alignment horizontal="center" vertical="center" wrapText="1" readingOrder="2"/>
    </xf>
    <xf numFmtId="40" fontId="14" fillId="2" borderId="1" xfId="0" applyNumberFormat="1" applyFont="1" applyFill="1" applyBorder="1" applyAlignment="1">
      <alignment horizontal="center" vertical="center" readingOrder="2"/>
    </xf>
    <xf numFmtId="38" fontId="14" fillId="2" borderId="0" xfId="0" applyNumberFormat="1" applyFont="1" applyFill="1" applyBorder="1" applyAlignment="1">
      <alignment horizontal="center" vertical="center"/>
    </xf>
    <xf numFmtId="38" fontId="14" fillId="2" borderId="0" xfId="0" applyNumberFormat="1" applyFont="1" applyFill="1" applyBorder="1" applyAlignment="1">
      <alignment horizontal="center" vertical="center" readingOrder="2"/>
    </xf>
    <xf numFmtId="38" fontId="14" fillId="2" borderId="2" xfId="0" applyNumberFormat="1" applyFont="1" applyFill="1" applyBorder="1" applyAlignment="1">
      <alignment horizontal="center" vertical="center"/>
    </xf>
    <xf numFmtId="38" fontId="15" fillId="2" borderId="0" xfId="0" applyNumberFormat="1" applyFont="1" applyFill="1" applyBorder="1" applyAlignment="1">
      <alignment horizontal="right" vertical="center" readingOrder="2"/>
    </xf>
    <xf numFmtId="38" fontId="14" fillId="2" borderId="1" xfId="0" applyNumberFormat="1" applyFont="1" applyFill="1" applyBorder="1" applyAlignment="1">
      <alignment horizontal="center" vertical="center"/>
    </xf>
    <xf numFmtId="38" fontId="11" fillId="2" borderId="0" xfId="0" applyNumberFormat="1" applyFont="1" applyFill="1" applyBorder="1" applyAlignment="1">
      <alignment horizontal="center" vertical="center"/>
    </xf>
    <xf numFmtId="38" fontId="12" fillId="2" borderId="0" xfId="0" applyNumberFormat="1" applyFont="1" applyFill="1" applyBorder="1" applyAlignment="1">
      <alignment horizontal="right" vertical="center" readingOrder="2"/>
    </xf>
    <xf numFmtId="40" fontId="14" fillId="2" borderId="2" xfId="0" applyNumberFormat="1" applyFont="1" applyFill="1" applyBorder="1" applyAlignment="1">
      <alignment horizontal="center" vertical="center" readingOrder="2"/>
    </xf>
    <xf numFmtId="38" fontId="13" fillId="2" borderId="1" xfId="0" applyNumberFormat="1" applyFont="1" applyFill="1" applyBorder="1" applyAlignment="1">
      <alignment horizontal="center" vertical="center" readingOrder="2"/>
    </xf>
    <xf numFmtId="38" fontId="17" fillId="2" borderId="3" xfId="0" applyNumberFormat="1" applyFont="1" applyFill="1" applyBorder="1" applyAlignment="1">
      <alignment vertical="center"/>
    </xf>
    <xf numFmtId="38" fontId="18" fillId="2" borderId="0" xfId="0" applyNumberFormat="1" applyFont="1" applyFill="1" applyBorder="1" applyAlignment="1">
      <alignment horizontal="center" vertical="center"/>
    </xf>
    <xf numFmtId="38" fontId="18" fillId="2" borderId="0" xfId="0" applyNumberFormat="1" applyFont="1" applyFill="1" applyBorder="1" applyAlignment="1">
      <alignment horizontal="center" vertical="center" readingOrder="2"/>
    </xf>
    <xf numFmtId="38" fontId="17" fillId="2" borderId="0" xfId="0" applyNumberFormat="1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/>
    </xf>
    <xf numFmtId="38" fontId="19" fillId="2" borderId="0" xfId="0" applyNumberFormat="1" applyFont="1" applyFill="1" applyBorder="1"/>
    <xf numFmtId="38" fontId="3" fillId="2" borderId="1" xfId="0" applyNumberFormat="1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horizontal="center"/>
    </xf>
    <xf numFmtId="38" fontId="12" fillId="2" borderId="0" xfId="0" applyNumberFormat="1" applyFont="1" applyFill="1" applyBorder="1" applyAlignment="1">
      <alignment horizontal="center" vertical="center" readingOrder="2"/>
    </xf>
    <xf numFmtId="38" fontId="19" fillId="2" borderId="0" xfId="0" applyNumberFormat="1" applyFont="1" applyFill="1" applyBorder="1" applyAlignment="1">
      <alignment horizontal="center"/>
    </xf>
    <xf numFmtId="38" fontId="19" fillId="2" borderId="0" xfId="0" applyNumberFormat="1" applyFont="1" applyFill="1" applyBorder="1" applyAlignment="1">
      <alignment horizontal="center" vertical="center"/>
    </xf>
    <xf numFmtId="37" fontId="9" fillId="2" borderId="0" xfId="0" applyNumberFormat="1" applyFont="1" applyFill="1" applyBorder="1" applyAlignment="1">
      <alignment horizontal="center" vertical="center"/>
    </xf>
    <xf numFmtId="37" fontId="3" fillId="2" borderId="1" xfId="0" applyNumberFormat="1" applyFont="1" applyFill="1" applyBorder="1" applyAlignment="1">
      <alignment horizontal="center" vertical="center"/>
    </xf>
    <xf numFmtId="37" fontId="10" fillId="2" borderId="0" xfId="0" applyNumberFormat="1" applyFont="1" applyFill="1" applyBorder="1" applyAlignment="1">
      <alignment horizontal="center" vertical="center" readingOrder="2"/>
    </xf>
    <xf numFmtId="37" fontId="3" fillId="2" borderId="0" xfId="0" applyNumberFormat="1" applyFont="1" applyFill="1" applyBorder="1" applyAlignment="1">
      <alignment horizontal="center" vertical="center"/>
    </xf>
    <xf numFmtId="37" fontId="9" fillId="2" borderId="8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right" vertical="center" readingOrder="2"/>
    </xf>
    <xf numFmtId="38" fontId="8" fillId="2" borderId="1" xfId="0" applyNumberFormat="1" applyFont="1" applyFill="1" applyBorder="1" applyAlignment="1">
      <alignment horizontal="center" vertical="center" readingOrder="2"/>
    </xf>
    <xf numFmtId="38" fontId="8" fillId="2" borderId="2" xfId="0" applyNumberFormat="1" applyFont="1" applyFill="1" applyBorder="1" applyAlignment="1">
      <alignment horizontal="center" vertical="center" readingOrder="2"/>
    </xf>
    <xf numFmtId="38" fontId="8" fillId="2" borderId="0" xfId="0" applyNumberFormat="1" applyFont="1" applyFill="1" applyBorder="1" applyAlignment="1">
      <alignment horizontal="center" vertical="center" readingOrder="2"/>
    </xf>
    <xf numFmtId="38" fontId="8" fillId="2" borderId="1" xfId="0" applyNumberFormat="1" applyFont="1" applyFill="1" applyBorder="1" applyAlignment="1">
      <alignment vertical="center" readingOrder="2"/>
    </xf>
    <xf numFmtId="38" fontId="8" fillId="2" borderId="3" xfId="0" applyNumberFormat="1" applyFont="1" applyFill="1" applyBorder="1" applyAlignment="1">
      <alignment horizontal="center" vertical="center" readingOrder="2"/>
    </xf>
    <xf numFmtId="40" fontId="8" fillId="2" borderId="3" xfId="0" applyNumberFormat="1" applyFont="1" applyFill="1" applyBorder="1" applyAlignment="1">
      <alignment horizontal="center" vertical="center" readingOrder="2"/>
    </xf>
    <xf numFmtId="40" fontId="10" fillId="2" borderId="0" xfId="0" applyNumberFormat="1" applyFont="1" applyFill="1" applyBorder="1" applyAlignment="1">
      <alignment horizontal="center" vertical="center" readingOrder="2"/>
    </xf>
    <xf numFmtId="38" fontId="8" fillId="2" borderId="1" xfId="0" applyNumberFormat="1" applyFont="1" applyFill="1" applyBorder="1" applyAlignment="1">
      <alignment horizontal="center" vertical="center" readingOrder="2"/>
    </xf>
    <xf numFmtId="40" fontId="3" fillId="2" borderId="0" xfId="0" applyNumberFormat="1" applyFont="1" applyFill="1" applyBorder="1" applyAlignment="1">
      <alignment horizontal="center" vertical="center"/>
    </xf>
    <xf numFmtId="38" fontId="8" fillId="2" borderId="0" xfId="0" applyNumberFormat="1" applyFont="1" applyFill="1" applyBorder="1" applyAlignment="1">
      <alignment horizontal="center" vertical="center" readingOrder="2"/>
    </xf>
    <xf numFmtId="0" fontId="0" fillId="2" borderId="0" xfId="0" applyNumberFormat="1" applyFont="1" applyFill="1" applyBorder="1"/>
    <xf numFmtId="38" fontId="8" fillId="2" borderId="1" xfId="0" applyNumberFormat="1" applyFont="1" applyFill="1" applyBorder="1" applyAlignment="1">
      <alignment horizontal="right" vertical="center" readingOrder="2"/>
    </xf>
    <xf numFmtId="38" fontId="3" fillId="2" borderId="2" xfId="0" applyNumberFormat="1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horizontal="right" vertical="center" readingOrder="1"/>
    </xf>
    <xf numFmtId="38" fontId="8" fillId="2" borderId="2" xfId="0" applyNumberFormat="1" applyFont="1" applyFill="1" applyBorder="1" applyAlignment="1">
      <alignment horizontal="center" readingOrder="2"/>
    </xf>
    <xf numFmtId="38" fontId="8" fillId="2" borderId="0" xfId="0" applyNumberFormat="1" applyFont="1" applyFill="1" applyBorder="1" applyAlignment="1">
      <alignment horizontal="center" readingOrder="2"/>
    </xf>
    <xf numFmtId="38" fontId="8" fillId="2" borderId="1" xfId="0" applyNumberFormat="1" applyFont="1" applyFill="1" applyBorder="1" applyAlignment="1">
      <alignment horizontal="center" readingOrder="2"/>
    </xf>
    <xf numFmtId="38" fontId="8" fillId="2" borderId="1" xfId="0" applyNumberFormat="1" applyFont="1" applyFill="1" applyBorder="1" applyAlignment="1">
      <alignment horizontal="center" readingOrder="2"/>
    </xf>
    <xf numFmtId="38" fontId="8" fillId="2" borderId="3" xfId="0" applyNumberFormat="1" applyFont="1" applyFill="1" applyBorder="1" applyAlignment="1">
      <alignment horizontal="center" vertical="center" readingOrder="2"/>
    </xf>
    <xf numFmtId="38" fontId="8" fillId="2" borderId="0" xfId="0" applyNumberFormat="1" applyFont="1" applyFill="1" applyBorder="1" applyAlignment="1">
      <alignment vertical="center" readingOrder="2"/>
    </xf>
    <xf numFmtId="38" fontId="8" fillId="2" borderId="2" xfId="0" applyNumberFormat="1" applyFont="1" applyFill="1" applyBorder="1" applyAlignment="1">
      <alignment horizontal="center" vertical="center" readingOrder="2"/>
    </xf>
    <xf numFmtId="49" fontId="8" fillId="2" borderId="0" xfId="0" applyNumberFormat="1" applyFont="1" applyFill="1" applyBorder="1" applyAlignment="1">
      <alignment horizontal="center" vertical="center" readingOrder="2"/>
    </xf>
    <xf numFmtId="49" fontId="8" fillId="2" borderId="1" xfId="0" applyNumberFormat="1" applyFont="1" applyFill="1" applyBorder="1" applyAlignment="1">
      <alignment horizontal="center" vertical="center" readingOrder="2"/>
    </xf>
    <xf numFmtId="49" fontId="3" fillId="2" borderId="1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 readingOrder="2"/>
    </xf>
    <xf numFmtId="49" fontId="3" fillId="2" borderId="0" xfId="0" applyNumberFormat="1" applyFont="1" applyFill="1" applyBorder="1" applyAlignment="1">
      <alignment horizontal="center" vertical="center"/>
    </xf>
    <xf numFmtId="38" fontId="21" fillId="2" borderId="0" xfId="0" applyNumberFormat="1" applyFont="1" applyFill="1" applyBorder="1" applyAlignment="1">
      <alignment vertical="center" readingOrder="2"/>
    </xf>
    <xf numFmtId="38" fontId="19" fillId="2" borderId="0" xfId="0" applyNumberFormat="1" applyFont="1" applyFill="1" applyBorder="1" applyAlignment="1">
      <alignment horizontal="right" vertical="center"/>
    </xf>
    <xf numFmtId="3" fontId="3" fillId="2" borderId="4" xfId="1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/>
    </xf>
    <xf numFmtId="2" fontId="20" fillId="2" borderId="4" xfId="0" applyNumberFormat="1" applyFont="1" applyFill="1" applyBorder="1" applyAlignment="1">
      <alignment horizontal="center"/>
    </xf>
    <xf numFmtId="2" fontId="20" fillId="2" borderId="4" xfId="2" applyNumberFormat="1" applyFont="1" applyFill="1" applyBorder="1" applyAlignment="1">
      <alignment horizontal="center"/>
    </xf>
    <xf numFmtId="2" fontId="20" fillId="3" borderId="4" xfId="2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22" fillId="4" borderId="5" xfId="0" applyFont="1" applyFill="1" applyBorder="1" applyAlignment="1" applyProtection="1">
      <alignment horizontal="center" vertical="center" wrapText="1"/>
      <protection locked="0"/>
    </xf>
    <xf numFmtId="0" fontId="22" fillId="4" borderId="6" xfId="0" applyFont="1" applyFill="1" applyBorder="1" applyAlignment="1" applyProtection="1">
      <alignment horizontal="center" vertical="center"/>
      <protection locked="0"/>
    </xf>
    <xf numFmtId="0" fontId="22" fillId="4" borderId="7" xfId="0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59">
    <dxf>
      <font>
        <strike val="0"/>
        <outline val="0"/>
        <shadow val="0"/>
        <u val="none"/>
        <vertAlign val="baseline"/>
        <sz val="11"/>
        <color theme="0"/>
        <name val="B Titr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B Titr"/>
        <scheme val="none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8" formatCode="#,##0.00_);[Red]\(#,##0.0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numFmt numFmtId="8" formatCode="#,##0.00_);[Red]\(#,##0.0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strike val="0"/>
        <outline val="0"/>
        <shadow val="0"/>
        <u val="none"/>
        <vertAlign val="baseline"/>
        <color theme="0"/>
        <name val="B Titr"/>
        <scheme val="none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theme="0"/>
        <name val="B Titr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theme="0"/>
        <name val="B Titr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8" formatCode="#,##0.00_);[Red]\(#,##0.0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8" formatCode="#,##0.00_);[Red]\(#,##0.00\)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8" formatCode="#,##0.00_);[Red]\(#,##0.00\)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1480309</xdr:colOff>
      <xdr:row>3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511766" y="0"/>
          <a:ext cx="1432684" cy="8191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172276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759166" y="0"/>
          <a:ext cx="1432684" cy="7437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718309</xdr:colOff>
      <xdr:row>2</xdr:row>
      <xdr:rowOff>172276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1941" y="0"/>
          <a:ext cx="1432684" cy="7437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0</xdr:col>
      <xdr:colOff>1432684</xdr:colOff>
      <xdr:row>2</xdr:row>
      <xdr:rowOff>67501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587841" y="133350"/>
          <a:ext cx="1432684" cy="74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230200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063716" y="0"/>
          <a:ext cx="1432684" cy="877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1</xdr:col>
      <xdr:colOff>22984</xdr:colOff>
      <xdr:row>2</xdr:row>
      <xdr:rowOff>266700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292441" y="171450"/>
          <a:ext cx="1432684" cy="742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71888</xdr:rowOff>
    </xdr:from>
    <xdr:to>
      <xdr:col>0</xdr:col>
      <xdr:colOff>1432684</xdr:colOff>
      <xdr:row>2</xdr:row>
      <xdr:rowOff>168683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92953" y="71888"/>
          <a:ext cx="1432684" cy="7437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96795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94226" y="0"/>
          <a:ext cx="1432684" cy="7437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168682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5129203" y="0"/>
          <a:ext cx="1432684" cy="7437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96076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482941" y="0"/>
          <a:ext cx="1432684" cy="7437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104775</xdr:rowOff>
    </xdr:from>
    <xdr:to>
      <xdr:col>0</xdr:col>
      <xdr:colOff>1480309</xdr:colOff>
      <xdr:row>2</xdr:row>
      <xdr:rowOff>200851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711666" y="104775"/>
          <a:ext cx="1432684" cy="7437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1432684</xdr:colOff>
      <xdr:row>3</xdr:row>
      <xdr:rowOff>172276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5531066" y="285750"/>
          <a:ext cx="1432684" cy="7437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589;&#1606;&#1583;&#1608;&#1602;%20&#1576;&#1575;&#1586;&#1575;&#1585;&#1711;&#1585;&#1583;&#1575;&#1606;&#1740;\&#1705;&#1601;&#1575;&#1740;&#1578;%20&#1587;&#1585;&#1605;&#1575;&#1740;&#1607;\14000431\1400-4-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یز محاسبات"/>
      <sheetName val="جدول نسبت ها"/>
      <sheetName val="Sheet2"/>
    </sheetNames>
    <sheetDataSet>
      <sheetData sheetId="0">
        <row r="1">
          <cell r="A1" t="str">
            <v>نسبت های کفایت سرمایۀ صندوق سرمایه گذاری اختصاصی بازارگردانی صبا گستر نفت و گاز تامین در تاریخ 1400/04/31</v>
          </cell>
        </row>
        <row r="83">
          <cell r="E83">
            <v>68693334</v>
          </cell>
          <cell r="F83">
            <v>47510728.5</v>
          </cell>
          <cell r="G83">
            <v>62396653.100000001</v>
          </cell>
        </row>
        <row r="166">
          <cell r="E166">
            <v>0</v>
          </cell>
          <cell r="F166">
            <v>0</v>
          </cell>
          <cell r="G166">
            <v>0</v>
          </cell>
        </row>
        <row r="182">
          <cell r="E182">
            <v>741178</v>
          </cell>
          <cell r="F182">
            <v>594375.6</v>
          </cell>
          <cell r="G182">
            <v>520974.4</v>
          </cell>
        </row>
        <row r="194">
          <cell r="E194">
            <v>0</v>
          </cell>
          <cell r="F194">
            <v>0</v>
          </cell>
          <cell r="G194">
            <v>0</v>
          </cell>
        </row>
        <row r="254">
          <cell r="E254">
            <v>3022508</v>
          </cell>
          <cell r="F254">
            <v>1511254</v>
          </cell>
          <cell r="G254">
            <v>15112540</v>
          </cell>
        </row>
      </sheetData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A10:M92" headerRowCount="0" headerRowDxfId="158" dataDxfId="157" totalsRowDxfId="156">
  <tableColumns count="13">
    <tableColumn id="1" name="کشت و دامداری فکا (زفکا)" dataDxfId="155"/>
    <tableColumn id="2" name="19587752" dataDxfId="154"/>
    <tableColumn id="3" name="218031773796.0000" dataDxfId="153"/>
    <tableColumn id="4" name="222328177042.0000" dataDxfId="152"/>
    <tableColumn id="5" name="268608" dataDxfId="151"/>
    <tableColumn id="6" name="2757086143" dataDxfId="150"/>
    <tableColumn id="7" name="1338145" dataDxfId="149"/>
    <tableColumn id="8" name="14879852599" dataDxfId="148"/>
    <tableColumn id="9" name="18518215" dataDxfId="147"/>
    <tableColumn id="10" name="11,225" dataDxfId="146"/>
    <tableColumn id="11" name="205909007340.0000" dataDxfId="145"/>
    <tableColumn id="12" name="207708984485.0000" dataDxfId="144"/>
    <tableColumn id="13" name="0.31" dataDxfId="143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9" name="Table9" displayName="Table9" ref="A10:I23" headerRowCount="0" headerRowDxfId="27" dataDxfId="25" totalsRowDxfId="26">
  <tableColumns count="9">
    <tableColumn id="1" name="منفعت دولت7-ش.خاص سایر0204 (افاد74)" dataDxfId="34"/>
    <tableColumn id="2" name="14832188" dataDxfId="33"/>
    <tableColumn id="3" name="-649530" dataDxfId="32"/>
    <tableColumn id="4" name="0" dataDxfId="31"/>
    <tableColumn id="5" name="14182658" dataDxfId="24">
      <calculatedColumnFormula>Table9[[#This Row],[0]]+Table9[[#This Row],[-649530]]+Table9[[#This Row],[14832188]]</calculatedColumnFormula>
    </tableColumn>
    <tableColumn id="6" name="2778085925" dataDxfId="30"/>
    <tableColumn id="7" name="-46482625" dataDxfId="29"/>
    <tableColumn id="8" name="46000000.0000" dataDxfId="28"/>
    <tableColumn id="9" name="2777603300.0000" dataDxfId="23">
      <calculatedColumnFormula>Table9[[#This Row],[46000000.0000]]+Table9[[#This Row],[-46482625]]+Table9[[#This Row],[2778085925]]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0" name="Table10" displayName="Table10" ref="A9:D81" headerRowCount="0" headerRowDxfId="20" dataDxfId="18" totalsRowDxfId="19">
  <tableColumns count="4">
    <tableColumn id="1" name="رفاه-تاپیکو" dataDxfId="22"/>
    <tableColumn id="3" name="503159747" dataDxfId="21"/>
    <tableColumn id="5" name="Column5" dataDxfId="17"/>
    <tableColumn id="6" name="Column6" dataDxfId="16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8:C10" headerRowCount="0" headerRowDxfId="12" dataDxfId="10" totalsRowDxfId="11">
  <tableColumns count="3">
    <tableColumn id="1" name="سایر درآمدها" dataDxfId="15"/>
    <tableColumn id="2" name="0.0000" dataDxfId="14"/>
    <tableColumn id="3" name="77980085.0000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9:S17" headerRowCount="0" headerRowDxfId="142" dataDxfId="141" totalsRowDxfId="140">
  <tableColumns count="19">
    <tableColumn id="1" name="منفعت دولت7-ش.خاص سایر0204 (افاد74)" dataDxfId="139"/>
    <tableColumn id="2" name="بلی" dataDxfId="138"/>
    <tableColumn id="3" name="Column3" dataDxfId="137"/>
    <tableColumn id="4" name="1398/10/11" dataDxfId="136"/>
    <tableColumn id="5" name="1402/04/11" dataDxfId="135"/>
    <tableColumn id="6" name="1000000.0000" dataDxfId="134"/>
    <tableColumn id="7" name="17.90" dataDxfId="133"/>
    <tableColumn id="8" name="1000" dataDxfId="132"/>
    <tableColumn id="9" name="1045757625.0000" dataDxfId="131"/>
    <tableColumn id="10" name="999924530.0000" dataDxfId="130"/>
    <tableColumn id="11" name="0" dataDxfId="129"/>
    <tableColumn id="12" name="Column12" dataDxfId="128"/>
    <tableColumn id="13" name="Column13" dataDxfId="127"/>
    <tableColumn id="14" name="Column14" dataDxfId="126"/>
    <tableColumn id="15" name="Column15" dataDxfId="125"/>
    <tableColumn id="16" name="1,000,000" dataDxfId="124"/>
    <tableColumn id="17" name="Column17" dataDxfId="123">
      <calculatedColumnFormula>Table2[[#This Row],[1045757625.0000]]+Table2[[#This Row],[Column12]]-Table2[[#This Row],[Column14]]</calculatedColumnFormula>
    </tableColumn>
    <tableColumn id="18" name="999275000.0000" dataDxfId="122"/>
    <tableColumn id="19" name="0.00" dataDxfId="12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9:H87" headerRowCount="0" headerRowDxfId="120" dataDxfId="119" totalsRowDxfId="118">
  <tableColumns count="8">
    <tableColumn id="1" name="رفاه-شفارا" dataDxfId="117"/>
    <tableColumn id="2" name="302567793" dataDxfId="116"/>
    <tableColumn id="3" name="سپرده سرمایه‌گذاری" dataDxfId="115"/>
    <tableColumn id="6" name="2160418865.0000" dataDxfId="114"/>
    <tableColumn id="7" name="120993041739.0000" dataDxfId="113"/>
    <tableColumn id="8" name="88302006782.0000" dataDxfId="112"/>
    <tableColumn id="9" name="34851453822.0000" dataDxfId="111">
      <calculatedColumnFormula>Table3[[#This Row],[2160418865.0000]]+Table3[[#This Row],[120993041739.0000]]-Table3[[#This Row],[88302006782.0000]]</calculatedColumnFormula>
    </tableColumn>
    <tableColumn id="10" name="0.05" dataDxfId="11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1" name="Table11" displayName="Table11" ref="A6:E10" headerRowCount="0" headerRowDxfId="109" dataDxfId="108" totalsRowDxfId="107">
  <tableColumns count="5">
    <tableColumn id="1" name="درآمد حاصل از سرمایه­گذاری در سهام و حق تقدم سهام و صندوق‌های سرمایه‌گذاری" dataDxfId="106"/>
    <tableColumn id="2" name="1-2" dataDxfId="105"/>
    <tableColumn id="3" name="9617307477159.0000" dataDxfId="9">
      <calculatedColumnFormula>'درآمد سرمایه گذاری در سهام و ص '!J100</calculatedColumnFormula>
    </tableColumn>
    <tableColumn id="4" name="99.06" dataDxfId="8">
      <calculatedColumnFormula>(Table11[[#This Row],[9617307477159.0000]]/I6)*100</calculatedColumnFormula>
    </tableColumn>
    <tableColumn id="5" name="15.43" dataDxfId="7">
      <calculatedColumnFormula>(Table11[[#This Row],[9617307477159.0000]]/K6)*100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7:L68" headerRowCount="0" headerRowDxfId="104" dataDxfId="103" totalsRowDxfId="102">
  <tableColumns count="12">
    <tableColumn id="1" name="سیمان شاهرود (سرود)" dataDxfId="101"/>
    <tableColumn id="2" name="1400/02/11" dataDxfId="100"/>
    <tableColumn id="3" name="6960674.0000" dataDxfId="99"/>
    <tableColumn id="4" name="2070.0000" dataDxfId="98"/>
    <tableColumn id="5" name="0" dataDxfId="97"/>
    <tableColumn id="11" name="Column1" dataDxfId="95">
      <calculatedColumnFormula>-1*Table4[[#This Row],[246225818]]</calculatedColumnFormula>
    </tableColumn>
    <tableColumn id="6" name="246225818" dataDxfId="94"/>
    <tableColumn id="7" name="Column7" dataDxfId="93">
      <calculatedColumnFormula>E7-F7</calculatedColumnFormula>
    </tableColumn>
    <tableColumn id="8" name="14408595180" dataDxfId="96"/>
    <tableColumn id="12" name="Column2" dataDxfId="92">
      <calculatedColumnFormula>-1*Table4[[#This Row],[-1358626841]]</calculatedColumnFormula>
    </tableColumn>
    <tableColumn id="9" name="-1358626841" dataDxfId="90"/>
    <tableColumn id="10" name="13049968339" dataDxfId="91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7:J88" headerRowCount="0" headerRowDxfId="81" dataDxfId="79" totalsRowDxfId="80">
  <tableColumns count="10">
    <tableColumn id="1" name="مرابحه عام دولت3-ش.خ 0104 (اراد36)" dataDxfId="89"/>
    <tableColumn id="2" name="1401/04/03" dataDxfId="88"/>
    <tableColumn id="3" name="Column3" dataDxfId="87"/>
    <tableColumn id="4" name="15.00" dataDxfId="86"/>
    <tableColumn id="5" name="3627771932" dataDxfId="85"/>
    <tableColumn id="6" name="0" dataDxfId="84"/>
    <tableColumn id="7" name="Column7" dataDxfId="78">
      <calculatedColumnFormula>Table5[[#This Row],[3627771932]]-Table5[[#This Row],[0]]</calculatedColumnFormula>
    </tableColumn>
    <tableColumn id="8" name="4548720862" dataDxfId="83"/>
    <tableColumn id="9" name="Column9" dataDxfId="82"/>
    <tableColumn id="10" name="Column10" dataDxfId="77">
      <calculatedColumnFormula>Table5[[#This Row],[4548720862]]-Table5[[#This Row],[Column9]]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7:L90" headerRowCount="0" headerRowDxfId="68" dataDxfId="66" totalsRowDxfId="67">
  <tableColumns count="12">
    <tableColumn id="1" name="بیمه دانا (دانا)" dataDxfId="62"/>
    <tableColumn id="2" name="0" dataDxfId="63"/>
    <tableColumn id="3" name="Column3" dataDxfId="76"/>
    <tableColumn id="10" name="Column1" dataDxfId="75">
      <calculatedColumnFormula>-1*Table6[[#This Row],[Column4]]</calculatedColumnFormula>
    </tableColumn>
    <tableColumn id="4" name="Column4" dataDxfId="74"/>
    <tableColumn id="5" name="Column5" dataDxfId="65">
      <calculatedColumnFormula>Table6[[#This Row],[Column3]]-Table6[[#This Row],[Column1]]</calculatedColumnFormula>
    </tableColumn>
    <tableColumn id="6" name="973952" dataDxfId="73"/>
    <tableColumn id="7" name="4836915905" dataDxfId="72"/>
    <tableColumn id="11" name="Column2" dataDxfId="71"/>
    <tableColumn id="12" name="Column6" dataDxfId="70">
      <calculatedColumnFormula>-1*Table6[[#This Row],[-4844135015.0000]]</calculatedColumnFormula>
    </tableColumn>
    <tableColumn id="8" name="-4844135015.0000" dataDxfId="69"/>
    <tableColumn id="9" name="-7219110.0000" dataDxfId="64">
      <calculatedColumnFormula>Table6[[#This Row],[4836915905]]-Table6[[#This Row],[Column6]]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7" name="Table7" displayName="Table7" ref="A7:K101" headerRowCount="0" headerRowDxfId="51" dataDxfId="49" totalsRowDxfId="50">
  <tableColumns count="11">
    <tableColumn id="1" name="کشت و دامداری فکا (زفکا)" dataDxfId="61"/>
    <tableColumn id="2" name="18518215" dataDxfId="60"/>
    <tableColumn id="3" name="207708984485.0000" dataDxfId="59"/>
    <tableColumn id="10" name="Column1" dataDxfId="48">
      <calculatedColumnFormula>-1*Table7[[#This Row],[-210061083972.0000]]</calculatedColumnFormula>
    </tableColumn>
    <tableColumn id="4" name="-210061083972.0000" dataDxfId="58"/>
    <tableColumn id="5" name="-2352099487" dataDxfId="57"/>
    <tableColumn id="6" name="Column6" dataDxfId="56"/>
    <tableColumn id="7" name="Column7" dataDxfId="55"/>
    <tableColumn id="11" name="Column2" dataDxfId="54">
      <calculatedColumnFormula>-1*Table7[[#This Row],[-207902449923.0000]]</calculatedColumnFormula>
    </tableColumn>
    <tableColumn id="8" name="-207902449923.0000" dataDxfId="53"/>
    <tableColumn id="9" name="-193465438" dataDxfId="5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A11:M100" headerRowCount="0" headerRowDxfId="47" dataDxfId="46" totalsRowDxfId="45">
  <tableColumns count="13">
    <tableColumn id="1" name="کشت و دامداری فکا (زفکا)" dataDxfId="44"/>
    <tableColumn id="2" name="0" dataDxfId="43"/>
    <tableColumn id="3" name="-2352099487" dataDxfId="42"/>
    <tableColumn id="4" name="-338434836.0000" dataDxfId="41"/>
    <tableColumn id="5" name="-2690534323.0000" dataDxfId="40">
      <calculatedColumnFormula>Table8[[#This Row],[-338434836.0000]]+Table8[[#This Row],[-2352099487]]+Table8[[#This Row],[0]]</calculatedColumnFormula>
    </tableColumn>
    <tableColumn id="6" name="-0.03" dataDxfId="39"/>
    <tableColumn id="7" name="Column7" dataDxfId="38"/>
    <tableColumn id="8" name="-193465438" dataDxfId="37"/>
    <tableColumn id="9" name="Column9" dataDxfId="36"/>
    <tableColumn id="10" name="-531900274.0000" dataDxfId="35">
      <calculatedColumnFormula>Table8[[#This Row],[Column9]]+Table8[[#This Row],[-193465438]]+Table8[[#This Row],[Column7]]</calculatedColumnFormula>
    </tableColumn>
    <tableColumn id="11" name="-0.02" dataDxfId="4"/>
    <tableColumn id="12" name="Column1" headerRowDxfId="6" dataDxfId="1" totalsRowDxfId="5"/>
    <tableColumn id="13" name="Column2" headerRowDxfId="3" dataDxfId="0" totalsRow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9"/>
  <sheetViews>
    <sheetView rightToLeft="1" topLeftCell="A11" zoomScaleNormal="100" workbookViewId="0">
      <selection activeCell="S28" sqref="S28"/>
    </sheetView>
  </sheetViews>
  <sheetFormatPr defaultRowHeight="22.5" x14ac:dyDescent="0.6"/>
  <cols>
    <col min="1" max="8" width="9.140625" style="1"/>
    <col min="9" max="9" width="36.28515625" style="1" customWidth="1"/>
    <col min="10" max="16384" width="9.140625" style="1"/>
  </cols>
  <sheetData>
    <row r="3" spans="1:17" ht="36" x14ac:dyDescent="0.95">
      <c r="D3" s="38" t="s">
        <v>229</v>
      </c>
      <c r="E3" s="39"/>
      <c r="F3" s="39"/>
    </row>
    <row r="6" spans="1:17" ht="15" customHeight="1" x14ac:dyDescent="0.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 x14ac:dyDescent="0.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customHeight="1" x14ac:dyDescent="0.6">
      <c r="A8" s="3"/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</row>
    <row r="9" spans="1:17" ht="15" customHeight="1" x14ac:dyDescent="0.6">
      <c r="A9" s="3"/>
      <c r="B9" s="3"/>
      <c r="C9" s="3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</row>
    <row r="10" spans="1:17" ht="15" customHeight="1" x14ac:dyDescent="0.6">
      <c r="A10" s="3"/>
      <c r="B10" s="3"/>
      <c r="C10" s="3"/>
      <c r="D10" s="3"/>
      <c r="E10" s="3"/>
      <c r="F10" s="3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</row>
    <row r="11" spans="1:17" ht="15" customHeight="1" x14ac:dyDescent="0.6">
      <c r="A11" s="3"/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</row>
    <row r="12" spans="1:17" ht="15" customHeight="1" x14ac:dyDescent="0.6">
      <c r="A12" s="3"/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</row>
    <row r="13" spans="1:17" ht="15" customHeight="1" x14ac:dyDescent="0.6">
      <c r="A13" s="3"/>
      <c r="B13" s="3"/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  <c r="P13" s="2"/>
      <c r="Q13" s="2"/>
    </row>
    <row r="14" spans="1:17" ht="15" customHeight="1" x14ac:dyDescent="0.6">
      <c r="A14" s="3"/>
      <c r="B14" s="3"/>
      <c r="C14" s="3"/>
      <c r="D14" s="3"/>
      <c r="E14" s="3"/>
      <c r="F14" s="3"/>
      <c r="G14" s="3"/>
      <c r="H14" s="3"/>
      <c r="I14" s="3"/>
      <c r="J14" s="2"/>
      <c r="K14" s="2"/>
      <c r="L14" s="2"/>
      <c r="M14" s="2"/>
      <c r="N14" s="2"/>
      <c r="O14" s="2"/>
      <c r="P14" s="2"/>
      <c r="Q14" s="2"/>
    </row>
    <row r="15" spans="1:17" ht="15" customHeight="1" x14ac:dyDescent="0.6">
      <c r="A15" s="36" t="s">
        <v>0</v>
      </c>
      <c r="B15" s="36"/>
      <c r="C15" s="36"/>
      <c r="D15" s="36"/>
      <c r="E15" s="36"/>
      <c r="F15" s="36"/>
      <c r="G15" s="36"/>
      <c r="H15" s="36"/>
      <c r="I15" s="36"/>
      <c r="J15" s="2"/>
      <c r="K15" s="2"/>
      <c r="L15" s="2"/>
      <c r="M15" s="2"/>
      <c r="N15" s="2"/>
      <c r="O15" s="2"/>
      <c r="P15" s="2"/>
      <c r="Q15" s="2"/>
    </row>
    <row r="16" spans="1:17" ht="36.75" customHeight="1" x14ac:dyDescent="0.6">
      <c r="A16" s="36"/>
      <c r="B16" s="36"/>
      <c r="C16" s="36"/>
      <c r="D16" s="36"/>
      <c r="E16" s="36"/>
      <c r="F16" s="36"/>
      <c r="G16" s="36"/>
      <c r="H16" s="36"/>
      <c r="I16" s="36"/>
    </row>
    <row r="17" spans="1:9" ht="15" customHeight="1" x14ac:dyDescent="0.6">
      <c r="A17" s="37" t="s">
        <v>230</v>
      </c>
      <c r="B17" s="37"/>
      <c r="C17" s="37"/>
      <c r="D17" s="37"/>
      <c r="E17" s="37"/>
      <c r="F17" s="37"/>
      <c r="G17" s="37"/>
      <c r="H17" s="37"/>
      <c r="I17" s="37"/>
    </row>
    <row r="18" spans="1:9" ht="15" customHeight="1" x14ac:dyDescent="0.6">
      <c r="A18" s="37"/>
      <c r="B18" s="37"/>
      <c r="C18" s="37"/>
      <c r="D18" s="37"/>
      <c r="E18" s="37"/>
      <c r="F18" s="37"/>
      <c r="G18" s="37"/>
      <c r="H18" s="37"/>
      <c r="I18" s="37"/>
    </row>
    <row r="19" spans="1:9" ht="15" customHeight="1" x14ac:dyDescent="0.6">
      <c r="A19" s="37"/>
      <c r="B19" s="37"/>
      <c r="C19" s="37"/>
      <c r="D19" s="37"/>
      <c r="E19" s="37"/>
      <c r="F19" s="37"/>
      <c r="G19" s="37"/>
      <c r="H19" s="37"/>
      <c r="I19" s="37"/>
    </row>
    <row r="20" spans="1:9" ht="15" customHeight="1" x14ac:dyDescent="0.6">
      <c r="A20" s="37" t="s">
        <v>231</v>
      </c>
      <c r="B20" s="37"/>
      <c r="C20" s="37"/>
      <c r="D20" s="37"/>
      <c r="E20" s="37"/>
      <c r="F20" s="37"/>
      <c r="G20" s="37"/>
      <c r="H20" s="37"/>
      <c r="I20" s="37"/>
    </row>
    <row r="21" spans="1:9" ht="15" customHeight="1" x14ac:dyDescent="0.6">
      <c r="A21" s="37"/>
      <c r="B21" s="37"/>
      <c r="C21" s="37"/>
      <c r="D21" s="37"/>
      <c r="E21" s="37"/>
      <c r="F21" s="37"/>
      <c r="G21" s="37"/>
      <c r="H21" s="37"/>
      <c r="I21" s="37"/>
    </row>
    <row r="22" spans="1:9" ht="15" customHeight="1" x14ac:dyDescent="0.6">
      <c r="A22" s="37"/>
      <c r="B22" s="37"/>
      <c r="C22" s="37"/>
      <c r="D22" s="37"/>
      <c r="E22" s="37"/>
      <c r="F22" s="37"/>
      <c r="G22" s="37"/>
      <c r="H22" s="37"/>
      <c r="I22" s="37"/>
    </row>
    <row r="23" spans="1:9" ht="15" customHeight="1" x14ac:dyDescent="0.6">
      <c r="A23" s="37"/>
      <c r="B23" s="37"/>
      <c r="C23" s="37"/>
      <c r="D23" s="37"/>
      <c r="E23" s="37"/>
      <c r="F23" s="37"/>
      <c r="G23" s="37"/>
      <c r="H23" s="37"/>
      <c r="I23" s="37"/>
    </row>
    <row r="24" spans="1:9" ht="15" customHeight="1" x14ac:dyDescent="0.6">
      <c r="A24" s="3"/>
      <c r="B24" s="3"/>
      <c r="C24" s="3"/>
      <c r="D24" s="3"/>
      <c r="E24" s="3"/>
      <c r="F24" s="3"/>
      <c r="G24" s="3"/>
      <c r="H24" s="3"/>
      <c r="I24" s="3"/>
    </row>
    <row r="37" spans="6:8" x14ac:dyDescent="0.6">
      <c r="F37" s="34" t="s">
        <v>232</v>
      </c>
      <c r="G37" s="35"/>
      <c r="H37" s="35"/>
    </row>
    <row r="38" spans="6:8" x14ac:dyDescent="0.6">
      <c r="F38" s="35"/>
      <c r="G38" s="35"/>
      <c r="H38" s="35"/>
    </row>
    <row r="39" spans="6:8" x14ac:dyDescent="0.6">
      <c r="F39" s="35"/>
      <c r="G39" s="35"/>
      <c r="H39" s="35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orientation="landscape" r:id="rId1"/>
  <headerFooter differentOddEven="1"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rightToLeft="1" topLeftCell="A85" zoomScaleNormal="100" zoomScaleSheetLayoutView="106" workbookViewId="0">
      <selection activeCell="J101" sqref="J101"/>
    </sheetView>
  </sheetViews>
  <sheetFormatPr defaultRowHeight="22.5" x14ac:dyDescent="0.6"/>
  <cols>
    <col min="1" max="1" width="38.85546875" style="26" customWidth="1"/>
    <col min="2" max="2" width="18.5703125" style="58" customWidth="1"/>
    <col min="3" max="3" width="19.42578125" style="58" customWidth="1"/>
    <col min="4" max="4" width="16.28515625" style="58" customWidth="1"/>
    <col min="5" max="5" width="16.42578125" style="58" customWidth="1"/>
    <col min="6" max="6" width="19.42578125" style="81" customWidth="1"/>
    <col min="7" max="7" width="22.140625" style="58" customWidth="1"/>
    <col min="8" max="8" width="16.42578125" style="58" customWidth="1"/>
    <col min="9" max="9" width="36.28515625" style="58" customWidth="1"/>
    <col min="10" max="10" width="16.42578125" style="58" customWidth="1"/>
    <col min="11" max="11" width="19.42578125" style="81" customWidth="1"/>
    <col min="12" max="12" width="9.140625" style="65" customWidth="1"/>
    <col min="13" max="13" width="20.28515625" style="61" bestFit="1" customWidth="1"/>
    <col min="14" max="16384" width="9.140625" style="27"/>
  </cols>
  <sheetData>
    <row r="1" spans="1:13" x14ac:dyDescent="0.6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3" x14ac:dyDescent="0.6">
      <c r="A2" s="57" t="s">
        <v>233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3" x14ac:dyDescent="0.6">
      <c r="A3" s="57" t="s">
        <v>234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5" spans="1:13" x14ac:dyDescent="0.6">
      <c r="A5" s="72" t="s">
        <v>252</v>
      </c>
      <c r="B5" s="72"/>
      <c r="C5" s="72"/>
      <c r="D5" s="72"/>
      <c r="E5" s="72"/>
      <c r="F5" s="72"/>
      <c r="G5" s="72"/>
      <c r="H5" s="72"/>
      <c r="I5" s="72"/>
      <c r="J5" s="72"/>
      <c r="K5" s="72"/>
    </row>
    <row r="7" spans="1:13" ht="19.5" customHeight="1" x14ac:dyDescent="0.6">
      <c r="A7" s="62"/>
      <c r="B7" s="73" t="s">
        <v>340</v>
      </c>
      <c r="C7" s="73"/>
      <c r="D7" s="73"/>
      <c r="E7" s="73"/>
      <c r="F7" s="73"/>
      <c r="G7" s="73" t="s">
        <v>236</v>
      </c>
      <c r="H7" s="73"/>
      <c r="I7" s="73"/>
      <c r="J7" s="73"/>
      <c r="K7" s="73"/>
    </row>
    <row r="8" spans="1:13" ht="19.5" customHeight="1" x14ac:dyDescent="0.6">
      <c r="A8" s="57" t="s">
        <v>253</v>
      </c>
      <c r="B8" s="74" t="s">
        <v>254</v>
      </c>
      <c r="C8" s="74" t="s">
        <v>238</v>
      </c>
      <c r="D8" s="74" t="s">
        <v>239</v>
      </c>
      <c r="E8" s="74" t="s">
        <v>97</v>
      </c>
      <c r="F8" s="74"/>
      <c r="G8" s="74" t="s">
        <v>254</v>
      </c>
      <c r="H8" s="74" t="s">
        <v>238</v>
      </c>
      <c r="I8" s="74" t="s">
        <v>239</v>
      </c>
      <c r="J8" s="74" t="s">
        <v>97</v>
      </c>
      <c r="K8" s="74"/>
    </row>
    <row r="9" spans="1:13" ht="18.75" customHeight="1" thickBot="1" x14ac:dyDescent="0.65">
      <c r="A9" s="57"/>
      <c r="B9" s="75"/>
      <c r="C9" s="75"/>
      <c r="D9" s="75"/>
      <c r="E9" s="73"/>
      <c r="F9" s="73"/>
      <c r="G9" s="75"/>
      <c r="H9" s="75"/>
      <c r="I9" s="75"/>
      <c r="J9" s="73"/>
      <c r="K9" s="73"/>
    </row>
    <row r="10" spans="1:13" ht="28.5" customHeight="1" thickBot="1" x14ac:dyDescent="0.65">
      <c r="A10" s="59"/>
      <c r="B10" s="80"/>
      <c r="C10" s="80"/>
      <c r="D10" s="80"/>
      <c r="E10" s="77" t="s">
        <v>12</v>
      </c>
      <c r="F10" s="78" t="s">
        <v>255</v>
      </c>
      <c r="G10" s="80"/>
      <c r="H10" s="80"/>
      <c r="I10" s="80"/>
      <c r="J10" s="77" t="s">
        <v>12</v>
      </c>
      <c r="K10" s="78" t="s">
        <v>255</v>
      </c>
    </row>
    <row r="11" spans="1:13" ht="23.1" customHeight="1" x14ac:dyDescent="0.6">
      <c r="A11" s="7" t="s">
        <v>112</v>
      </c>
      <c r="B11" s="8">
        <v>0</v>
      </c>
      <c r="C11" s="8">
        <v>-2352099487</v>
      </c>
      <c r="D11" s="8">
        <v>-338434836</v>
      </c>
      <c r="E11" s="8">
        <f>Table8[[#This Row],[-338434836.0000]]+Table8[[#This Row],[-2352099487]]+Table8[[#This Row],[0]]</f>
        <v>-2690534323</v>
      </c>
      <c r="F11" s="12">
        <f>(Table8[[#This Row],[-2690534323.0000]]/Table8[[#This Row],[Column2]])*100</f>
        <v>-2.7868007555025588E-2</v>
      </c>
      <c r="G11" s="8">
        <v>0</v>
      </c>
      <c r="H11" s="8">
        <v>-193465438</v>
      </c>
      <c r="I11" s="8">
        <v>-338434836</v>
      </c>
      <c r="J11" s="8">
        <f>Table8[[#This Row],[Column9]]+Table8[[#This Row],[-193465438]]+Table8[[#This Row],[Column7]]</f>
        <v>-531900274</v>
      </c>
      <c r="K11" s="12">
        <f>(Table8[[#This Row],[-531900274.0000]]/Table8[[#This Row],[Column1]])*100</f>
        <v>-1.7921305874369024E-2</v>
      </c>
      <c r="L11" s="65">
        <v>2967977209522</v>
      </c>
      <c r="M11" s="61">
        <v>9654562916590</v>
      </c>
    </row>
    <row r="12" spans="1:13" ht="23.1" customHeight="1" x14ac:dyDescent="0.6">
      <c r="A12" s="7" t="s">
        <v>113</v>
      </c>
      <c r="B12" s="8">
        <v>496805442</v>
      </c>
      <c r="C12" s="8">
        <v>107091215073</v>
      </c>
      <c r="D12" s="8">
        <v>2329533760</v>
      </c>
      <c r="E12" s="8">
        <f>Table8[[#This Row],[-338434836.0000]]+Table8[[#This Row],[-2352099487]]+Table8[[#This Row],[0]]</f>
        <v>109917554275</v>
      </c>
      <c r="F12" s="12">
        <f>(Table8[[#This Row],[-2690534323.0000]]/Table8[[#This Row],[Column2]])*100</f>
        <v>1.1385036818820895</v>
      </c>
      <c r="G12" s="8">
        <v>17154996090</v>
      </c>
      <c r="H12" s="8">
        <v>34797422979</v>
      </c>
      <c r="I12" s="8">
        <v>-10468928052</v>
      </c>
      <c r="J12" s="8">
        <f>Table8[[#This Row],[Column9]]+Table8[[#This Row],[-193465438]]+Table8[[#This Row],[Column7]]</f>
        <v>41483491017</v>
      </c>
      <c r="K12" s="12">
        <f>(Table8[[#This Row],[-531900274.0000]]/Table8[[#This Row],[Column1]])*100</f>
        <v>1.3977024784392134</v>
      </c>
      <c r="L12" s="65">
        <v>2967977209522</v>
      </c>
      <c r="M12" s="61">
        <v>9654562916590</v>
      </c>
    </row>
    <row r="13" spans="1:13" ht="23.1" customHeight="1" x14ac:dyDescent="0.6">
      <c r="A13" s="7" t="s">
        <v>114</v>
      </c>
      <c r="B13" s="8">
        <v>428239335</v>
      </c>
      <c r="C13" s="8">
        <v>48371427061</v>
      </c>
      <c r="D13" s="8">
        <v>-13326251538</v>
      </c>
      <c r="E13" s="8">
        <f>Table8[[#This Row],[-338434836.0000]]+Table8[[#This Row],[-2352099487]]+Table8[[#This Row],[0]]</f>
        <v>35473414858</v>
      </c>
      <c r="F13" s="12">
        <f>(Table8[[#This Row],[-2690534323.0000]]/Table8[[#This Row],[Column2]])*100</f>
        <v>0.3674264196574239</v>
      </c>
      <c r="G13" s="8">
        <v>21232382523</v>
      </c>
      <c r="H13" s="8">
        <v>-57857258609</v>
      </c>
      <c r="I13" s="8">
        <v>-25649879232</v>
      </c>
      <c r="J13" s="8">
        <f>Table8[[#This Row],[Column9]]+Table8[[#This Row],[-193465438]]+Table8[[#This Row],[Column7]]</f>
        <v>-62274755318</v>
      </c>
      <c r="K13" s="12">
        <f>(Table8[[#This Row],[-531900274.0000]]/Table8[[#This Row],[Column1]])*100</f>
        <v>-2.0982221533981895</v>
      </c>
      <c r="L13" s="65">
        <v>2967977209522</v>
      </c>
      <c r="M13" s="61">
        <v>9654562916590</v>
      </c>
    </row>
    <row r="14" spans="1:13" ht="23.1" customHeight="1" x14ac:dyDescent="0.6">
      <c r="A14" s="7" t="s">
        <v>115</v>
      </c>
      <c r="B14" s="8">
        <v>2886888239</v>
      </c>
      <c r="C14" s="8">
        <v>-30174121110</v>
      </c>
      <c r="D14" s="8">
        <v>-1987410005</v>
      </c>
      <c r="E14" s="8">
        <f>Table8[[#This Row],[-338434836.0000]]+Table8[[#This Row],[-2352099487]]+Table8[[#This Row],[0]]</f>
        <v>-29274642876</v>
      </c>
      <c r="F14" s="12">
        <f>(Table8[[#This Row],[-2690534323.0000]]/Table8[[#This Row],[Column2]])*100</f>
        <v>-0.30322079962517695</v>
      </c>
      <c r="G14" s="8">
        <v>2886888239</v>
      </c>
      <c r="H14" s="8">
        <v>-87430043212</v>
      </c>
      <c r="I14" s="8">
        <v>-1987410005</v>
      </c>
      <c r="J14" s="8">
        <f>Table8[[#This Row],[Column9]]+Table8[[#This Row],[-193465438]]+Table8[[#This Row],[Column7]]</f>
        <v>-86530564978</v>
      </c>
      <c r="K14" s="12">
        <f>(Table8[[#This Row],[-531900274.0000]]/Table8[[#This Row],[Column1]])*100</f>
        <v>-2.9154726896280971</v>
      </c>
      <c r="L14" s="65">
        <v>2967977209522</v>
      </c>
      <c r="M14" s="61">
        <v>9654562916590</v>
      </c>
    </row>
    <row r="15" spans="1:13" ht="23.1" customHeight="1" x14ac:dyDescent="0.6">
      <c r="A15" s="7" t="s">
        <v>116</v>
      </c>
      <c r="B15" s="8">
        <v>433365629</v>
      </c>
      <c r="C15" s="8">
        <v>49610076147</v>
      </c>
      <c r="D15" s="8">
        <v>-7406608512</v>
      </c>
      <c r="E15" s="8">
        <f>Table8[[#This Row],[-338434836.0000]]+Table8[[#This Row],[-2352099487]]+Table8[[#This Row],[0]]</f>
        <v>42636833264</v>
      </c>
      <c r="F15" s="12">
        <f>(Table8[[#This Row],[-2690534323.0000]]/Table8[[#This Row],[Column2]])*100</f>
        <v>0.44162365124509817</v>
      </c>
      <c r="G15" s="8">
        <v>22982357884</v>
      </c>
      <c r="H15" s="8">
        <v>-8604311240</v>
      </c>
      <c r="I15" s="8">
        <v>-14608617438</v>
      </c>
      <c r="J15" s="8">
        <f>Table8[[#This Row],[Column9]]+Table8[[#This Row],[-193465438]]+Table8[[#This Row],[Column7]]</f>
        <v>-230570794</v>
      </c>
      <c r="K15" s="12">
        <f>(Table8[[#This Row],[-531900274.0000]]/Table8[[#This Row],[Column1]])*100</f>
        <v>-7.7686174024609164E-3</v>
      </c>
      <c r="L15" s="65">
        <v>2967977209522</v>
      </c>
      <c r="M15" s="61">
        <v>9654562916590</v>
      </c>
    </row>
    <row r="16" spans="1:13" ht="23.1" customHeight="1" x14ac:dyDescent="0.6">
      <c r="A16" s="7" t="s">
        <v>117</v>
      </c>
      <c r="B16" s="8">
        <v>156850953</v>
      </c>
      <c r="C16" s="8">
        <v>102264081105</v>
      </c>
      <c r="D16" s="8">
        <v>-52665687390</v>
      </c>
      <c r="E16" s="8">
        <f>Table8[[#This Row],[-338434836.0000]]+Table8[[#This Row],[-2352099487]]+Table8[[#This Row],[0]]</f>
        <v>49755244668</v>
      </c>
      <c r="F16" s="12">
        <f>(Table8[[#This Row],[-2690534323.0000]]/Table8[[#This Row],[Column2]])*100</f>
        <v>0.51535470945559492</v>
      </c>
      <c r="G16" s="8">
        <v>8394055843</v>
      </c>
      <c r="H16" s="8">
        <v>-49812822079</v>
      </c>
      <c r="I16" s="8">
        <v>-88467052378</v>
      </c>
      <c r="J16" s="8">
        <f>Table8[[#This Row],[Column9]]+Table8[[#This Row],[-193465438]]+Table8[[#This Row],[Column7]]</f>
        <v>-129885818614</v>
      </c>
      <c r="K16" s="12">
        <f>(Table8[[#This Row],[-531900274.0000]]/Table8[[#This Row],[Column1]])*100</f>
        <v>-4.376240430596785</v>
      </c>
      <c r="L16" s="65">
        <v>2967977209522</v>
      </c>
      <c r="M16" s="61">
        <v>9654562916590</v>
      </c>
    </row>
    <row r="17" spans="1:13" ht="23.1" customHeight="1" x14ac:dyDescent="0.6">
      <c r="A17" s="7" t="s">
        <v>118</v>
      </c>
      <c r="B17" s="8">
        <v>61858247</v>
      </c>
      <c r="C17" s="8">
        <v>26007284882</v>
      </c>
      <c r="D17" s="8">
        <v>-20358734644</v>
      </c>
      <c r="E17" s="8">
        <f>Table8[[#This Row],[-338434836.0000]]+Table8[[#This Row],[-2352099487]]+Table8[[#This Row],[0]]</f>
        <v>5710408485</v>
      </c>
      <c r="F17" s="12">
        <f>(Table8[[#This Row],[-2690534323.0000]]/Table8[[#This Row],[Column2]])*100</f>
        <v>5.9147250210441642E-2</v>
      </c>
      <c r="G17" s="8">
        <v>3278487060</v>
      </c>
      <c r="H17" s="8">
        <v>-9309947661</v>
      </c>
      <c r="I17" s="8">
        <v>-36210865608</v>
      </c>
      <c r="J17" s="8">
        <f>Table8[[#This Row],[Column9]]+Table8[[#This Row],[-193465438]]+Table8[[#This Row],[Column7]]</f>
        <v>-42242326209</v>
      </c>
      <c r="K17" s="12">
        <f>(Table8[[#This Row],[-531900274.0000]]/Table8[[#This Row],[Column1]])*100</f>
        <v>-1.4232698982147249</v>
      </c>
      <c r="L17" s="65">
        <v>2967977209522</v>
      </c>
      <c r="M17" s="61">
        <v>9654562916590</v>
      </c>
    </row>
    <row r="18" spans="1:13" ht="23.1" customHeight="1" x14ac:dyDescent="0.6">
      <c r="A18" s="7" t="s">
        <v>119</v>
      </c>
      <c r="B18" s="8">
        <v>14640875</v>
      </c>
      <c r="C18" s="8">
        <v>-30571592610</v>
      </c>
      <c r="D18" s="8">
        <v>0</v>
      </c>
      <c r="E18" s="8">
        <f>Table8[[#This Row],[-338434836.0000]]+Table8[[#This Row],[-2352099487]]+Table8[[#This Row],[0]]</f>
        <v>-30556951735</v>
      </c>
      <c r="F18" s="12">
        <f>(Table8[[#This Row],[-2690534323.0000]]/Table8[[#This Row],[Column2]])*100</f>
        <v>-0.31650269410427895</v>
      </c>
      <c r="G18" s="8">
        <v>1541475000</v>
      </c>
      <c r="H18" s="8">
        <v>-46535145790</v>
      </c>
      <c r="I18" s="8">
        <v>0</v>
      </c>
      <c r="J18" s="8">
        <f>Table8[[#This Row],[Column9]]+Table8[[#This Row],[-193465438]]+Table8[[#This Row],[Column7]]</f>
        <v>-44993670790</v>
      </c>
      <c r="K18" s="12">
        <f>(Table8[[#This Row],[-531900274.0000]]/Table8[[#This Row],[Column1]])*100</f>
        <v>-1.5159708991581624</v>
      </c>
      <c r="L18" s="65">
        <v>2967977209522</v>
      </c>
      <c r="M18" s="61">
        <v>9654562916590</v>
      </c>
    </row>
    <row r="19" spans="1:13" ht="23.1" customHeight="1" x14ac:dyDescent="0.6">
      <c r="A19" s="7" t="s">
        <v>120</v>
      </c>
      <c r="B19" s="8">
        <v>0</v>
      </c>
      <c r="C19" s="8">
        <v>10847484937</v>
      </c>
      <c r="D19" s="8">
        <v>-8693876699</v>
      </c>
      <c r="E19" s="8">
        <f>Table8[[#This Row],[-338434836.0000]]+Table8[[#This Row],[-2352099487]]+Table8[[#This Row],[0]]</f>
        <v>2153608238</v>
      </c>
      <c r="F19" s="12">
        <f>(Table8[[#This Row],[-2690534323.0000]]/Table8[[#This Row],[Column2]])*100</f>
        <v>2.2306636319074882E-2</v>
      </c>
      <c r="G19" s="8">
        <v>0</v>
      </c>
      <c r="H19" s="8">
        <v>-176320000</v>
      </c>
      <c r="I19" s="8">
        <v>-74928251251</v>
      </c>
      <c r="J19" s="8">
        <f>Table8[[#This Row],[Column9]]+Table8[[#This Row],[-193465438]]+Table8[[#This Row],[Column7]]</f>
        <v>-75104571251</v>
      </c>
      <c r="K19" s="12">
        <f>(Table8[[#This Row],[-531900274.0000]]/Table8[[#This Row],[Column1]])*100</f>
        <v>-2.5304968990343348</v>
      </c>
      <c r="L19" s="65">
        <v>2967977209522</v>
      </c>
      <c r="M19" s="61">
        <v>9654562916590</v>
      </c>
    </row>
    <row r="20" spans="1:13" ht="23.1" customHeight="1" x14ac:dyDescent="0.6">
      <c r="A20" s="7" t="s">
        <v>121</v>
      </c>
      <c r="B20" s="8">
        <v>105373140</v>
      </c>
      <c r="C20" s="8">
        <v>2719966463</v>
      </c>
      <c r="D20" s="8">
        <v>0</v>
      </c>
      <c r="E20" s="8">
        <f>Table8[[#This Row],[-338434836.0000]]+Table8[[#This Row],[-2352099487]]+Table8[[#This Row],[0]]</f>
        <v>2825339603</v>
      </c>
      <c r="F20" s="12">
        <f>(Table8[[#This Row],[-2690534323.0000]]/Table8[[#This Row],[Column2]])*100</f>
        <v>2.9264293240505522E-2</v>
      </c>
      <c r="G20" s="8">
        <v>5071507265</v>
      </c>
      <c r="H20" s="8">
        <v>-81568960299</v>
      </c>
      <c r="I20" s="8">
        <v>44970698</v>
      </c>
      <c r="J20" s="8">
        <f>Table8[[#This Row],[Column9]]+Table8[[#This Row],[-193465438]]+Table8[[#This Row],[Column7]]</f>
        <v>-76452482336</v>
      </c>
      <c r="K20" s="12">
        <f>(Table8[[#This Row],[-531900274.0000]]/Table8[[#This Row],[Column1]])*100</f>
        <v>-2.5759120417340688</v>
      </c>
      <c r="L20" s="65">
        <v>2967977209522</v>
      </c>
      <c r="M20" s="61">
        <v>9654562916590</v>
      </c>
    </row>
    <row r="21" spans="1:13" ht="23.1" customHeight="1" x14ac:dyDescent="0.6">
      <c r="A21" s="7" t="s">
        <v>122</v>
      </c>
      <c r="B21" s="8">
        <v>666936057</v>
      </c>
      <c r="C21" s="8">
        <v>131878864445</v>
      </c>
      <c r="D21" s="8">
        <v>-43017213358</v>
      </c>
      <c r="E21" s="8">
        <f>Table8[[#This Row],[-338434836.0000]]+Table8[[#This Row],[-2352099487]]+Table8[[#This Row],[0]]</f>
        <v>89528587144</v>
      </c>
      <c r="F21" s="12">
        <f>(Table8[[#This Row],[-2690534323.0000]]/Table8[[#This Row],[Column2]])*100</f>
        <v>0.92731890524176708</v>
      </c>
      <c r="G21" s="8">
        <v>34723703082</v>
      </c>
      <c r="H21" s="8">
        <v>-161021288113</v>
      </c>
      <c r="I21" s="8">
        <v>-100805169997</v>
      </c>
      <c r="J21" s="8">
        <f>Table8[[#This Row],[Column9]]+Table8[[#This Row],[-193465438]]+Table8[[#This Row],[Column7]]</f>
        <v>-227102755028</v>
      </c>
      <c r="K21" s="12">
        <f>(Table8[[#This Row],[-531900274.0000]]/Table8[[#This Row],[Column1]])*100</f>
        <v>-7.6517688309532357</v>
      </c>
      <c r="L21" s="65">
        <v>2967977209522</v>
      </c>
      <c r="M21" s="61">
        <v>9654562916590</v>
      </c>
    </row>
    <row r="22" spans="1:13" ht="23.1" customHeight="1" x14ac:dyDescent="0.6">
      <c r="A22" s="7" t="s">
        <v>123</v>
      </c>
      <c r="B22" s="8">
        <v>21924640832</v>
      </c>
      <c r="C22" s="8">
        <v>52176321563</v>
      </c>
      <c r="D22" s="8">
        <v>-16074088374</v>
      </c>
      <c r="E22" s="8">
        <f>Table8[[#This Row],[-338434836.0000]]+Table8[[#This Row],[-2352099487]]+Table8[[#This Row],[0]]</f>
        <v>58026874021</v>
      </c>
      <c r="F22" s="12">
        <f>(Table8[[#This Row],[-2690534323.0000]]/Table8[[#This Row],[Column2]])*100</f>
        <v>0.60103056474249106</v>
      </c>
      <c r="G22" s="8">
        <v>21924640832</v>
      </c>
      <c r="H22" s="8">
        <v>-51475423481</v>
      </c>
      <c r="I22" s="8">
        <v>-19651241314</v>
      </c>
      <c r="J22" s="8">
        <f>Table8[[#This Row],[Column9]]+Table8[[#This Row],[-193465438]]+Table8[[#This Row],[Column7]]</f>
        <v>-49202023963</v>
      </c>
      <c r="K22" s="12">
        <f>(Table8[[#This Row],[-531900274.0000]]/Table8[[#This Row],[Column1]])*100</f>
        <v>-1.6577628630417989</v>
      </c>
      <c r="L22" s="65">
        <v>2967977209522</v>
      </c>
      <c r="M22" s="61">
        <v>9654562916590</v>
      </c>
    </row>
    <row r="23" spans="1:13" ht="23.1" customHeight="1" x14ac:dyDescent="0.6">
      <c r="A23" s="7" t="s">
        <v>124</v>
      </c>
      <c r="B23" s="8">
        <v>0</v>
      </c>
      <c r="C23" s="8">
        <v>34272802186</v>
      </c>
      <c r="D23" s="8">
        <v>-9652074331</v>
      </c>
      <c r="E23" s="8">
        <f>Table8[[#This Row],[-338434836.0000]]+Table8[[#This Row],[-2352099487]]+Table8[[#This Row],[0]]</f>
        <v>24620727855</v>
      </c>
      <c r="F23" s="12">
        <f>(Table8[[#This Row],[-2690534323.0000]]/Table8[[#This Row],[Column2]])*100</f>
        <v>0.25501649393876513</v>
      </c>
      <c r="G23" s="8">
        <v>0</v>
      </c>
      <c r="H23" s="8">
        <v>-16291828788</v>
      </c>
      <c r="I23" s="8">
        <v>-18516214155</v>
      </c>
      <c r="J23" s="8">
        <f>Table8[[#This Row],[Column9]]+Table8[[#This Row],[-193465438]]+Table8[[#This Row],[Column7]]</f>
        <v>-34808042943</v>
      </c>
      <c r="K23" s="12">
        <f>(Table8[[#This Row],[-531900274.0000]]/Table8[[#This Row],[Column1]])*100</f>
        <v>-1.1727867327056032</v>
      </c>
      <c r="L23" s="65">
        <v>2967977209522</v>
      </c>
      <c r="M23" s="61">
        <v>9654562916590</v>
      </c>
    </row>
    <row r="24" spans="1:13" ht="23.1" customHeight="1" x14ac:dyDescent="0.6">
      <c r="A24" s="7" t="s">
        <v>125</v>
      </c>
      <c r="B24" s="8">
        <v>2543756952</v>
      </c>
      <c r="C24" s="8">
        <v>109329564046</v>
      </c>
      <c r="D24" s="8">
        <v>-458624776</v>
      </c>
      <c r="E24" s="8">
        <f>Table8[[#This Row],[-338434836.0000]]+Table8[[#This Row],[-2352099487]]+Table8[[#This Row],[0]]</f>
        <v>111414696222</v>
      </c>
      <c r="F24" s="12">
        <f>(Table8[[#This Row],[-2690534323.0000]]/Table8[[#This Row],[Column2]])*100</f>
        <v>1.154010773812967</v>
      </c>
      <c r="G24" s="8">
        <v>36100150750</v>
      </c>
      <c r="H24" s="8">
        <v>28873490707</v>
      </c>
      <c r="I24" s="8">
        <v>-30702099838</v>
      </c>
      <c r="J24" s="8">
        <f>Table8[[#This Row],[Column9]]+Table8[[#This Row],[-193465438]]+Table8[[#This Row],[Column7]]</f>
        <v>34271541619</v>
      </c>
      <c r="K24" s="12">
        <f>(Table8[[#This Row],[-531900274.0000]]/Table8[[#This Row],[Column1]])*100</f>
        <v>1.1547104037405838</v>
      </c>
      <c r="L24" s="65">
        <v>2967977209522</v>
      </c>
      <c r="M24" s="61">
        <v>9654562916590</v>
      </c>
    </row>
    <row r="25" spans="1:13" ht="23.1" customHeight="1" x14ac:dyDescent="0.6">
      <c r="A25" s="7" t="s">
        <v>126</v>
      </c>
      <c r="B25" s="8">
        <v>167378879</v>
      </c>
      <c r="C25" s="8">
        <v>35118319492</v>
      </c>
      <c r="D25" s="8">
        <v>-3632058333</v>
      </c>
      <c r="E25" s="8">
        <f>Table8[[#This Row],[-338434836.0000]]+Table8[[#This Row],[-2352099487]]+Table8[[#This Row],[0]]</f>
        <v>31653640038</v>
      </c>
      <c r="F25" s="12">
        <f>(Table8[[#This Row],[-2690534323.0000]]/Table8[[#This Row],[Column2]])*100</f>
        <v>0.32786196859940386</v>
      </c>
      <c r="G25" s="8">
        <v>8973667652</v>
      </c>
      <c r="H25" s="8">
        <v>4405126995</v>
      </c>
      <c r="I25" s="8">
        <v>-26013434041</v>
      </c>
      <c r="J25" s="8">
        <f>Table8[[#This Row],[Column9]]+Table8[[#This Row],[-193465438]]+Table8[[#This Row],[Column7]]</f>
        <v>-12634639394</v>
      </c>
      <c r="K25" s="12">
        <f>(Table8[[#This Row],[-531900274.0000]]/Table8[[#This Row],[Column1]])*100</f>
        <v>-0.42569866619814234</v>
      </c>
      <c r="L25" s="65">
        <v>2967977209522</v>
      </c>
      <c r="M25" s="61">
        <v>9654562916590</v>
      </c>
    </row>
    <row r="26" spans="1:13" ht="23.1" customHeight="1" x14ac:dyDescent="0.6">
      <c r="A26" s="7" t="s">
        <v>127</v>
      </c>
      <c r="B26" s="8">
        <v>155990991</v>
      </c>
      <c r="C26" s="8">
        <v>10674929051</v>
      </c>
      <c r="D26" s="8">
        <v>-4392944834</v>
      </c>
      <c r="E26" s="8">
        <f>Table8[[#This Row],[-338434836.0000]]+Table8[[#This Row],[-2352099487]]+Table8[[#This Row],[0]]</f>
        <v>6437975208</v>
      </c>
      <c r="F26" s="12">
        <f>(Table8[[#This Row],[-2690534323.0000]]/Table8[[#This Row],[Column2]])*100</f>
        <v>6.668323841918572E-2</v>
      </c>
      <c r="G26" s="8">
        <v>7970636475</v>
      </c>
      <c r="H26" s="8">
        <v>2904275</v>
      </c>
      <c r="I26" s="8">
        <v>-26906533467</v>
      </c>
      <c r="J26" s="8">
        <f>Table8[[#This Row],[Column9]]+Table8[[#This Row],[-193465438]]+Table8[[#This Row],[Column7]]</f>
        <v>-18932992717</v>
      </c>
      <c r="K26" s="12">
        <f>(Table8[[#This Row],[-531900274.0000]]/Table8[[#This Row],[Column1]])*100</f>
        <v>-0.63790896561666</v>
      </c>
      <c r="L26" s="65">
        <v>2967977209522</v>
      </c>
      <c r="M26" s="61">
        <v>9654562916590</v>
      </c>
    </row>
    <row r="27" spans="1:13" ht="23.1" customHeight="1" x14ac:dyDescent="0.6">
      <c r="A27" s="7" t="s">
        <v>128</v>
      </c>
      <c r="B27" s="8">
        <v>150979564</v>
      </c>
      <c r="C27" s="8">
        <v>58075341949</v>
      </c>
      <c r="D27" s="8">
        <v>-27209675532</v>
      </c>
      <c r="E27" s="8">
        <f>Table8[[#This Row],[-338434836.0000]]+Table8[[#This Row],[-2352099487]]+Table8[[#This Row],[0]]</f>
        <v>31016645981</v>
      </c>
      <c r="F27" s="12">
        <f>(Table8[[#This Row],[-2690534323.0000]]/Table8[[#This Row],[Column2]])*100</f>
        <v>0.32126411365243979</v>
      </c>
      <c r="G27" s="8">
        <v>7709698389</v>
      </c>
      <c r="H27" s="8">
        <v>-31638580</v>
      </c>
      <c r="I27" s="8">
        <v>-34322543460</v>
      </c>
      <c r="J27" s="8">
        <f>Table8[[#This Row],[Column9]]+Table8[[#This Row],[-193465438]]+Table8[[#This Row],[Column7]]</f>
        <v>-26644483651</v>
      </c>
      <c r="K27" s="12">
        <f>(Table8[[#This Row],[-531900274.0000]]/Table8[[#This Row],[Column1]])*100</f>
        <v>-0.89773208384208458</v>
      </c>
      <c r="L27" s="65">
        <v>2967977209522</v>
      </c>
      <c r="M27" s="61">
        <v>9654562916590</v>
      </c>
    </row>
    <row r="28" spans="1:13" ht="23.1" customHeight="1" x14ac:dyDescent="0.6">
      <c r="A28" s="7" t="s">
        <v>129</v>
      </c>
      <c r="B28" s="8">
        <v>122645029</v>
      </c>
      <c r="C28" s="8">
        <v>23606794672</v>
      </c>
      <c r="D28" s="8">
        <v>-16328475183</v>
      </c>
      <c r="E28" s="8">
        <f>Table8[[#This Row],[-338434836.0000]]+Table8[[#This Row],[-2352099487]]+Table8[[#This Row],[0]]</f>
        <v>7400964518</v>
      </c>
      <c r="F28" s="12">
        <f>(Table8[[#This Row],[-2690534323.0000]]/Table8[[#This Row],[Column2]])*100</f>
        <v>7.665768592467806E-2</v>
      </c>
      <c r="G28" s="8">
        <v>5902786595</v>
      </c>
      <c r="H28" s="8">
        <v>20619036</v>
      </c>
      <c r="I28" s="8">
        <v>-47621156331</v>
      </c>
      <c r="J28" s="8">
        <f>Table8[[#This Row],[Column9]]+Table8[[#This Row],[-193465438]]+Table8[[#This Row],[Column7]]</f>
        <v>-41697750700</v>
      </c>
      <c r="K28" s="12">
        <f>(Table8[[#This Row],[-531900274.0000]]/Table8[[#This Row],[Column1]])*100</f>
        <v>-1.4049215258871723</v>
      </c>
      <c r="L28" s="65">
        <v>2967977209522</v>
      </c>
      <c r="M28" s="61">
        <v>9654562916590</v>
      </c>
    </row>
    <row r="29" spans="1:13" ht="23.1" customHeight="1" x14ac:dyDescent="0.6">
      <c r="A29" s="7" t="s">
        <v>130</v>
      </c>
      <c r="B29" s="8">
        <v>40465682500</v>
      </c>
      <c r="C29" s="8">
        <v>-51177695187</v>
      </c>
      <c r="D29" s="8">
        <v>-1977086641</v>
      </c>
      <c r="E29" s="8">
        <f>Table8[[#This Row],[-338434836.0000]]+Table8[[#This Row],[-2352099487]]+Table8[[#This Row],[0]]</f>
        <v>-12689099328</v>
      </c>
      <c r="F29" s="12">
        <f>(Table8[[#This Row],[-2690534323.0000]]/Table8[[#This Row],[Column2]])*100</f>
        <v>-0.13143111125409498</v>
      </c>
      <c r="G29" s="8">
        <v>40465682500</v>
      </c>
      <c r="H29" s="8">
        <v>-31430583064</v>
      </c>
      <c r="I29" s="8">
        <v>-3175071541</v>
      </c>
      <c r="J29" s="8">
        <f>Table8[[#This Row],[Column9]]+Table8[[#This Row],[-193465438]]+Table8[[#This Row],[Column7]]</f>
        <v>5860027895</v>
      </c>
      <c r="K29" s="12">
        <f>(Table8[[#This Row],[-531900274.0000]]/Table8[[#This Row],[Column1]])*100</f>
        <v>0.1974418090610531</v>
      </c>
      <c r="L29" s="65">
        <v>2967977209522</v>
      </c>
      <c r="M29" s="61">
        <v>9654562916590</v>
      </c>
    </row>
    <row r="30" spans="1:13" ht="23.1" customHeight="1" x14ac:dyDescent="0.6">
      <c r="A30" s="7" t="s">
        <v>131</v>
      </c>
      <c r="B30" s="8">
        <v>88514104</v>
      </c>
      <c r="C30" s="8">
        <v>-2354296633</v>
      </c>
      <c r="D30" s="8">
        <v>0</v>
      </c>
      <c r="E30" s="8">
        <f>Table8[[#This Row],[-338434836.0000]]+Table8[[#This Row],[-2352099487]]+Table8[[#This Row],[0]]</f>
        <v>-2265782529</v>
      </c>
      <c r="F30" s="12">
        <f>(Table8[[#This Row],[-2690534323.0000]]/Table8[[#This Row],[Column2]])*100</f>
        <v>-2.3468514821179252E-2</v>
      </c>
      <c r="G30" s="8">
        <v>2463884423</v>
      </c>
      <c r="H30" s="8">
        <v>-16146558488</v>
      </c>
      <c r="I30" s="8">
        <v>0</v>
      </c>
      <c r="J30" s="8">
        <f>Table8[[#This Row],[Column9]]+Table8[[#This Row],[-193465438]]+Table8[[#This Row],[Column7]]</f>
        <v>-13682674065</v>
      </c>
      <c r="K30" s="12">
        <f>(Table8[[#This Row],[-531900274.0000]]/Table8[[#This Row],[Column1]])*100</f>
        <v>-0.46101007855123077</v>
      </c>
      <c r="L30" s="65">
        <v>2967977209522</v>
      </c>
      <c r="M30" s="61">
        <v>9654562916590</v>
      </c>
    </row>
    <row r="31" spans="1:13" ht="23.1" customHeight="1" x14ac:dyDescent="0.6">
      <c r="A31" s="7" t="s">
        <v>132</v>
      </c>
      <c r="B31" s="8">
        <v>0</v>
      </c>
      <c r="C31" s="8">
        <v>2901822488406</v>
      </c>
      <c r="D31" s="8">
        <v>-1351934511</v>
      </c>
      <c r="E31" s="8">
        <f>Table8[[#This Row],[-338434836.0000]]+Table8[[#This Row],[-2352099487]]+Table8[[#This Row],[0]]</f>
        <v>2900470553895</v>
      </c>
      <c r="F31" s="12">
        <f>(Table8[[#This Row],[-2690534323.0000]]/Table8[[#This Row],[Column2]])*100</f>
        <v>30.042484356396415</v>
      </c>
      <c r="G31" s="8">
        <v>0</v>
      </c>
      <c r="H31" s="8">
        <v>1241188557751</v>
      </c>
      <c r="I31" s="8">
        <v>-90225118726</v>
      </c>
      <c r="J31" s="8">
        <f>Table8[[#This Row],[Column9]]+Table8[[#This Row],[-193465438]]+Table8[[#This Row],[Column7]]</f>
        <v>1150963439025</v>
      </c>
      <c r="K31" s="12">
        <f>(Table8[[#This Row],[-531900274.0000]]/Table8[[#This Row],[Column1]])*100</f>
        <v>38.779389387911287</v>
      </c>
      <c r="L31" s="65">
        <v>2967977209522</v>
      </c>
      <c r="M31" s="61">
        <v>9654562916590</v>
      </c>
    </row>
    <row r="32" spans="1:13" ht="23.1" customHeight="1" x14ac:dyDescent="0.6">
      <c r="A32" s="7" t="s">
        <v>133</v>
      </c>
      <c r="B32" s="8">
        <v>30857039124</v>
      </c>
      <c r="C32" s="8">
        <v>71717517286</v>
      </c>
      <c r="D32" s="8">
        <v>-3749505785</v>
      </c>
      <c r="E32" s="8">
        <f>Table8[[#This Row],[-338434836.0000]]+Table8[[#This Row],[-2352099487]]+Table8[[#This Row],[0]]</f>
        <v>98825050625</v>
      </c>
      <c r="F32" s="12">
        <f>(Table8[[#This Row],[-2690534323.0000]]/Table8[[#This Row],[Column2]])*100</f>
        <v>1.0236097840864773</v>
      </c>
      <c r="G32" s="8">
        <v>30857039124</v>
      </c>
      <c r="H32" s="8">
        <v>801983491</v>
      </c>
      <c r="I32" s="8">
        <v>-14704285004</v>
      </c>
      <c r="J32" s="8">
        <f>Table8[[#This Row],[Column9]]+Table8[[#This Row],[-193465438]]+Table8[[#This Row],[Column7]]</f>
        <v>16954737611</v>
      </c>
      <c r="K32" s="12">
        <f>(Table8[[#This Row],[-531900274.0000]]/Table8[[#This Row],[Column1]])*100</f>
        <v>0.5712556537363237</v>
      </c>
      <c r="L32" s="65">
        <v>2967977209522</v>
      </c>
      <c r="M32" s="61">
        <v>9654562916590</v>
      </c>
    </row>
    <row r="33" spans="1:13" ht="23.1" customHeight="1" x14ac:dyDescent="0.6">
      <c r="A33" s="7" t="s">
        <v>134</v>
      </c>
      <c r="B33" s="8">
        <v>0</v>
      </c>
      <c r="C33" s="8">
        <v>677603603308</v>
      </c>
      <c r="D33" s="8">
        <v>-18719508448</v>
      </c>
      <c r="E33" s="8">
        <f>Table8[[#This Row],[-338434836.0000]]+Table8[[#This Row],[-2352099487]]+Table8[[#This Row],[0]]</f>
        <v>658884094860</v>
      </c>
      <c r="F33" s="12">
        <f>(Table8[[#This Row],[-2690534323.0000]]/Table8[[#This Row],[Column2]])*100</f>
        <v>6.8245875090606214</v>
      </c>
      <c r="G33" s="8">
        <v>0</v>
      </c>
      <c r="H33" s="8">
        <v>-634061851321</v>
      </c>
      <c r="I33" s="8">
        <v>-28944287991</v>
      </c>
      <c r="J33" s="8">
        <f>Table8[[#This Row],[Column9]]+Table8[[#This Row],[-193465438]]+Table8[[#This Row],[Column7]]</f>
        <v>-663006139312</v>
      </c>
      <c r="K33" s="12">
        <f>(Table8[[#This Row],[-531900274.0000]]/Table8[[#This Row],[Column1]])*100</f>
        <v>-22.338653315292092</v>
      </c>
      <c r="L33" s="65">
        <v>2967977209522</v>
      </c>
      <c r="M33" s="61">
        <v>9654562916590</v>
      </c>
    </row>
    <row r="34" spans="1:13" ht="23.1" customHeight="1" x14ac:dyDescent="0.6">
      <c r="A34" s="7" t="s">
        <v>135</v>
      </c>
      <c r="B34" s="8">
        <v>0</v>
      </c>
      <c r="C34" s="8">
        <v>624838188756</v>
      </c>
      <c r="D34" s="8">
        <v>169341121</v>
      </c>
      <c r="E34" s="8">
        <f>Table8[[#This Row],[-338434836.0000]]+Table8[[#This Row],[-2352099487]]+Table8[[#This Row],[0]]</f>
        <v>625007529877</v>
      </c>
      <c r="F34" s="12">
        <f>(Table8[[#This Row],[-2690534323.0000]]/Table8[[#This Row],[Column2]])*100</f>
        <v>6.4737009357825306</v>
      </c>
      <c r="G34" s="8">
        <v>0</v>
      </c>
      <c r="H34" s="8">
        <v>255230801034</v>
      </c>
      <c r="I34" s="8">
        <v>-8392017159</v>
      </c>
      <c r="J34" s="8">
        <f>Table8[[#This Row],[Column9]]+Table8[[#This Row],[-193465438]]+Table8[[#This Row],[Column7]]</f>
        <v>246838783875</v>
      </c>
      <c r="K34" s="12">
        <f>(Table8[[#This Row],[-531900274.0000]]/Table8[[#This Row],[Column1]])*100</f>
        <v>8.3167344777136609</v>
      </c>
      <c r="L34" s="65">
        <v>2967977209522</v>
      </c>
      <c r="M34" s="61">
        <v>9654562916590</v>
      </c>
    </row>
    <row r="35" spans="1:13" ht="23.1" customHeight="1" x14ac:dyDescent="0.6">
      <c r="A35" s="7" t="s">
        <v>136</v>
      </c>
      <c r="B35" s="8">
        <v>0</v>
      </c>
      <c r="C35" s="8">
        <v>57628550577</v>
      </c>
      <c r="D35" s="8">
        <v>-14435373005</v>
      </c>
      <c r="E35" s="8">
        <f>Table8[[#This Row],[-338434836.0000]]+Table8[[#This Row],[-2352099487]]+Table8[[#This Row],[0]]</f>
        <v>43193177572</v>
      </c>
      <c r="F35" s="12">
        <f>(Table8[[#This Row],[-2690534323.0000]]/Table8[[#This Row],[Column2]])*100</f>
        <v>0.44738615248732427</v>
      </c>
      <c r="G35" s="8">
        <v>26803845000</v>
      </c>
      <c r="H35" s="8">
        <v>-71880215872</v>
      </c>
      <c r="I35" s="8">
        <v>-17955196562</v>
      </c>
      <c r="J35" s="8">
        <f>Table8[[#This Row],[Column9]]+Table8[[#This Row],[-193465438]]+Table8[[#This Row],[Column7]]</f>
        <v>-63031567434</v>
      </c>
      <c r="K35" s="12">
        <f>(Table8[[#This Row],[-531900274.0000]]/Table8[[#This Row],[Column1]])*100</f>
        <v>-2.1237214097122865</v>
      </c>
      <c r="L35" s="65">
        <v>2967977209522</v>
      </c>
      <c r="M35" s="61">
        <v>9654562916590</v>
      </c>
    </row>
    <row r="36" spans="1:13" ht="23.1" customHeight="1" x14ac:dyDescent="0.6">
      <c r="A36" s="7" t="s">
        <v>137</v>
      </c>
      <c r="B36" s="8">
        <v>349573290</v>
      </c>
      <c r="C36" s="8">
        <v>129182927732</v>
      </c>
      <c r="D36" s="8">
        <v>-42627872736</v>
      </c>
      <c r="E36" s="8">
        <f>Table8[[#This Row],[-338434836.0000]]+Table8[[#This Row],[-2352099487]]+Table8[[#This Row],[0]]</f>
        <v>86904628286</v>
      </c>
      <c r="F36" s="12">
        <f>(Table8[[#This Row],[-2690534323.0000]]/Table8[[#This Row],[Column2]])*100</f>
        <v>0.90014047281898901</v>
      </c>
      <c r="G36" s="8">
        <v>19158871571</v>
      </c>
      <c r="H36" s="8">
        <v>-76991732926</v>
      </c>
      <c r="I36" s="8">
        <v>-42615580991</v>
      </c>
      <c r="J36" s="8">
        <f>Table8[[#This Row],[Column9]]+Table8[[#This Row],[-193465438]]+Table8[[#This Row],[Column7]]</f>
        <v>-100448442346</v>
      </c>
      <c r="K36" s="12">
        <f>(Table8[[#This Row],[-531900274.0000]]/Table8[[#This Row],[Column1]])*100</f>
        <v>-3.3844074686199312</v>
      </c>
      <c r="L36" s="65">
        <v>2967977209522</v>
      </c>
      <c r="M36" s="61">
        <v>9654562916590</v>
      </c>
    </row>
    <row r="37" spans="1:13" ht="23.1" customHeight="1" x14ac:dyDescent="0.6">
      <c r="A37" s="7" t="s">
        <v>138</v>
      </c>
      <c r="B37" s="8">
        <v>288265677</v>
      </c>
      <c r="C37" s="8">
        <v>43897613829</v>
      </c>
      <c r="D37" s="8">
        <v>-10326367662</v>
      </c>
      <c r="E37" s="8">
        <f>Table8[[#This Row],[-338434836.0000]]+Table8[[#This Row],[-2352099487]]+Table8[[#This Row],[0]]</f>
        <v>33859511844</v>
      </c>
      <c r="F37" s="12">
        <f>(Table8[[#This Row],[-2690534323.0000]]/Table8[[#This Row],[Column2]])*100</f>
        <v>0.35070994033108654</v>
      </c>
      <c r="G37" s="8">
        <v>7185445932</v>
      </c>
      <c r="H37" s="8">
        <v>-17160890666</v>
      </c>
      <c r="I37" s="8">
        <v>-16281245316</v>
      </c>
      <c r="J37" s="8">
        <f>Table8[[#This Row],[Column9]]+Table8[[#This Row],[-193465438]]+Table8[[#This Row],[Column7]]</f>
        <v>-26256690050</v>
      </c>
      <c r="K37" s="12">
        <f>(Table8[[#This Row],[-531900274.0000]]/Table8[[#This Row],[Column1]])*100</f>
        <v>-0.88466616137624265</v>
      </c>
      <c r="L37" s="65">
        <v>2967977209522</v>
      </c>
      <c r="M37" s="61">
        <v>9654562916590</v>
      </c>
    </row>
    <row r="38" spans="1:13" ht="23.1" customHeight="1" x14ac:dyDescent="0.6">
      <c r="A38" s="7" t="s">
        <v>139</v>
      </c>
      <c r="B38" s="8">
        <v>859332863</v>
      </c>
      <c r="C38" s="8">
        <v>8031606004</v>
      </c>
      <c r="D38" s="8">
        <v>-5698128033</v>
      </c>
      <c r="E38" s="8">
        <f>Table8[[#This Row],[-338434836.0000]]+Table8[[#This Row],[-2352099487]]+Table8[[#This Row],[0]]</f>
        <v>3192810834</v>
      </c>
      <c r="F38" s="12">
        <f>(Table8[[#This Row],[-2690534323.0000]]/Table8[[#This Row],[Column2]])*100</f>
        <v>3.3070485547446238E-2</v>
      </c>
      <c r="G38" s="8">
        <v>17360569868</v>
      </c>
      <c r="H38" s="8">
        <v>-101794998977</v>
      </c>
      <c r="I38" s="8">
        <v>-5698128033</v>
      </c>
      <c r="J38" s="8">
        <f>Table8[[#This Row],[Column9]]+Table8[[#This Row],[-193465438]]+Table8[[#This Row],[Column7]]</f>
        <v>-90132557142</v>
      </c>
      <c r="K38" s="12">
        <f>(Table8[[#This Row],[-531900274.0000]]/Table8[[#This Row],[Column1]])*100</f>
        <v>-3.0368345435009614</v>
      </c>
      <c r="L38" s="65">
        <v>2967977209522</v>
      </c>
      <c r="M38" s="61">
        <v>9654562916590</v>
      </c>
    </row>
    <row r="39" spans="1:13" ht="23.1" customHeight="1" x14ac:dyDescent="0.6">
      <c r="A39" s="7" t="s">
        <v>140</v>
      </c>
      <c r="B39" s="8">
        <v>562389005</v>
      </c>
      <c r="C39" s="8">
        <v>36531613470</v>
      </c>
      <c r="D39" s="8">
        <v>-1015440326</v>
      </c>
      <c r="E39" s="8">
        <f>Table8[[#This Row],[-338434836.0000]]+Table8[[#This Row],[-2352099487]]+Table8[[#This Row],[0]]</f>
        <v>36078562149</v>
      </c>
      <c r="F39" s="12">
        <f>(Table8[[#This Row],[-2690534323.0000]]/Table8[[#This Row],[Column2]])*100</f>
        <v>0.37369441227633515</v>
      </c>
      <c r="G39" s="8">
        <v>23304851714</v>
      </c>
      <c r="H39" s="8">
        <v>-14863650702</v>
      </c>
      <c r="I39" s="8">
        <v>-5219905348</v>
      </c>
      <c r="J39" s="8">
        <f>Table8[[#This Row],[Column9]]+Table8[[#This Row],[-193465438]]+Table8[[#This Row],[Column7]]</f>
        <v>3221295664</v>
      </c>
      <c r="K39" s="12">
        <f>(Table8[[#This Row],[-531900274.0000]]/Table8[[#This Row],[Column1]])*100</f>
        <v>0.10853505389681875</v>
      </c>
      <c r="L39" s="65">
        <v>2967977209522</v>
      </c>
      <c r="M39" s="61">
        <v>9654562916590</v>
      </c>
    </row>
    <row r="40" spans="1:13" ht="23.1" customHeight="1" x14ac:dyDescent="0.6">
      <c r="A40" s="7" t="s">
        <v>141</v>
      </c>
      <c r="B40" s="8">
        <v>53903341</v>
      </c>
      <c r="C40" s="8">
        <v>34442003849</v>
      </c>
      <c r="D40" s="8">
        <v>-208495928</v>
      </c>
      <c r="E40" s="8">
        <f>Table8[[#This Row],[-338434836.0000]]+Table8[[#This Row],[-2352099487]]+Table8[[#This Row],[0]]</f>
        <v>34287411262</v>
      </c>
      <c r="F40" s="12">
        <f>(Table8[[#This Row],[-2690534323.0000]]/Table8[[#This Row],[Column2]])*100</f>
        <v>0.35514203551443985</v>
      </c>
      <c r="G40" s="8">
        <v>2728204603</v>
      </c>
      <c r="H40" s="8">
        <v>9585206906</v>
      </c>
      <c r="I40" s="8">
        <v>-3746217221</v>
      </c>
      <c r="J40" s="8">
        <f>Table8[[#This Row],[Column9]]+Table8[[#This Row],[-193465438]]+Table8[[#This Row],[Column7]]</f>
        <v>8567194288</v>
      </c>
      <c r="K40" s="12">
        <f>(Table8[[#This Row],[-531900274.0000]]/Table8[[#This Row],[Column1]])*100</f>
        <v>0.28865431515155626</v>
      </c>
      <c r="L40" s="65">
        <v>2967977209522</v>
      </c>
      <c r="M40" s="61">
        <v>9654562916590</v>
      </c>
    </row>
    <row r="41" spans="1:13" ht="23.1" customHeight="1" x14ac:dyDescent="0.6">
      <c r="A41" s="7" t="s">
        <v>142</v>
      </c>
      <c r="B41" s="8">
        <v>5492614878</v>
      </c>
      <c r="C41" s="8">
        <v>286338557457</v>
      </c>
      <c r="D41" s="8">
        <v>-9589830211</v>
      </c>
      <c r="E41" s="8">
        <f>Table8[[#This Row],[-338434836.0000]]+Table8[[#This Row],[-2352099487]]+Table8[[#This Row],[0]]</f>
        <v>282241342124</v>
      </c>
      <c r="F41" s="12">
        <f>(Table8[[#This Row],[-2690534323.0000]]/Table8[[#This Row],[Column2]])*100</f>
        <v>2.9233984444703158</v>
      </c>
      <c r="G41" s="8">
        <v>280654902189</v>
      </c>
      <c r="H41" s="8">
        <v>-171071899933</v>
      </c>
      <c r="I41" s="8">
        <v>-40060968881</v>
      </c>
      <c r="J41" s="8">
        <f>Table8[[#This Row],[Column9]]+Table8[[#This Row],[-193465438]]+Table8[[#This Row],[Column7]]</f>
        <v>69522033375</v>
      </c>
      <c r="K41" s="12">
        <f>(Table8[[#This Row],[-531900274.0000]]/Table8[[#This Row],[Column1]])*100</f>
        <v>2.342404555936489</v>
      </c>
      <c r="L41" s="65">
        <v>2967977209522</v>
      </c>
      <c r="M41" s="61">
        <v>9654562916590</v>
      </c>
    </row>
    <row r="42" spans="1:13" ht="23.1" customHeight="1" x14ac:dyDescent="0.6">
      <c r="A42" s="7" t="s">
        <v>143</v>
      </c>
      <c r="B42" s="8">
        <v>0</v>
      </c>
      <c r="C42" s="8">
        <v>439466733263</v>
      </c>
      <c r="D42" s="8">
        <v>230214123968</v>
      </c>
      <c r="E42" s="8">
        <f>Table8[[#This Row],[-338434836.0000]]+Table8[[#This Row],[-2352099487]]+Table8[[#This Row],[0]]</f>
        <v>669680857231</v>
      </c>
      <c r="F42" s="12">
        <f>(Table8[[#This Row],[-2690534323.0000]]/Table8[[#This Row],[Column2]])*100</f>
        <v>6.9364181788100234</v>
      </c>
      <c r="G42" s="8">
        <v>0</v>
      </c>
      <c r="H42" s="8">
        <v>439466733263</v>
      </c>
      <c r="I42" s="8">
        <v>230214123968</v>
      </c>
      <c r="J42" s="8">
        <f>Table8[[#This Row],[Column9]]+Table8[[#This Row],[-193465438]]+Table8[[#This Row],[Column7]]</f>
        <v>669680857231</v>
      </c>
      <c r="K42" s="12">
        <f>(Table8[[#This Row],[-531900274.0000]]/Table8[[#This Row],[Column1]])*100</f>
        <v>22.563544459927094</v>
      </c>
      <c r="L42" s="65">
        <v>2967977209522</v>
      </c>
      <c r="M42" s="61">
        <v>9654562916590</v>
      </c>
    </row>
    <row r="43" spans="1:13" ht="23.1" customHeight="1" x14ac:dyDescent="0.6">
      <c r="A43" s="7" t="s">
        <v>144</v>
      </c>
      <c r="B43" s="8">
        <v>5889213514</v>
      </c>
      <c r="C43" s="8">
        <v>65616077440</v>
      </c>
      <c r="D43" s="8">
        <v>121316071</v>
      </c>
      <c r="E43" s="8">
        <f>Table8[[#This Row],[-338434836.0000]]+Table8[[#This Row],[-2352099487]]+Table8[[#This Row],[0]]</f>
        <v>71626607025</v>
      </c>
      <c r="F43" s="12">
        <f>(Table8[[#This Row],[-2690534323.0000]]/Table8[[#This Row],[Column2]])*100</f>
        <v>0.74189383448855883</v>
      </c>
      <c r="G43" s="8">
        <v>55718503414</v>
      </c>
      <c r="H43" s="8">
        <v>72923502224</v>
      </c>
      <c r="I43" s="8">
        <v>2778367723</v>
      </c>
      <c r="J43" s="8">
        <f>Table8[[#This Row],[Column9]]+Table8[[#This Row],[-193465438]]+Table8[[#This Row],[Column7]]</f>
        <v>131420373361</v>
      </c>
      <c r="K43" s="12">
        <f>(Table8[[#This Row],[-531900274.0000]]/Table8[[#This Row],[Column1]])*100</f>
        <v>4.4279441546711062</v>
      </c>
      <c r="L43" s="65">
        <v>2967977209522</v>
      </c>
      <c r="M43" s="61">
        <v>9654562916590</v>
      </c>
    </row>
    <row r="44" spans="1:13" ht="23.1" customHeight="1" x14ac:dyDescent="0.6">
      <c r="A44" s="7" t="s">
        <v>145</v>
      </c>
      <c r="B44" s="8">
        <v>0</v>
      </c>
      <c r="C44" s="8">
        <v>-101279207401</v>
      </c>
      <c r="D44" s="8">
        <v>-3944358520</v>
      </c>
      <c r="E44" s="8">
        <f>Table8[[#This Row],[-338434836.0000]]+Table8[[#This Row],[-2352099487]]+Table8[[#This Row],[0]]</f>
        <v>-105223565921</v>
      </c>
      <c r="F44" s="12">
        <f>(Table8[[#This Row],[-2690534323.0000]]/Table8[[#This Row],[Column2]])*100</f>
        <v>-1.0898843047590294</v>
      </c>
      <c r="G44" s="8">
        <v>0</v>
      </c>
      <c r="H44" s="8">
        <v>-134446984050</v>
      </c>
      <c r="I44" s="8">
        <v>-3944358520</v>
      </c>
      <c r="J44" s="8">
        <f>Table8[[#This Row],[Column9]]+Table8[[#This Row],[-193465438]]+Table8[[#This Row],[Column7]]</f>
        <v>-138391342570</v>
      </c>
      <c r="K44" s="12">
        <f>(Table8[[#This Row],[-531900274.0000]]/Table8[[#This Row],[Column1]])*100</f>
        <v>-4.6628168884183667</v>
      </c>
      <c r="L44" s="65">
        <v>2967977209522</v>
      </c>
      <c r="M44" s="61">
        <v>9654562916590</v>
      </c>
    </row>
    <row r="45" spans="1:13" ht="23.1" customHeight="1" x14ac:dyDescent="0.6">
      <c r="A45" s="7" t="s">
        <v>146</v>
      </c>
      <c r="B45" s="8">
        <v>198339458</v>
      </c>
      <c r="C45" s="8">
        <v>20267530826</v>
      </c>
      <c r="D45" s="8">
        <v>-7995821850</v>
      </c>
      <c r="E45" s="8">
        <f>Table8[[#This Row],[-338434836.0000]]+Table8[[#This Row],[-2352099487]]+Table8[[#This Row],[0]]</f>
        <v>12470048434</v>
      </c>
      <c r="F45" s="12">
        <f>(Table8[[#This Row],[-2690534323.0000]]/Table8[[#This Row],[Column2]])*100</f>
        <v>0.12916222662521559</v>
      </c>
      <c r="G45" s="8">
        <v>10480001061</v>
      </c>
      <c r="H45" s="8">
        <v>-94930482981</v>
      </c>
      <c r="I45" s="8">
        <v>-1893127342</v>
      </c>
      <c r="J45" s="8">
        <f>Table8[[#This Row],[Column9]]+Table8[[#This Row],[-193465438]]+Table8[[#This Row],[Column7]]</f>
        <v>-86343609262</v>
      </c>
      <c r="K45" s="12">
        <f>(Table8[[#This Row],[-531900274.0000]]/Table8[[#This Row],[Column1]])*100</f>
        <v>-2.9091735942239882</v>
      </c>
      <c r="L45" s="65">
        <v>2967977209522</v>
      </c>
      <c r="M45" s="61">
        <v>9654562916590</v>
      </c>
    </row>
    <row r="46" spans="1:13" ht="23.1" customHeight="1" x14ac:dyDescent="0.6">
      <c r="A46" s="7" t="s">
        <v>147</v>
      </c>
      <c r="B46" s="8">
        <v>639037151</v>
      </c>
      <c r="C46" s="8">
        <v>104762510173</v>
      </c>
      <c r="D46" s="8">
        <v>-20316172695</v>
      </c>
      <c r="E46" s="8">
        <f>Table8[[#This Row],[-338434836.0000]]+Table8[[#This Row],[-2352099487]]+Table8[[#This Row],[0]]</f>
        <v>85085374629</v>
      </c>
      <c r="F46" s="12">
        <f>(Table8[[#This Row],[-2690534323.0000]]/Table8[[#This Row],[Column2]])*100</f>
        <v>0.88129701327848642</v>
      </c>
      <c r="G46" s="8">
        <v>22066344073</v>
      </c>
      <c r="H46" s="8">
        <v>-39797805636</v>
      </c>
      <c r="I46" s="8">
        <v>-22173493684</v>
      </c>
      <c r="J46" s="8">
        <f>Table8[[#This Row],[Column9]]+Table8[[#This Row],[-193465438]]+Table8[[#This Row],[Column7]]</f>
        <v>-39904955247</v>
      </c>
      <c r="K46" s="12">
        <f>(Table8[[#This Row],[-531900274.0000]]/Table8[[#This Row],[Column1]])*100</f>
        <v>-1.3445169025885746</v>
      </c>
      <c r="L46" s="65">
        <v>2967977209522</v>
      </c>
      <c r="M46" s="61">
        <v>9654562916590</v>
      </c>
    </row>
    <row r="47" spans="1:13" ht="23.1" customHeight="1" x14ac:dyDescent="0.6">
      <c r="A47" s="7" t="s">
        <v>148</v>
      </c>
      <c r="B47" s="8">
        <v>428524554</v>
      </c>
      <c r="C47" s="8">
        <v>51827196889</v>
      </c>
      <c r="D47" s="8">
        <v>-10551150369</v>
      </c>
      <c r="E47" s="8">
        <f>Table8[[#This Row],[-338434836.0000]]+Table8[[#This Row],[-2352099487]]+Table8[[#This Row],[0]]</f>
        <v>41704571074</v>
      </c>
      <c r="F47" s="12">
        <f>(Table8[[#This Row],[-2690534323.0000]]/Table8[[#This Row],[Column2]])*100</f>
        <v>0.43196746900200522</v>
      </c>
      <c r="G47" s="8">
        <v>21896222410</v>
      </c>
      <c r="H47" s="8">
        <v>-8484193915</v>
      </c>
      <c r="I47" s="8">
        <v>-27844801542</v>
      </c>
      <c r="J47" s="8">
        <f>Table8[[#This Row],[Column9]]+Table8[[#This Row],[-193465438]]+Table8[[#This Row],[Column7]]</f>
        <v>-14432773047</v>
      </c>
      <c r="K47" s="12">
        <f>(Table8[[#This Row],[-531900274.0000]]/Table8[[#This Row],[Column1]])*100</f>
        <v>-0.48628314936840211</v>
      </c>
      <c r="L47" s="65">
        <v>2967977209522</v>
      </c>
      <c r="M47" s="61">
        <v>9654562916590</v>
      </c>
    </row>
    <row r="48" spans="1:13" ht="23.1" customHeight="1" x14ac:dyDescent="0.6">
      <c r="A48" s="7" t="s">
        <v>149</v>
      </c>
      <c r="B48" s="8">
        <v>153181219</v>
      </c>
      <c r="C48" s="8">
        <v>-27767183720</v>
      </c>
      <c r="D48" s="8">
        <v>-2402961469</v>
      </c>
      <c r="E48" s="8">
        <f>Table8[[#This Row],[-338434836.0000]]+Table8[[#This Row],[-2352099487]]+Table8[[#This Row],[0]]</f>
        <v>-30016963970</v>
      </c>
      <c r="F48" s="12">
        <f>(Table8[[#This Row],[-2690534323.0000]]/Table8[[#This Row],[Column2]])*100</f>
        <v>-0.31090961060930161</v>
      </c>
      <c r="G48" s="8">
        <v>8123545916</v>
      </c>
      <c r="H48" s="8">
        <v>-61844464733</v>
      </c>
      <c r="I48" s="8">
        <v>-2402961469</v>
      </c>
      <c r="J48" s="8">
        <f>Table8[[#This Row],[Column9]]+Table8[[#This Row],[-193465438]]+Table8[[#This Row],[Column7]]</f>
        <v>-56123880286</v>
      </c>
      <c r="K48" s="12">
        <f>(Table8[[#This Row],[-531900274.0000]]/Table8[[#This Row],[Column1]])*100</f>
        <v>-1.8909808372497203</v>
      </c>
      <c r="L48" s="65">
        <v>2967977209522</v>
      </c>
      <c r="M48" s="61">
        <v>9654562916590</v>
      </c>
    </row>
    <row r="49" spans="1:13" ht="23.1" customHeight="1" x14ac:dyDescent="0.6">
      <c r="A49" s="7" t="s">
        <v>150</v>
      </c>
      <c r="B49" s="8">
        <v>653614916</v>
      </c>
      <c r="C49" s="8">
        <v>-123757104874</v>
      </c>
      <c r="D49" s="8">
        <v>-5413416120</v>
      </c>
      <c r="E49" s="8">
        <f>Table8[[#This Row],[-338434836.0000]]+Table8[[#This Row],[-2352099487]]+Table8[[#This Row],[0]]</f>
        <v>-128516906078</v>
      </c>
      <c r="F49" s="12">
        <f>(Table8[[#This Row],[-2690534323.0000]]/Table8[[#This Row],[Column2]])*100</f>
        <v>-1.3311519867684729</v>
      </c>
      <c r="G49" s="8">
        <v>18551770053</v>
      </c>
      <c r="H49" s="8">
        <v>-56778504747</v>
      </c>
      <c r="I49" s="8">
        <v>-3681780581</v>
      </c>
      <c r="J49" s="8">
        <f>Table8[[#This Row],[Column9]]+Table8[[#This Row],[-193465438]]+Table8[[#This Row],[Column7]]</f>
        <v>-41908515275</v>
      </c>
      <c r="K49" s="12">
        <f>(Table8[[#This Row],[-531900274.0000]]/Table8[[#This Row],[Column1]])*100</f>
        <v>-1.4120228127273748</v>
      </c>
      <c r="L49" s="65">
        <v>2967977209522</v>
      </c>
      <c r="M49" s="61">
        <v>9654562916590</v>
      </c>
    </row>
    <row r="50" spans="1:13" ht="23.1" customHeight="1" x14ac:dyDescent="0.6">
      <c r="A50" s="7" t="s">
        <v>151</v>
      </c>
      <c r="B50" s="8">
        <v>147408046</v>
      </c>
      <c r="C50" s="8">
        <v>14198593040</v>
      </c>
      <c r="D50" s="8">
        <v>-3080879362</v>
      </c>
      <c r="E50" s="8">
        <f>Table8[[#This Row],[-338434836.0000]]+Table8[[#This Row],[-2352099487]]+Table8[[#This Row],[0]]</f>
        <v>11265121724</v>
      </c>
      <c r="F50" s="12">
        <f>(Table8[[#This Row],[-2690534323.0000]]/Table8[[#This Row],[Column2]])*100</f>
        <v>0.11668184071432673</v>
      </c>
      <c r="G50" s="8">
        <v>7793606070</v>
      </c>
      <c r="H50" s="8">
        <v>255889011</v>
      </c>
      <c r="I50" s="8">
        <v>-17115227974</v>
      </c>
      <c r="J50" s="8">
        <f>Table8[[#This Row],[Column9]]+Table8[[#This Row],[-193465438]]+Table8[[#This Row],[Column7]]</f>
        <v>-9065732893</v>
      </c>
      <c r="K50" s="12">
        <f>(Table8[[#This Row],[-531900274.0000]]/Table8[[#This Row],[Column1]])*100</f>
        <v>-0.30545156694313225</v>
      </c>
      <c r="L50" s="65">
        <v>2967977209522</v>
      </c>
      <c r="M50" s="61">
        <v>9654562916590</v>
      </c>
    </row>
    <row r="51" spans="1:13" ht="23.1" customHeight="1" x14ac:dyDescent="0.6">
      <c r="A51" s="7" t="s">
        <v>152</v>
      </c>
      <c r="B51" s="8">
        <v>98531741</v>
      </c>
      <c r="C51" s="8">
        <v>47752032147</v>
      </c>
      <c r="D51" s="8">
        <v>-15694987235</v>
      </c>
      <c r="E51" s="8">
        <f>Table8[[#This Row],[-338434836.0000]]+Table8[[#This Row],[-2352099487]]+Table8[[#This Row],[0]]</f>
        <v>32155576653</v>
      </c>
      <c r="F51" s="12">
        <f>(Table8[[#This Row],[-2690534323.0000]]/Table8[[#This Row],[Column2]])*100</f>
        <v>0.33306092601815451</v>
      </c>
      <c r="G51" s="8">
        <v>5034654101</v>
      </c>
      <c r="H51" s="8">
        <v>-234783485</v>
      </c>
      <c r="I51" s="8">
        <v>-26742261806</v>
      </c>
      <c r="J51" s="8">
        <f>Table8[[#This Row],[Column9]]+Table8[[#This Row],[-193465438]]+Table8[[#This Row],[Column7]]</f>
        <v>-21942391190</v>
      </c>
      <c r="K51" s="12">
        <f>(Table8[[#This Row],[-531900274.0000]]/Table8[[#This Row],[Column1]])*100</f>
        <v>-0.73930457146380435</v>
      </c>
      <c r="L51" s="65">
        <v>2967977209522</v>
      </c>
      <c r="M51" s="61">
        <v>9654562916590</v>
      </c>
    </row>
    <row r="52" spans="1:13" ht="23.1" customHeight="1" x14ac:dyDescent="0.6">
      <c r="A52" s="7" t="s">
        <v>153</v>
      </c>
      <c r="B52" s="8">
        <v>0</v>
      </c>
      <c r="C52" s="8">
        <v>30002644965</v>
      </c>
      <c r="D52" s="8">
        <v>-4020890817</v>
      </c>
      <c r="E52" s="8">
        <f>Table8[[#This Row],[-338434836.0000]]+Table8[[#This Row],[-2352099487]]+Table8[[#This Row],[0]]</f>
        <v>25981754148</v>
      </c>
      <c r="F52" s="12">
        <f>(Table8[[#This Row],[-2690534323.0000]]/Table8[[#This Row],[Column2]])*100</f>
        <v>0.2691137275966583</v>
      </c>
      <c r="G52" s="8">
        <v>0</v>
      </c>
      <c r="H52" s="8">
        <v>-6875546909</v>
      </c>
      <c r="I52" s="8">
        <v>-20387315000</v>
      </c>
      <c r="J52" s="8">
        <f>Table8[[#This Row],[Column9]]+Table8[[#This Row],[-193465438]]+Table8[[#This Row],[Column7]]</f>
        <v>-27262861909</v>
      </c>
      <c r="K52" s="12">
        <f>(Table8[[#This Row],[-531900274.0000]]/Table8[[#This Row],[Column1]])*100</f>
        <v>-0.91856709079618415</v>
      </c>
      <c r="L52" s="65">
        <v>2967977209522</v>
      </c>
      <c r="M52" s="61">
        <v>9654562916590</v>
      </c>
    </row>
    <row r="53" spans="1:13" ht="23.1" customHeight="1" x14ac:dyDescent="0.6">
      <c r="A53" s="7" t="s">
        <v>154</v>
      </c>
      <c r="B53" s="8">
        <v>0</v>
      </c>
      <c r="C53" s="8">
        <v>329667600462</v>
      </c>
      <c r="D53" s="8">
        <v>3444337014</v>
      </c>
      <c r="E53" s="8">
        <f>Table8[[#This Row],[-338434836.0000]]+Table8[[#This Row],[-2352099487]]+Table8[[#This Row],[0]]</f>
        <v>333111937476</v>
      </c>
      <c r="F53" s="12">
        <f>(Table8[[#This Row],[-2690534323.0000]]/Table8[[#This Row],[Column2]])*100</f>
        <v>3.4503057295695312</v>
      </c>
      <c r="G53" s="8">
        <v>0</v>
      </c>
      <c r="H53" s="8">
        <v>206532539879</v>
      </c>
      <c r="I53" s="8">
        <v>-12604844894</v>
      </c>
      <c r="J53" s="8">
        <f>Table8[[#This Row],[Column9]]+Table8[[#This Row],[-193465438]]+Table8[[#This Row],[Column7]]</f>
        <v>193927694985</v>
      </c>
      <c r="K53" s="12">
        <f>(Table8[[#This Row],[-531900274.0000]]/Table8[[#This Row],[Column1]])*100</f>
        <v>6.5340021602198401</v>
      </c>
      <c r="L53" s="65">
        <v>2967977209522</v>
      </c>
      <c r="M53" s="61">
        <v>9654562916590</v>
      </c>
    </row>
    <row r="54" spans="1:13" ht="23.1" customHeight="1" x14ac:dyDescent="0.6">
      <c r="A54" s="7" t="s">
        <v>155</v>
      </c>
      <c r="B54" s="8">
        <v>2617657070</v>
      </c>
      <c r="C54" s="8">
        <v>39500226180</v>
      </c>
      <c r="D54" s="8">
        <v>-36790774482</v>
      </c>
      <c r="E54" s="8">
        <f>Table8[[#This Row],[-338434836.0000]]+Table8[[#This Row],[-2352099487]]+Table8[[#This Row],[0]]</f>
        <v>5327108768</v>
      </c>
      <c r="F54" s="12">
        <f>(Table8[[#This Row],[-2690534323.0000]]/Table8[[#This Row],[Column2]])*100</f>
        <v>5.5177109663308709E-2</v>
      </c>
      <c r="G54" s="8">
        <v>2617657070</v>
      </c>
      <c r="H54" s="8">
        <v>0</v>
      </c>
      <c r="I54" s="8">
        <v>-116980281182</v>
      </c>
      <c r="J54" s="8">
        <f>Table8[[#This Row],[Column9]]+Table8[[#This Row],[-193465438]]+Table8[[#This Row],[Column7]]</f>
        <v>-114362624112</v>
      </c>
      <c r="K54" s="12">
        <f>(Table8[[#This Row],[-531900274.0000]]/Table8[[#This Row],[Column1]])*100</f>
        <v>-3.8532177317634586</v>
      </c>
      <c r="L54" s="65">
        <v>2967977209522</v>
      </c>
      <c r="M54" s="61">
        <v>9654562916590</v>
      </c>
    </row>
    <row r="55" spans="1:13" ht="23.1" customHeight="1" x14ac:dyDescent="0.6">
      <c r="A55" s="7" t="s">
        <v>156</v>
      </c>
      <c r="B55" s="8">
        <v>104877217</v>
      </c>
      <c r="C55" s="8">
        <v>36376284340</v>
      </c>
      <c r="D55" s="8">
        <v>-2109483422</v>
      </c>
      <c r="E55" s="8">
        <f>Table8[[#This Row],[-338434836.0000]]+Table8[[#This Row],[-2352099487]]+Table8[[#This Row],[0]]</f>
        <v>34371678135</v>
      </c>
      <c r="F55" s="12">
        <f>(Table8[[#This Row],[-2690534323.0000]]/Table8[[#This Row],[Column2]])*100</f>
        <v>0.35601485465423954</v>
      </c>
      <c r="G55" s="8">
        <v>5460381554</v>
      </c>
      <c r="H55" s="8">
        <v>-14781316293</v>
      </c>
      <c r="I55" s="8">
        <v>-1797511557</v>
      </c>
      <c r="J55" s="8">
        <f>Table8[[#This Row],[Column9]]+Table8[[#This Row],[-193465438]]+Table8[[#This Row],[Column7]]</f>
        <v>-11118446296</v>
      </c>
      <c r="K55" s="12">
        <f>(Table8[[#This Row],[-531900274.0000]]/Table8[[#This Row],[Column1]])*100</f>
        <v>-0.37461360081638406</v>
      </c>
      <c r="L55" s="65">
        <v>2967977209522</v>
      </c>
      <c r="M55" s="61">
        <v>9654562916590</v>
      </c>
    </row>
    <row r="56" spans="1:13" ht="23.1" customHeight="1" x14ac:dyDescent="0.6">
      <c r="A56" s="7" t="s">
        <v>157</v>
      </c>
      <c r="B56" s="8">
        <v>52165803051</v>
      </c>
      <c r="C56" s="8">
        <v>103117993352</v>
      </c>
      <c r="D56" s="8">
        <v>1345732067</v>
      </c>
      <c r="E56" s="8">
        <f>Table8[[#This Row],[-338434836.0000]]+Table8[[#This Row],[-2352099487]]+Table8[[#This Row],[0]]</f>
        <v>156629528470</v>
      </c>
      <c r="F56" s="12">
        <f>(Table8[[#This Row],[-2690534323.0000]]/Table8[[#This Row],[Column2]])*100</f>
        <v>1.6223368144492003</v>
      </c>
      <c r="G56" s="8">
        <v>52165803051</v>
      </c>
      <c r="H56" s="8">
        <v>49272663762</v>
      </c>
      <c r="I56" s="8">
        <v>618671556</v>
      </c>
      <c r="J56" s="8">
        <f>Table8[[#This Row],[Column9]]+Table8[[#This Row],[-193465438]]+Table8[[#This Row],[Column7]]</f>
        <v>102057138369</v>
      </c>
      <c r="K56" s="12">
        <f>(Table8[[#This Row],[-531900274.0000]]/Table8[[#This Row],[Column1]])*100</f>
        <v>3.4386092333046099</v>
      </c>
      <c r="L56" s="65">
        <v>2967977209522</v>
      </c>
      <c r="M56" s="61">
        <v>9654562916590</v>
      </c>
    </row>
    <row r="57" spans="1:13" ht="23.1" customHeight="1" x14ac:dyDescent="0.6">
      <c r="A57" s="7" t="s">
        <v>158</v>
      </c>
      <c r="B57" s="8">
        <v>72192071</v>
      </c>
      <c r="C57" s="8">
        <v>-7076443321</v>
      </c>
      <c r="D57" s="8">
        <v>0</v>
      </c>
      <c r="E57" s="8">
        <f>Table8[[#This Row],[-338434836.0000]]+Table8[[#This Row],[-2352099487]]+Table8[[#This Row],[0]]</f>
        <v>-7004251250</v>
      </c>
      <c r="F57" s="12">
        <f>(Table8[[#This Row],[-2690534323.0000]]/Table8[[#This Row],[Column2]])*100</f>
        <v>-7.2548610543147277E-2</v>
      </c>
      <c r="G57" s="8">
        <v>3314981860</v>
      </c>
      <c r="H57" s="8">
        <v>-10804044293</v>
      </c>
      <c r="I57" s="8">
        <v>3500929974</v>
      </c>
      <c r="J57" s="8">
        <f>Table8[[#This Row],[Column9]]+Table8[[#This Row],[-193465438]]+Table8[[#This Row],[Column7]]</f>
        <v>-3988132459</v>
      </c>
      <c r="K57" s="12">
        <f>(Table8[[#This Row],[-531900274.0000]]/Table8[[#This Row],[Column1]])*100</f>
        <v>-0.13437207153090971</v>
      </c>
      <c r="L57" s="65">
        <v>2967977209522</v>
      </c>
      <c r="M57" s="61">
        <v>9654562916590</v>
      </c>
    </row>
    <row r="58" spans="1:13" ht="23.1" customHeight="1" x14ac:dyDescent="0.6">
      <c r="A58" s="7" t="s">
        <v>159</v>
      </c>
      <c r="B58" s="8">
        <v>516493374</v>
      </c>
      <c r="C58" s="8">
        <v>6774723540</v>
      </c>
      <c r="D58" s="8">
        <v>-5252746161</v>
      </c>
      <c r="E58" s="8">
        <f>Table8[[#This Row],[-338434836.0000]]+Table8[[#This Row],[-2352099487]]+Table8[[#This Row],[0]]</f>
        <v>2038470753</v>
      </c>
      <c r="F58" s="12">
        <f>(Table8[[#This Row],[-2690534323.0000]]/Table8[[#This Row],[Column2]])*100</f>
        <v>2.1114065655910497E-2</v>
      </c>
      <c r="G58" s="8">
        <v>12695257438</v>
      </c>
      <c r="H58" s="8">
        <v>-10834870629</v>
      </c>
      <c r="I58" s="8">
        <v>-4547832178</v>
      </c>
      <c r="J58" s="8">
        <f>Table8[[#This Row],[Column9]]+Table8[[#This Row],[-193465438]]+Table8[[#This Row],[Column7]]</f>
        <v>-2687445369</v>
      </c>
      <c r="K58" s="12">
        <f>(Table8[[#This Row],[-531900274.0000]]/Table8[[#This Row],[Column1]])*100</f>
        <v>-9.0548046001768981E-2</v>
      </c>
      <c r="L58" s="65">
        <v>2967977209522</v>
      </c>
      <c r="M58" s="61">
        <v>9654562916590</v>
      </c>
    </row>
    <row r="59" spans="1:13" ht="23.1" customHeight="1" x14ac:dyDescent="0.6">
      <c r="A59" s="7" t="s">
        <v>160</v>
      </c>
      <c r="B59" s="8">
        <v>1470387433</v>
      </c>
      <c r="C59" s="8">
        <v>-29625434218</v>
      </c>
      <c r="D59" s="8">
        <v>-2407336877</v>
      </c>
      <c r="E59" s="8">
        <f>Table8[[#This Row],[-338434836.0000]]+Table8[[#This Row],[-2352099487]]+Table8[[#This Row],[0]]</f>
        <v>-30562383662</v>
      </c>
      <c r="F59" s="12">
        <f>(Table8[[#This Row],[-2690534323.0000]]/Table8[[#This Row],[Column2]])*100</f>
        <v>-0.31655895689988067</v>
      </c>
      <c r="G59" s="8">
        <v>1470387433</v>
      </c>
      <c r="H59" s="8">
        <v>-37341497818</v>
      </c>
      <c r="I59" s="8">
        <v>-2407336877</v>
      </c>
      <c r="J59" s="8">
        <f>Table8[[#This Row],[Column9]]+Table8[[#This Row],[-193465438]]+Table8[[#This Row],[Column7]]</f>
        <v>-38278447262</v>
      </c>
      <c r="K59" s="12">
        <f>(Table8[[#This Row],[-531900274.0000]]/Table8[[#This Row],[Column1]])*100</f>
        <v>-1.2897149998050301</v>
      </c>
      <c r="L59" s="65">
        <v>2967977209522</v>
      </c>
      <c r="M59" s="61">
        <v>9654562916590</v>
      </c>
    </row>
    <row r="60" spans="1:13" ht="23.1" customHeight="1" x14ac:dyDescent="0.6">
      <c r="A60" s="7" t="s">
        <v>161</v>
      </c>
      <c r="B60" s="8">
        <v>140393558</v>
      </c>
      <c r="C60" s="8">
        <v>23988924275</v>
      </c>
      <c r="D60" s="8">
        <v>-1789179849</v>
      </c>
      <c r="E60" s="8">
        <f>Table8[[#This Row],[-338434836.0000]]+Table8[[#This Row],[-2352099487]]+Table8[[#This Row],[0]]</f>
        <v>22340137984</v>
      </c>
      <c r="F60" s="12">
        <f>(Table8[[#This Row],[-2690534323.0000]]/Table8[[#This Row],[Column2]])*100</f>
        <v>0.2313946076793558</v>
      </c>
      <c r="G60" s="8">
        <v>7440858590</v>
      </c>
      <c r="H60" s="8">
        <v>4255061411</v>
      </c>
      <c r="I60" s="8">
        <v>-2642789479</v>
      </c>
      <c r="J60" s="8">
        <f>Table8[[#This Row],[Column9]]+Table8[[#This Row],[-193465438]]+Table8[[#This Row],[Column7]]</f>
        <v>9053130522</v>
      </c>
      <c r="K60" s="12">
        <f>(Table8[[#This Row],[-531900274.0000]]/Table8[[#This Row],[Column1]])*100</f>
        <v>0.30502695549532299</v>
      </c>
      <c r="L60" s="65">
        <v>2967977209522</v>
      </c>
      <c r="M60" s="61">
        <v>9654562916590</v>
      </c>
    </row>
    <row r="61" spans="1:13" ht="23.1" customHeight="1" x14ac:dyDescent="0.6">
      <c r="A61" s="7" t="s">
        <v>162</v>
      </c>
      <c r="B61" s="8">
        <v>0</v>
      </c>
      <c r="C61" s="8">
        <v>50711875983</v>
      </c>
      <c r="D61" s="8">
        <v>-28657821465</v>
      </c>
      <c r="E61" s="8">
        <f>Table8[[#This Row],[-338434836.0000]]+Table8[[#This Row],[-2352099487]]+Table8[[#This Row],[0]]</f>
        <v>22054054518</v>
      </c>
      <c r="F61" s="12">
        <f>(Table8[[#This Row],[-2690534323.0000]]/Table8[[#This Row],[Column2]])*100</f>
        <v>0.22843141329684877</v>
      </c>
      <c r="G61" s="8">
        <v>8745822800</v>
      </c>
      <c r="H61" s="8">
        <v>-3288790982</v>
      </c>
      <c r="I61" s="8">
        <v>-39915532854</v>
      </c>
      <c r="J61" s="8">
        <f>Table8[[#This Row],[Column9]]+Table8[[#This Row],[-193465438]]+Table8[[#This Row],[Column7]]</f>
        <v>-34458501036</v>
      </c>
      <c r="K61" s="12">
        <f>(Table8[[#This Row],[-531900274.0000]]/Table8[[#This Row],[Column1]])*100</f>
        <v>-1.1610096238424157</v>
      </c>
      <c r="L61" s="65">
        <v>2967977209522</v>
      </c>
      <c r="M61" s="61">
        <v>9654562916590</v>
      </c>
    </row>
    <row r="62" spans="1:13" ht="23.1" customHeight="1" x14ac:dyDescent="0.6">
      <c r="A62" s="7" t="s">
        <v>163</v>
      </c>
      <c r="B62" s="8">
        <v>7601110</v>
      </c>
      <c r="C62" s="8">
        <v>-33764736369</v>
      </c>
      <c r="D62" s="8">
        <v>-109338237</v>
      </c>
      <c r="E62" s="8">
        <f>Table8[[#This Row],[-338434836.0000]]+Table8[[#This Row],[-2352099487]]+Table8[[#This Row],[0]]</f>
        <v>-33866473496</v>
      </c>
      <c r="F62" s="12">
        <f>(Table8[[#This Row],[-2690534323.0000]]/Table8[[#This Row],[Column2]])*100</f>
        <v>-0.35078204770725829</v>
      </c>
      <c r="G62" s="8">
        <v>2227125340</v>
      </c>
      <c r="H62" s="8">
        <v>-52095250809</v>
      </c>
      <c r="I62" s="8">
        <v>-109338237</v>
      </c>
      <c r="J62" s="8">
        <f>Table8[[#This Row],[Column9]]+Table8[[#This Row],[-193465438]]+Table8[[#This Row],[Column7]]</f>
        <v>-49977463706</v>
      </c>
      <c r="K62" s="12">
        <f>(Table8[[#This Row],[-531900274.0000]]/Table8[[#This Row],[Column1]])*100</f>
        <v>-1.6838897396401837</v>
      </c>
      <c r="L62" s="65">
        <v>2967977209522</v>
      </c>
      <c r="M62" s="61">
        <v>9654562916590</v>
      </c>
    </row>
    <row r="63" spans="1:13" ht="23.1" customHeight="1" x14ac:dyDescent="0.6">
      <c r="A63" s="7" t="s">
        <v>164</v>
      </c>
      <c r="B63" s="8">
        <v>75652682693</v>
      </c>
      <c r="C63" s="8">
        <v>39169827686</v>
      </c>
      <c r="D63" s="8">
        <v>30698369769</v>
      </c>
      <c r="E63" s="8">
        <f>Table8[[#This Row],[-338434836.0000]]+Table8[[#This Row],[-2352099487]]+Table8[[#This Row],[0]]</f>
        <v>145520880148</v>
      </c>
      <c r="F63" s="12">
        <f>(Table8[[#This Row],[-2690534323.0000]]/Table8[[#This Row],[Column2]])*100</f>
        <v>1.5072756934230855</v>
      </c>
      <c r="G63" s="8">
        <v>75652682693</v>
      </c>
      <c r="H63" s="8">
        <v>-8717702942</v>
      </c>
      <c r="I63" s="8">
        <v>30784285950</v>
      </c>
      <c r="J63" s="8">
        <f>Table8[[#This Row],[Column9]]+Table8[[#This Row],[-193465438]]+Table8[[#This Row],[Column7]]</f>
        <v>97719265701</v>
      </c>
      <c r="K63" s="12">
        <f>(Table8[[#This Row],[-531900274.0000]]/Table8[[#This Row],[Column1]])*100</f>
        <v>3.2924533715249762</v>
      </c>
      <c r="L63" s="65">
        <v>2967977209522</v>
      </c>
      <c r="M63" s="61">
        <v>9654562916590</v>
      </c>
    </row>
    <row r="64" spans="1:13" ht="23.1" customHeight="1" x14ac:dyDescent="0.6">
      <c r="A64" s="7" t="s">
        <v>165</v>
      </c>
      <c r="B64" s="8">
        <v>8261421192</v>
      </c>
      <c r="C64" s="8">
        <v>28669240392</v>
      </c>
      <c r="D64" s="8">
        <v>5012771311</v>
      </c>
      <c r="E64" s="8">
        <f>Table8[[#This Row],[-338434836.0000]]+Table8[[#This Row],[-2352099487]]+Table8[[#This Row],[0]]</f>
        <v>41943432895</v>
      </c>
      <c r="F64" s="12">
        <f>(Table8[[#This Row],[-2690534323.0000]]/Table8[[#This Row],[Column2]])*100</f>
        <v>0.43444155118535865</v>
      </c>
      <c r="G64" s="8">
        <v>8261421192</v>
      </c>
      <c r="H64" s="8">
        <v>2337577985</v>
      </c>
      <c r="I64" s="8">
        <v>-6400259292</v>
      </c>
      <c r="J64" s="8">
        <f>Table8[[#This Row],[Column9]]+Table8[[#This Row],[-193465438]]+Table8[[#This Row],[Column7]]</f>
        <v>4198739885</v>
      </c>
      <c r="K64" s="12">
        <f>(Table8[[#This Row],[-531900274.0000]]/Table8[[#This Row],[Column1]])*100</f>
        <v>0.14146806355282684</v>
      </c>
      <c r="L64" s="65">
        <v>2967977209522</v>
      </c>
      <c r="M64" s="61">
        <v>9654562916590</v>
      </c>
    </row>
    <row r="65" spans="1:13" ht="23.1" customHeight="1" x14ac:dyDescent="0.6">
      <c r="A65" s="7" t="s">
        <v>166</v>
      </c>
      <c r="B65" s="8">
        <v>0</v>
      </c>
      <c r="C65" s="8">
        <v>1760110984619</v>
      </c>
      <c r="D65" s="8">
        <v>295982867133</v>
      </c>
      <c r="E65" s="8">
        <f>Table8[[#This Row],[-338434836.0000]]+Table8[[#This Row],[-2352099487]]+Table8[[#This Row],[0]]</f>
        <v>2056093851752</v>
      </c>
      <c r="F65" s="12">
        <f>(Table8[[#This Row],[-2690534323.0000]]/Table8[[#This Row],[Column2]])*100</f>
        <v>21.296602130158515</v>
      </c>
      <c r="G65" s="8">
        <v>0</v>
      </c>
      <c r="H65" s="8">
        <v>2696262573934</v>
      </c>
      <c r="I65" s="8">
        <v>360279502860</v>
      </c>
      <c r="J65" s="8">
        <f>Table8[[#This Row],[Column9]]+Table8[[#This Row],[-193465438]]+Table8[[#This Row],[Column7]]</f>
        <v>3056542076794</v>
      </c>
      <c r="K65" s="12">
        <f>(Table8[[#This Row],[-531900274.0000]]/Table8[[#This Row],[Column1]])*100</f>
        <v>102.98401439835393</v>
      </c>
      <c r="L65" s="65">
        <v>2967977209522</v>
      </c>
      <c r="M65" s="61">
        <v>9654562916590</v>
      </c>
    </row>
    <row r="66" spans="1:13" ht="23.1" customHeight="1" x14ac:dyDescent="0.6">
      <c r="A66" s="7" t="s">
        <v>167</v>
      </c>
      <c r="B66" s="8">
        <v>1366779017</v>
      </c>
      <c r="C66" s="8">
        <v>178732394311</v>
      </c>
      <c r="D66" s="8">
        <v>-1425613419</v>
      </c>
      <c r="E66" s="8">
        <f>Table8[[#This Row],[-338434836.0000]]+Table8[[#This Row],[-2352099487]]+Table8[[#This Row],[0]]</f>
        <v>178673559909</v>
      </c>
      <c r="F66" s="12">
        <f>(Table8[[#This Row],[-2690534323.0000]]/Table8[[#This Row],[Column2]])*100</f>
        <v>1.8506644107313734</v>
      </c>
      <c r="G66" s="8">
        <v>65781751406</v>
      </c>
      <c r="H66" s="8">
        <v>-12394761230</v>
      </c>
      <c r="I66" s="8">
        <v>-5885500214</v>
      </c>
      <c r="J66" s="8">
        <f>Table8[[#This Row],[Column9]]+Table8[[#This Row],[-193465438]]+Table8[[#This Row],[Column7]]</f>
        <v>47501489962</v>
      </c>
      <c r="K66" s="12">
        <f>(Table8[[#This Row],[-531900274.0000]]/Table8[[#This Row],[Column1]])*100</f>
        <v>1.6004668031008984</v>
      </c>
      <c r="L66" s="65">
        <v>2967977209522</v>
      </c>
      <c r="M66" s="61">
        <v>9654562916590</v>
      </c>
    </row>
    <row r="67" spans="1:13" ht="23.1" customHeight="1" x14ac:dyDescent="0.6">
      <c r="A67" s="7" t="s">
        <v>168</v>
      </c>
      <c r="B67" s="8">
        <v>21324170275</v>
      </c>
      <c r="C67" s="8">
        <v>18501543899</v>
      </c>
      <c r="D67" s="8">
        <v>-5720085207</v>
      </c>
      <c r="E67" s="8">
        <f>Table8[[#This Row],[-338434836.0000]]+Table8[[#This Row],[-2352099487]]+Table8[[#This Row],[0]]</f>
        <v>34105628967</v>
      </c>
      <c r="F67" s="12">
        <f>(Table8[[#This Row],[-2690534323.0000]]/Table8[[#This Row],[Column2]])*100</f>
        <v>0.35325917145761515</v>
      </c>
      <c r="G67" s="8">
        <v>21324170275</v>
      </c>
      <c r="H67" s="8">
        <v>-80438422312</v>
      </c>
      <c r="I67" s="8">
        <v>-6110401868</v>
      </c>
      <c r="J67" s="8">
        <f>Table8[[#This Row],[Column9]]+Table8[[#This Row],[-193465438]]+Table8[[#This Row],[Column7]]</f>
        <v>-65224653905</v>
      </c>
      <c r="K67" s="12">
        <f>(Table8[[#This Row],[-531900274.0000]]/Table8[[#This Row],[Column1]])*100</f>
        <v>-2.1976130307113979</v>
      </c>
      <c r="L67" s="65">
        <v>2967977209522</v>
      </c>
      <c r="M67" s="61">
        <v>9654562916590</v>
      </c>
    </row>
    <row r="68" spans="1:13" ht="23.1" customHeight="1" x14ac:dyDescent="0.6">
      <c r="A68" s="7" t="s">
        <v>169</v>
      </c>
      <c r="B68" s="8">
        <v>320775349</v>
      </c>
      <c r="C68" s="8">
        <v>95664526898</v>
      </c>
      <c r="D68" s="8">
        <v>-31391849933</v>
      </c>
      <c r="E68" s="8">
        <f>Table8[[#This Row],[-338434836.0000]]+Table8[[#This Row],[-2352099487]]+Table8[[#This Row],[0]]</f>
        <v>64593452314</v>
      </c>
      <c r="F68" s="12">
        <f>(Table8[[#This Row],[-2690534323.0000]]/Table8[[#This Row],[Column2]])*100</f>
        <v>0.6690458477722</v>
      </c>
      <c r="G68" s="8">
        <v>17177002532</v>
      </c>
      <c r="H68" s="8">
        <v>-101388052119</v>
      </c>
      <c r="I68" s="8">
        <v>-36730300543</v>
      </c>
      <c r="J68" s="8">
        <f>Table8[[#This Row],[Column9]]+Table8[[#This Row],[-193465438]]+Table8[[#This Row],[Column7]]</f>
        <v>-120941350130</v>
      </c>
      <c r="K68" s="12">
        <f>(Table8[[#This Row],[-531900274.0000]]/Table8[[#This Row],[Column1]])*100</f>
        <v>-4.0748746230931436</v>
      </c>
      <c r="L68" s="65">
        <v>2967977209522</v>
      </c>
      <c r="M68" s="61">
        <v>9654562916590</v>
      </c>
    </row>
    <row r="69" spans="1:13" ht="23.1" customHeight="1" x14ac:dyDescent="0.6">
      <c r="A69" s="7" t="s">
        <v>170</v>
      </c>
      <c r="B69" s="8">
        <v>1204123325</v>
      </c>
      <c r="C69" s="8">
        <v>73862298543</v>
      </c>
      <c r="D69" s="8">
        <v>-9536254756</v>
      </c>
      <c r="E69" s="8">
        <f>Table8[[#This Row],[-338434836.0000]]+Table8[[#This Row],[-2352099487]]+Table8[[#This Row],[0]]</f>
        <v>65530167112</v>
      </c>
      <c r="F69" s="12">
        <f>(Table8[[#This Row],[-2690534323.0000]]/Table8[[#This Row],[Column2]])*100</f>
        <v>0.6787481492237798</v>
      </c>
      <c r="G69" s="8">
        <v>23788436397</v>
      </c>
      <c r="H69" s="8">
        <v>-13059066293</v>
      </c>
      <c r="I69" s="8">
        <v>-11313899075</v>
      </c>
      <c r="J69" s="8">
        <f>Table8[[#This Row],[Column9]]+Table8[[#This Row],[-193465438]]+Table8[[#This Row],[Column7]]</f>
        <v>-584528971</v>
      </c>
      <c r="K69" s="12">
        <f>(Table8[[#This Row],[-531900274.0000]]/Table8[[#This Row],[Column1]])*100</f>
        <v>-1.9694523567252722E-2</v>
      </c>
      <c r="L69" s="65">
        <v>2967977209522</v>
      </c>
      <c r="M69" s="61">
        <v>9654562916590</v>
      </c>
    </row>
    <row r="70" spans="1:13" ht="23.1" customHeight="1" x14ac:dyDescent="0.6">
      <c r="A70" s="7" t="s">
        <v>171</v>
      </c>
      <c r="B70" s="8">
        <v>260840059</v>
      </c>
      <c r="C70" s="8">
        <v>127505397937</v>
      </c>
      <c r="D70" s="8">
        <v>-37582418258</v>
      </c>
      <c r="E70" s="8">
        <f>Table8[[#This Row],[-338434836.0000]]+Table8[[#This Row],[-2352099487]]+Table8[[#This Row],[0]]</f>
        <v>90183819738</v>
      </c>
      <c r="F70" s="12">
        <f>(Table8[[#This Row],[-2690534323.0000]]/Table8[[#This Row],[Column2]])*100</f>
        <v>0.93410567124723864</v>
      </c>
      <c r="G70" s="8">
        <v>14295718082</v>
      </c>
      <c r="H70" s="8">
        <v>-31368640892</v>
      </c>
      <c r="I70" s="8">
        <v>-30157324292</v>
      </c>
      <c r="J70" s="8">
        <f>Table8[[#This Row],[Column9]]+Table8[[#This Row],[-193465438]]+Table8[[#This Row],[Column7]]</f>
        <v>-47230247102</v>
      </c>
      <c r="K70" s="12">
        <f>(Table8[[#This Row],[-531900274.0000]]/Table8[[#This Row],[Column1]])*100</f>
        <v>-1.5913278225477527</v>
      </c>
      <c r="L70" s="65">
        <v>2967977209522</v>
      </c>
      <c r="M70" s="61">
        <v>9654562916590</v>
      </c>
    </row>
    <row r="71" spans="1:13" ht="23.1" customHeight="1" x14ac:dyDescent="0.6">
      <c r="A71" s="7" t="s">
        <v>172</v>
      </c>
      <c r="B71" s="8">
        <v>0</v>
      </c>
      <c r="C71" s="8">
        <v>16236764136</v>
      </c>
      <c r="D71" s="8">
        <v>-2886854727</v>
      </c>
      <c r="E71" s="8">
        <f>Table8[[#This Row],[-338434836.0000]]+Table8[[#This Row],[-2352099487]]+Table8[[#This Row],[0]]</f>
        <v>13349909409</v>
      </c>
      <c r="F71" s="12">
        <f>(Table8[[#This Row],[-2690534323.0000]]/Table8[[#This Row],[Column2]])*100</f>
        <v>0.13827564773605722</v>
      </c>
      <c r="G71" s="8">
        <v>0</v>
      </c>
      <c r="H71" s="8">
        <v>-26628263320</v>
      </c>
      <c r="I71" s="8">
        <v>-8224708166</v>
      </c>
      <c r="J71" s="8">
        <f>Table8[[#This Row],[Column9]]+Table8[[#This Row],[-193465438]]+Table8[[#This Row],[Column7]]</f>
        <v>-34852971486</v>
      </c>
      <c r="K71" s="12">
        <f>(Table8[[#This Row],[-531900274.0000]]/Table8[[#This Row],[Column1]])*100</f>
        <v>-1.1743005092553644</v>
      </c>
      <c r="L71" s="65">
        <v>2967977209522</v>
      </c>
      <c r="M71" s="61">
        <v>9654562916590</v>
      </c>
    </row>
    <row r="72" spans="1:13" ht="23.1" customHeight="1" x14ac:dyDescent="0.6">
      <c r="A72" s="7" t="s">
        <v>173</v>
      </c>
      <c r="B72" s="8">
        <v>0</v>
      </c>
      <c r="C72" s="8">
        <v>-16517756845</v>
      </c>
      <c r="D72" s="8">
        <v>0</v>
      </c>
      <c r="E72" s="8">
        <f>Table8[[#This Row],[-338434836.0000]]+Table8[[#This Row],[-2352099487]]+Table8[[#This Row],[0]]</f>
        <v>-16517756845</v>
      </c>
      <c r="F72" s="12">
        <f>(Table8[[#This Row],[-2690534323.0000]]/Table8[[#This Row],[Column2]])*100</f>
        <v>-0.17108756748186468</v>
      </c>
      <c r="G72" s="8">
        <v>0</v>
      </c>
      <c r="H72" s="8">
        <v>-16641568452</v>
      </c>
      <c r="I72" s="8">
        <v>0</v>
      </c>
      <c r="J72" s="8">
        <f>Table8[[#This Row],[Column9]]+Table8[[#This Row],[-193465438]]+Table8[[#This Row],[Column7]]</f>
        <v>-16641568452</v>
      </c>
      <c r="K72" s="12">
        <f>(Table8[[#This Row],[-531900274.0000]]/Table8[[#This Row],[Column1]])*100</f>
        <v>-0.56070405118374089</v>
      </c>
      <c r="L72" s="65">
        <v>2967977209522</v>
      </c>
      <c r="M72" s="61">
        <v>9654562916590</v>
      </c>
    </row>
    <row r="73" spans="1:13" ht="23.1" customHeight="1" x14ac:dyDescent="0.6">
      <c r="A73" s="7" t="s">
        <v>174</v>
      </c>
      <c r="B73" s="8">
        <v>0</v>
      </c>
      <c r="C73" s="8">
        <v>21251114611</v>
      </c>
      <c r="D73" s="8">
        <v>2901742212</v>
      </c>
      <c r="E73" s="8">
        <f>Table8[[#This Row],[-338434836.0000]]+Table8[[#This Row],[-2352099487]]+Table8[[#This Row],[0]]</f>
        <v>24152856823</v>
      </c>
      <c r="F73" s="12">
        <f>(Table8[[#This Row],[-2690534323.0000]]/Table8[[#This Row],[Column2]])*100</f>
        <v>0.25017038090348692</v>
      </c>
      <c r="G73" s="8">
        <v>0</v>
      </c>
      <c r="H73" s="8">
        <v>5875629874</v>
      </c>
      <c r="I73" s="8">
        <v>-12248607273</v>
      </c>
      <c r="J73" s="8">
        <f>Table8[[#This Row],[Column9]]+Table8[[#This Row],[-193465438]]+Table8[[#This Row],[Column7]]</f>
        <v>-6372977399</v>
      </c>
      <c r="K73" s="12">
        <f>(Table8[[#This Row],[-531900274.0000]]/Table8[[#This Row],[Column1]])*100</f>
        <v>-0.21472460700014553</v>
      </c>
      <c r="L73" s="65">
        <v>2967977209522</v>
      </c>
      <c r="M73" s="61">
        <v>9654562916590</v>
      </c>
    </row>
    <row r="74" spans="1:13" ht="23.1" customHeight="1" x14ac:dyDescent="0.6">
      <c r="A74" s="7" t="s">
        <v>175</v>
      </c>
      <c r="B74" s="8">
        <v>310714580</v>
      </c>
      <c r="C74" s="8">
        <v>25914661536</v>
      </c>
      <c r="D74" s="8">
        <v>-8860845993</v>
      </c>
      <c r="E74" s="8">
        <f>Table8[[#This Row],[-338434836.0000]]+Table8[[#This Row],[-2352099487]]+Table8[[#This Row],[0]]</f>
        <v>17364530123</v>
      </c>
      <c r="F74" s="12">
        <f>(Table8[[#This Row],[-2690534323.0000]]/Table8[[#This Row],[Column2]])*100</f>
        <v>0.17985827295362602</v>
      </c>
      <c r="G74" s="8">
        <v>16317526950</v>
      </c>
      <c r="H74" s="8">
        <v>-59203387023</v>
      </c>
      <c r="I74" s="8">
        <v>-8887270374</v>
      </c>
      <c r="J74" s="8">
        <f>Table8[[#This Row],[Column9]]+Table8[[#This Row],[-193465438]]+Table8[[#This Row],[Column7]]</f>
        <v>-51773130447</v>
      </c>
      <c r="K74" s="12">
        <f>(Table8[[#This Row],[-531900274.0000]]/Table8[[#This Row],[Column1]])*100</f>
        <v>-1.7443911051910737</v>
      </c>
      <c r="L74" s="65">
        <v>2967977209522</v>
      </c>
      <c r="M74" s="61">
        <v>9654562916590</v>
      </c>
    </row>
    <row r="75" spans="1:13" ht="23.1" customHeight="1" x14ac:dyDescent="0.6">
      <c r="A75" s="7" t="s">
        <v>176</v>
      </c>
      <c r="B75" s="8">
        <v>0</v>
      </c>
      <c r="C75" s="8">
        <v>27955781497</v>
      </c>
      <c r="D75" s="8">
        <v>-42956146582</v>
      </c>
      <c r="E75" s="8">
        <f>Table8[[#This Row],[-338434836.0000]]+Table8[[#This Row],[-2352099487]]+Table8[[#This Row],[0]]</f>
        <v>-15000365085</v>
      </c>
      <c r="F75" s="12">
        <f>(Table8[[#This Row],[-2690534323.0000]]/Table8[[#This Row],[Column2]])*100</f>
        <v>-0.1553707321045471</v>
      </c>
      <c r="G75" s="8">
        <v>0</v>
      </c>
      <c r="H75" s="8">
        <v>-45919660643</v>
      </c>
      <c r="I75" s="8">
        <v>-43023720231</v>
      </c>
      <c r="J75" s="8">
        <f>Table8[[#This Row],[Column9]]+Table8[[#This Row],[-193465438]]+Table8[[#This Row],[Column7]]</f>
        <v>-88943380874</v>
      </c>
      <c r="K75" s="12">
        <f>(Table8[[#This Row],[-531900274.0000]]/Table8[[#This Row],[Column1]])*100</f>
        <v>-2.9967676499889482</v>
      </c>
      <c r="L75" s="65">
        <v>2967977209522</v>
      </c>
      <c r="M75" s="61">
        <v>9654562916590</v>
      </c>
    </row>
    <row r="76" spans="1:13" ht="23.1" customHeight="1" x14ac:dyDescent="0.6">
      <c r="A76" s="7" t="s">
        <v>177</v>
      </c>
      <c r="B76" s="8">
        <v>174395764</v>
      </c>
      <c r="C76" s="8">
        <v>-801011477</v>
      </c>
      <c r="D76" s="8">
        <v>-9769661360</v>
      </c>
      <c r="E76" s="8">
        <f>Table8[[#This Row],[-338434836.0000]]+Table8[[#This Row],[-2352099487]]+Table8[[#This Row],[0]]</f>
        <v>-10396277073</v>
      </c>
      <c r="F76" s="12">
        <f>(Table8[[#This Row],[-2690534323.0000]]/Table8[[#This Row],[Column2]])*100</f>
        <v>-0.10768252444795266</v>
      </c>
      <c r="G76" s="8">
        <v>9558013006</v>
      </c>
      <c r="H76" s="8">
        <v>-32777295297</v>
      </c>
      <c r="I76" s="8">
        <v>-9651294096</v>
      </c>
      <c r="J76" s="8">
        <f>Table8[[#This Row],[Column9]]+Table8[[#This Row],[-193465438]]+Table8[[#This Row],[Column7]]</f>
        <v>-32870576387</v>
      </c>
      <c r="K76" s="12">
        <f>(Table8[[#This Row],[-531900274.0000]]/Table8[[#This Row],[Column1]])*100</f>
        <v>-1.1075077086691607</v>
      </c>
      <c r="L76" s="65">
        <v>2967977209522</v>
      </c>
      <c r="M76" s="61">
        <v>9654562916590</v>
      </c>
    </row>
    <row r="77" spans="1:13" ht="23.1" customHeight="1" x14ac:dyDescent="0.6">
      <c r="A77" s="7" t="s">
        <v>178</v>
      </c>
      <c r="B77" s="8">
        <v>742943368</v>
      </c>
      <c r="C77" s="8">
        <v>21945185117</v>
      </c>
      <c r="D77" s="8">
        <v>-3333648626</v>
      </c>
      <c r="E77" s="8">
        <f>Table8[[#This Row],[-338434836.0000]]+Table8[[#This Row],[-2352099487]]+Table8[[#This Row],[0]]</f>
        <v>19354479859</v>
      </c>
      <c r="F77" s="12">
        <f>(Table8[[#This Row],[-2690534323.0000]]/Table8[[#This Row],[Column2]])*100</f>
        <v>0.20046976777935815</v>
      </c>
      <c r="G77" s="8">
        <v>37290963856</v>
      </c>
      <c r="H77" s="8">
        <v>-9273502022</v>
      </c>
      <c r="I77" s="8">
        <v>-7183738415</v>
      </c>
      <c r="J77" s="8">
        <f>Table8[[#This Row],[Column9]]+Table8[[#This Row],[-193465438]]+Table8[[#This Row],[Column7]]</f>
        <v>20833723419</v>
      </c>
      <c r="K77" s="12">
        <f>(Table8[[#This Row],[-531900274.0000]]/Table8[[#This Row],[Column1]])*100</f>
        <v>0.70195024921890559</v>
      </c>
      <c r="L77" s="65">
        <v>2967977209522</v>
      </c>
      <c r="M77" s="61">
        <v>9654562916590</v>
      </c>
    </row>
    <row r="78" spans="1:13" ht="23.1" customHeight="1" x14ac:dyDescent="0.6">
      <c r="A78" s="7" t="s">
        <v>179</v>
      </c>
      <c r="B78" s="8">
        <v>1681250</v>
      </c>
      <c r="C78" s="8">
        <v>8100403419</v>
      </c>
      <c r="D78" s="8">
        <v>-7003288013</v>
      </c>
      <c r="E78" s="8">
        <f>Table8[[#This Row],[-338434836.0000]]+Table8[[#This Row],[-2352099487]]+Table8[[#This Row],[0]]</f>
        <v>1098796656</v>
      </c>
      <c r="F78" s="12">
        <f>(Table8[[#This Row],[-2690534323.0000]]/Table8[[#This Row],[Column2]])*100</f>
        <v>1.1381112386888831E-2</v>
      </c>
      <c r="G78" s="8">
        <v>90787470</v>
      </c>
      <c r="H78" s="8">
        <v>-9380029304</v>
      </c>
      <c r="I78" s="8">
        <v>-6999190857</v>
      </c>
      <c r="J78" s="8">
        <f>Table8[[#This Row],[Column9]]+Table8[[#This Row],[-193465438]]+Table8[[#This Row],[Column7]]</f>
        <v>-16288432691</v>
      </c>
      <c r="K78" s="12">
        <f>(Table8[[#This Row],[-531900274.0000]]/Table8[[#This Row],[Column1]])*100</f>
        <v>-0.54880585466568632</v>
      </c>
      <c r="L78" s="65">
        <v>2967977209522</v>
      </c>
      <c r="M78" s="61">
        <v>9654562916590</v>
      </c>
    </row>
    <row r="79" spans="1:13" ht="23.1" customHeight="1" x14ac:dyDescent="0.6">
      <c r="A79" s="7" t="s">
        <v>180</v>
      </c>
      <c r="B79" s="8">
        <v>246225818</v>
      </c>
      <c r="C79" s="8">
        <v>5183137108</v>
      </c>
      <c r="D79" s="8">
        <v>26576940842</v>
      </c>
      <c r="E79" s="8">
        <f>Table8[[#This Row],[-338434836.0000]]+Table8[[#This Row],[-2352099487]]+Table8[[#This Row],[0]]</f>
        <v>32006303768</v>
      </c>
      <c r="F79" s="12">
        <f>(Table8[[#This Row],[-2690534323.0000]]/Table8[[#This Row],[Column2]])*100</f>
        <v>0.3315147878212249</v>
      </c>
      <c r="G79" s="8">
        <v>13049968339</v>
      </c>
      <c r="H79" s="8">
        <v>4203094292</v>
      </c>
      <c r="I79" s="8">
        <v>21116288001</v>
      </c>
      <c r="J79" s="8">
        <f>Table8[[#This Row],[Column9]]+Table8[[#This Row],[-193465438]]+Table8[[#This Row],[Column7]]</f>
        <v>38369350632</v>
      </c>
      <c r="K79" s="12">
        <f>(Table8[[#This Row],[-531900274.0000]]/Table8[[#This Row],[Column1]])*100</f>
        <v>1.2927778053315806</v>
      </c>
      <c r="L79" s="65">
        <v>2967977209522</v>
      </c>
      <c r="M79" s="61">
        <v>9654562916590</v>
      </c>
    </row>
    <row r="80" spans="1:13" ht="23.1" customHeight="1" x14ac:dyDescent="0.6">
      <c r="A80" s="7" t="s">
        <v>181</v>
      </c>
      <c r="B80" s="8">
        <v>69694164</v>
      </c>
      <c r="C80" s="8">
        <v>50560044675</v>
      </c>
      <c r="D80" s="8">
        <v>-46181849912</v>
      </c>
      <c r="E80" s="8">
        <f>Table8[[#This Row],[-338434836.0000]]+Table8[[#This Row],[-2352099487]]+Table8[[#This Row],[0]]</f>
        <v>4447888927</v>
      </c>
      <c r="F80" s="12">
        <f>(Table8[[#This Row],[-2690534323.0000]]/Table8[[#This Row],[Column2]])*100</f>
        <v>4.6070329288102022E-2</v>
      </c>
      <c r="G80" s="8">
        <v>3673556904</v>
      </c>
      <c r="H80" s="8">
        <v>0</v>
      </c>
      <c r="I80" s="8">
        <v>-67591947033</v>
      </c>
      <c r="J80" s="8">
        <f>Table8[[#This Row],[Column9]]+Table8[[#This Row],[-193465438]]+Table8[[#This Row],[Column7]]</f>
        <v>-63918390129</v>
      </c>
      <c r="K80" s="12">
        <f>(Table8[[#This Row],[-531900274.0000]]/Table8[[#This Row],[Column1]])*100</f>
        <v>-2.1536011100063068</v>
      </c>
      <c r="L80" s="65">
        <v>2967977209522</v>
      </c>
      <c r="M80" s="61">
        <v>9654562916590</v>
      </c>
    </row>
    <row r="81" spans="1:13" ht="23.1" customHeight="1" x14ac:dyDescent="0.6">
      <c r="A81" s="7" t="s">
        <v>182</v>
      </c>
      <c r="B81" s="8">
        <v>143967234</v>
      </c>
      <c r="C81" s="8">
        <v>70717248078</v>
      </c>
      <c r="D81" s="8">
        <v>-59013506690</v>
      </c>
      <c r="E81" s="8">
        <f>Table8[[#This Row],[-338434836.0000]]+Table8[[#This Row],[-2352099487]]+Table8[[#This Row],[0]]</f>
        <v>11847708622</v>
      </c>
      <c r="F81" s="12">
        <f>(Table8[[#This Row],[-2690534323.0000]]/Table8[[#This Row],[Column2]])*100</f>
        <v>0.12271615736887881</v>
      </c>
      <c r="G81" s="8">
        <v>7630263412</v>
      </c>
      <c r="H81" s="8">
        <v>0</v>
      </c>
      <c r="I81" s="8">
        <v>-73128733553</v>
      </c>
      <c r="J81" s="8">
        <f>Table8[[#This Row],[Column9]]+Table8[[#This Row],[-193465438]]+Table8[[#This Row],[Column7]]</f>
        <v>-65498470141</v>
      </c>
      <c r="K81" s="12">
        <f>(Table8[[#This Row],[-531900274.0000]]/Table8[[#This Row],[Column1]])*100</f>
        <v>-2.2068387159734524</v>
      </c>
      <c r="L81" s="65">
        <v>2967977209522</v>
      </c>
      <c r="M81" s="61">
        <v>9654562916590</v>
      </c>
    </row>
    <row r="82" spans="1:13" ht="23.1" customHeight="1" x14ac:dyDescent="0.6">
      <c r="A82" s="7" t="s">
        <v>256</v>
      </c>
      <c r="B82" s="8">
        <v>0</v>
      </c>
      <c r="C82" s="8">
        <v>0</v>
      </c>
      <c r="D82" s="8">
        <v>0</v>
      </c>
      <c r="E82" s="8">
        <f>Table8[[#This Row],[-338434836.0000]]+Table8[[#This Row],[-2352099487]]+Table8[[#This Row],[0]]</f>
        <v>0</v>
      </c>
      <c r="F82" s="12">
        <f>(Table8[[#This Row],[-2690534323.0000]]/Table8[[#This Row],[Column2]])*100</f>
        <v>0</v>
      </c>
      <c r="G82" s="8">
        <v>0</v>
      </c>
      <c r="H82" s="8">
        <v>0</v>
      </c>
      <c r="I82" s="8">
        <v>-7219110</v>
      </c>
      <c r="J82" s="8">
        <f>Table8[[#This Row],[Column9]]+Table8[[#This Row],[-193465438]]+Table8[[#This Row],[Column7]]</f>
        <v>-7219110</v>
      </c>
      <c r="K82" s="12">
        <f>(Table8[[#This Row],[-531900274.0000]]/Table8[[#This Row],[Column1]])*100</f>
        <v>-2.4323333672641832E-4</v>
      </c>
      <c r="L82" s="65">
        <v>2967977209522</v>
      </c>
      <c r="M82" s="61">
        <v>9654562916590</v>
      </c>
    </row>
    <row r="83" spans="1:13" ht="23.1" customHeight="1" x14ac:dyDescent="0.6">
      <c r="A83" s="7" t="s">
        <v>183</v>
      </c>
      <c r="B83" s="8">
        <v>289986470468</v>
      </c>
      <c r="C83" s="8">
        <v>-76599296844</v>
      </c>
      <c r="D83" s="8">
        <v>3821963824</v>
      </c>
      <c r="E83" s="8">
        <f>Table8[[#This Row],[-338434836.0000]]+Table8[[#This Row],[-2352099487]]+Table8[[#This Row],[0]]</f>
        <v>217209137448</v>
      </c>
      <c r="F83" s="12">
        <f>(Table8[[#This Row],[-2690534323.0000]]/Table8[[#This Row],[Column2]])*100</f>
        <v>2.249808088927121</v>
      </c>
      <c r="G83" s="8">
        <v>289986470468</v>
      </c>
      <c r="H83" s="8">
        <v>-123293801907</v>
      </c>
      <c r="I83" s="8">
        <v>-4874436351</v>
      </c>
      <c r="J83" s="8">
        <f>Table8[[#This Row],[Column9]]+Table8[[#This Row],[-193465438]]+Table8[[#This Row],[Column7]]</f>
        <v>161818232210</v>
      </c>
      <c r="K83" s="12">
        <f>(Table8[[#This Row],[-531900274.0000]]/Table8[[#This Row],[Column1]])*100</f>
        <v>5.4521386380881687</v>
      </c>
      <c r="L83" s="65">
        <v>2967977209522</v>
      </c>
      <c r="M83" s="61">
        <v>9654562916590</v>
      </c>
    </row>
    <row r="84" spans="1:13" ht="23.1" customHeight="1" x14ac:dyDescent="0.6">
      <c r="A84" s="7" t="s">
        <v>184</v>
      </c>
      <c r="B84" s="8">
        <v>1272374261</v>
      </c>
      <c r="C84" s="8">
        <v>73783675904</v>
      </c>
      <c r="D84" s="8">
        <v>-3426100792</v>
      </c>
      <c r="E84" s="8">
        <f>Table8[[#This Row],[-338434836.0000]]+Table8[[#This Row],[-2352099487]]+Table8[[#This Row],[0]]</f>
        <v>71629949373</v>
      </c>
      <c r="F84" s="12">
        <f>(Table8[[#This Row],[-2690534323.0000]]/Table8[[#This Row],[Column2]])*100</f>
        <v>0.7419284538496721</v>
      </c>
      <c r="G84" s="8">
        <v>69405963735</v>
      </c>
      <c r="H84" s="8">
        <v>2449288272</v>
      </c>
      <c r="I84" s="8">
        <v>-29107787664</v>
      </c>
      <c r="J84" s="8">
        <f>Table8[[#This Row],[Column9]]+Table8[[#This Row],[-193465438]]+Table8[[#This Row],[Column7]]</f>
        <v>42747464343</v>
      </c>
      <c r="K84" s="12">
        <f>(Table8[[#This Row],[-531900274.0000]]/Table8[[#This Row],[Column1]])*100</f>
        <v>1.4402895078121096</v>
      </c>
      <c r="L84" s="65">
        <v>2967977209522</v>
      </c>
      <c r="M84" s="61">
        <v>9654562916590</v>
      </c>
    </row>
    <row r="85" spans="1:13" ht="23.1" customHeight="1" x14ac:dyDescent="0.6">
      <c r="A85" s="7" t="s">
        <v>185</v>
      </c>
      <c r="B85" s="8">
        <v>245935956</v>
      </c>
      <c r="C85" s="8">
        <v>38665633071</v>
      </c>
      <c r="D85" s="8">
        <v>-2781464848</v>
      </c>
      <c r="E85" s="8">
        <f>Table8[[#This Row],[-338434836.0000]]+Table8[[#This Row],[-2352099487]]+Table8[[#This Row],[0]]</f>
        <v>36130104179</v>
      </c>
      <c r="F85" s="12">
        <f>(Table8[[#This Row],[-2690534323.0000]]/Table8[[#This Row],[Column2]])*100</f>
        <v>0.37422827414502141</v>
      </c>
      <c r="G85" s="8">
        <v>12804536529</v>
      </c>
      <c r="H85" s="8">
        <v>-7185631280</v>
      </c>
      <c r="I85" s="8">
        <v>-4564585954</v>
      </c>
      <c r="J85" s="8">
        <f>Table8[[#This Row],[Column9]]+Table8[[#This Row],[-193465438]]+Table8[[#This Row],[Column7]]</f>
        <v>1054319295</v>
      </c>
      <c r="K85" s="12">
        <f>(Table8[[#This Row],[-531900274.0000]]/Table8[[#This Row],[Column1]])*100</f>
        <v>3.5523160070686684E-2</v>
      </c>
      <c r="L85" s="65">
        <v>2967977209522</v>
      </c>
      <c r="M85" s="61">
        <v>9654562916590</v>
      </c>
    </row>
    <row r="86" spans="1:13" ht="23.1" customHeight="1" x14ac:dyDescent="0.6">
      <c r="A86" s="7" t="s">
        <v>186</v>
      </c>
      <c r="B86" s="8">
        <v>48248189</v>
      </c>
      <c r="C86" s="8">
        <v>10528019278</v>
      </c>
      <c r="D86" s="8">
        <v>-8861413532</v>
      </c>
      <c r="E86" s="8">
        <f>Table8[[#This Row],[-338434836.0000]]+Table8[[#This Row],[-2352099487]]+Table8[[#This Row],[0]]</f>
        <v>1714853935</v>
      </c>
      <c r="F86" s="12">
        <f>(Table8[[#This Row],[-2690534323.0000]]/Table8[[#This Row],[Column2]])*100</f>
        <v>1.7762108443596821E-2</v>
      </c>
      <c r="G86" s="8">
        <v>2574274348</v>
      </c>
      <c r="H86" s="8">
        <v>-35558199578</v>
      </c>
      <c r="I86" s="8">
        <v>-12607454943</v>
      </c>
      <c r="J86" s="8">
        <f>Table8[[#This Row],[Column9]]+Table8[[#This Row],[-193465438]]+Table8[[#This Row],[Column7]]</f>
        <v>-45591380173</v>
      </c>
      <c r="K86" s="12">
        <f>(Table8[[#This Row],[-531900274.0000]]/Table8[[#This Row],[Column1]])*100</f>
        <v>-1.5361095100977074</v>
      </c>
      <c r="L86" s="65">
        <v>2967977209522</v>
      </c>
      <c r="M86" s="61">
        <v>9654562916590</v>
      </c>
    </row>
    <row r="87" spans="1:13" ht="23.1" customHeight="1" x14ac:dyDescent="0.6">
      <c r="A87" s="7" t="s">
        <v>187</v>
      </c>
      <c r="B87" s="8">
        <v>259354530</v>
      </c>
      <c r="C87" s="8">
        <v>16692130167</v>
      </c>
      <c r="D87" s="8">
        <v>8011478203</v>
      </c>
      <c r="E87" s="8">
        <f>Table8[[#This Row],[-338434836.0000]]+Table8[[#This Row],[-2352099487]]+Table8[[#This Row],[0]]</f>
        <v>24962962900</v>
      </c>
      <c r="F87" s="12">
        <f>(Table8[[#This Row],[-2690534323.0000]]/Table8[[#This Row],[Column2]])*100</f>
        <v>0.2585612949614185</v>
      </c>
      <c r="G87" s="8">
        <v>13754156377</v>
      </c>
      <c r="H87" s="8">
        <v>7205614802</v>
      </c>
      <c r="I87" s="8">
        <v>5702430680</v>
      </c>
      <c r="J87" s="8">
        <f>Table8[[#This Row],[Column9]]+Table8[[#This Row],[-193465438]]+Table8[[#This Row],[Column7]]</f>
        <v>26662201859</v>
      </c>
      <c r="K87" s="12">
        <f>(Table8[[#This Row],[-531900274.0000]]/Table8[[#This Row],[Column1]])*100</f>
        <v>0.89832906308920124</v>
      </c>
      <c r="L87" s="65">
        <v>2967977209522</v>
      </c>
      <c r="M87" s="61">
        <v>9654562916590</v>
      </c>
    </row>
    <row r="88" spans="1:13" ht="23.1" customHeight="1" x14ac:dyDescent="0.6">
      <c r="A88" s="7" t="s">
        <v>188</v>
      </c>
      <c r="B88" s="8">
        <v>0</v>
      </c>
      <c r="C88" s="8">
        <v>40529226426</v>
      </c>
      <c r="D88" s="8">
        <v>11298011397</v>
      </c>
      <c r="E88" s="8">
        <f>Table8[[#This Row],[-338434836.0000]]+Table8[[#This Row],[-2352099487]]+Table8[[#This Row],[0]]</f>
        <v>51827237823</v>
      </c>
      <c r="F88" s="12">
        <f>(Table8[[#This Row],[-2690534323.0000]]/Table8[[#This Row],[Column2]])*100</f>
        <v>0.53681599333660379</v>
      </c>
      <c r="G88" s="8">
        <v>0</v>
      </c>
      <c r="H88" s="8">
        <v>16314882014</v>
      </c>
      <c r="I88" s="8">
        <v>6810211296</v>
      </c>
      <c r="J88" s="8">
        <f>Table8[[#This Row],[Column9]]+Table8[[#This Row],[-193465438]]+Table8[[#This Row],[Column7]]</f>
        <v>23125093310</v>
      </c>
      <c r="K88" s="12">
        <f>(Table8[[#This Row],[-531900274.0000]]/Table8[[#This Row],[Column1]])*100</f>
        <v>0.77915333162967082</v>
      </c>
      <c r="L88" s="65">
        <v>2967977209522</v>
      </c>
      <c r="M88" s="61">
        <v>9654562916590</v>
      </c>
    </row>
    <row r="89" spans="1:13" ht="23.1" customHeight="1" x14ac:dyDescent="0.6">
      <c r="A89" s="7" t="s">
        <v>257</v>
      </c>
      <c r="B89" s="8">
        <v>0</v>
      </c>
      <c r="C89" s="8">
        <v>0</v>
      </c>
      <c r="D89" s="8">
        <v>0</v>
      </c>
      <c r="E89" s="8">
        <f>Table8[[#This Row],[-338434836.0000]]+Table8[[#This Row],[-2352099487]]+Table8[[#This Row],[0]]</f>
        <v>0</v>
      </c>
      <c r="F89" s="12">
        <f>(Table8[[#This Row],[-2690534323.0000]]/Table8[[#This Row],[Column2]])*100</f>
        <v>0</v>
      </c>
      <c r="G89" s="8">
        <v>0</v>
      </c>
      <c r="H89" s="8">
        <v>22037244207</v>
      </c>
      <c r="I89" s="8">
        <v>0</v>
      </c>
      <c r="J89" s="8">
        <f>Table8[[#This Row],[Column9]]+Table8[[#This Row],[-193465438]]+Table8[[#This Row],[Column7]]</f>
        <v>22037244207</v>
      </c>
      <c r="K89" s="12">
        <f>(Table8[[#This Row],[-531900274.0000]]/Table8[[#This Row],[Column1]])*100</f>
        <v>0.74250045237204343</v>
      </c>
      <c r="L89" s="65">
        <v>2967977209522</v>
      </c>
      <c r="M89" s="61">
        <v>9654562916590</v>
      </c>
    </row>
    <row r="90" spans="1:13" ht="23.1" customHeight="1" x14ac:dyDescent="0.6">
      <c r="A90" s="7" t="s">
        <v>189</v>
      </c>
      <c r="B90" s="8">
        <v>0</v>
      </c>
      <c r="C90" s="8">
        <v>-44054193632</v>
      </c>
      <c r="D90" s="8">
        <v>0</v>
      </c>
      <c r="E90" s="8">
        <f>Table8[[#This Row],[-338434836.0000]]+Table8[[#This Row],[-2352099487]]+Table8[[#This Row],[0]]</f>
        <v>-44054193632</v>
      </c>
      <c r="F90" s="12">
        <f>(Table8[[#This Row],[-2690534323.0000]]/Table8[[#This Row],[Column2]])*100</f>
        <v>-0.45630438179960592</v>
      </c>
      <c r="G90" s="8">
        <v>0</v>
      </c>
      <c r="H90" s="8">
        <v>-44054193632</v>
      </c>
      <c r="I90" s="8">
        <v>0</v>
      </c>
      <c r="J90" s="8">
        <f>Table8[[#This Row],[Column9]]+Table8[[#This Row],[-193465438]]+Table8[[#This Row],[Column7]]</f>
        <v>-44054193632</v>
      </c>
      <c r="K90" s="12">
        <f>(Table8[[#This Row],[-531900274.0000]]/Table8[[#This Row],[Column1]])*100</f>
        <v>-1.4843171130379076</v>
      </c>
      <c r="L90" s="65">
        <v>2967977209522</v>
      </c>
      <c r="M90" s="61">
        <v>9654562916590</v>
      </c>
    </row>
    <row r="91" spans="1:13" ht="23.1" customHeight="1" x14ac:dyDescent="0.6">
      <c r="A91" s="7" t="s">
        <v>190</v>
      </c>
      <c r="B91" s="8">
        <v>0</v>
      </c>
      <c r="C91" s="8">
        <v>63051492535</v>
      </c>
      <c r="D91" s="8">
        <v>0</v>
      </c>
      <c r="E91" s="8">
        <f>Table8[[#This Row],[-338434836.0000]]+Table8[[#This Row],[-2352099487]]+Table8[[#This Row],[0]]</f>
        <v>63051492535</v>
      </c>
      <c r="F91" s="12">
        <f>(Table8[[#This Row],[-2690534323.0000]]/Table8[[#This Row],[Column2]])*100</f>
        <v>0.65307454184854841</v>
      </c>
      <c r="G91" s="8">
        <v>0</v>
      </c>
      <c r="H91" s="8">
        <v>-14787171088</v>
      </c>
      <c r="I91" s="8">
        <v>0</v>
      </c>
      <c r="J91" s="8">
        <f>Table8[[#This Row],[Column9]]+Table8[[#This Row],[-193465438]]+Table8[[#This Row],[Column7]]</f>
        <v>-14787171088</v>
      </c>
      <c r="K91" s="12">
        <f>(Table8[[#This Row],[-531900274.0000]]/Table8[[#This Row],[Column1]])*100</f>
        <v>-0.49822387586262867</v>
      </c>
      <c r="L91" s="65">
        <v>2967977209522</v>
      </c>
      <c r="M91" s="61">
        <v>9654562916590</v>
      </c>
    </row>
    <row r="92" spans="1:13" ht="23.1" customHeight="1" x14ac:dyDescent="0.6">
      <c r="A92" s="7" t="s">
        <v>258</v>
      </c>
      <c r="B92" s="8">
        <v>0</v>
      </c>
      <c r="C92" s="8">
        <v>0</v>
      </c>
      <c r="D92" s="8">
        <v>0</v>
      </c>
      <c r="E92" s="8">
        <f>Table8[[#This Row],[-338434836.0000]]+Table8[[#This Row],[-2352099487]]+Table8[[#This Row],[0]]</f>
        <v>0</v>
      </c>
      <c r="F92" s="12">
        <f>(Table8[[#This Row],[-2690534323.0000]]/Table8[[#This Row],[Column2]])*100</f>
        <v>0</v>
      </c>
      <c r="G92" s="8">
        <v>0</v>
      </c>
      <c r="H92" s="8">
        <v>0</v>
      </c>
      <c r="I92" s="8">
        <v>0</v>
      </c>
      <c r="J92" s="8">
        <f>Table8[[#This Row],[Column9]]+Table8[[#This Row],[-193465438]]+Table8[[#This Row],[Column7]]</f>
        <v>0</v>
      </c>
      <c r="K92" s="12">
        <f>(Table8[[#This Row],[-531900274.0000]]/Table8[[#This Row],[Column1]])*100</f>
        <v>0</v>
      </c>
      <c r="L92" s="65">
        <v>2967977209522</v>
      </c>
      <c r="M92" s="61">
        <v>9654562916590</v>
      </c>
    </row>
    <row r="93" spans="1:13" ht="23.1" customHeight="1" x14ac:dyDescent="0.6">
      <c r="A93" s="7" t="s">
        <v>191</v>
      </c>
      <c r="B93" s="8">
        <v>0</v>
      </c>
      <c r="C93" s="8">
        <v>-49363908073</v>
      </c>
      <c r="D93" s="8">
        <v>0</v>
      </c>
      <c r="E93" s="8">
        <f>Table8[[#This Row],[-338434836.0000]]+Table8[[#This Row],[-2352099487]]+Table8[[#This Row],[0]]</f>
        <v>-49363908073</v>
      </c>
      <c r="F93" s="12">
        <f>(Table8[[#This Row],[-2690534323.0000]]/Table8[[#This Row],[Column2]])*100</f>
        <v>-0.51130132455996646</v>
      </c>
      <c r="G93" s="8">
        <v>0</v>
      </c>
      <c r="H93" s="8">
        <v>-49363908073</v>
      </c>
      <c r="I93" s="8">
        <v>0</v>
      </c>
      <c r="J93" s="8">
        <f>Table8[[#This Row],[Column9]]+Table8[[#This Row],[-193465438]]+Table8[[#This Row],[Column7]]</f>
        <v>-49363908073</v>
      </c>
      <c r="K93" s="12">
        <f>(Table8[[#This Row],[-531900274.0000]]/Table8[[#This Row],[Column1]])*100</f>
        <v>-1.6632172212990199</v>
      </c>
      <c r="L93" s="65">
        <v>2967977209522</v>
      </c>
      <c r="M93" s="61">
        <v>9654562916590</v>
      </c>
    </row>
    <row r="94" spans="1:13" ht="23.1" customHeight="1" x14ac:dyDescent="0.6">
      <c r="A94" s="7" t="s">
        <v>192</v>
      </c>
      <c r="B94" s="8">
        <v>0</v>
      </c>
      <c r="C94" s="8">
        <v>-55813864347</v>
      </c>
      <c r="D94" s="8">
        <v>0</v>
      </c>
      <c r="E94" s="8">
        <f>Table8[[#This Row],[-338434836.0000]]+Table8[[#This Row],[-2352099487]]+Table8[[#This Row],[0]]</f>
        <v>-55813864347</v>
      </c>
      <c r="F94" s="12">
        <f>(Table8[[#This Row],[-2690534323.0000]]/Table8[[#This Row],[Column2]])*100</f>
        <v>-0.57810866042513198</v>
      </c>
      <c r="G94" s="8">
        <v>0</v>
      </c>
      <c r="H94" s="8">
        <v>-55813864347</v>
      </c>
      <c r="I94" s="8">
        <v>0</v>
      </c>
      <c r="J94" s="8">
        <f>Table8[[#This Row],[Column9]]+Table8[[#This Row],[-193465438]]+Table8[[#This Row],[Column7]]</f>
        <v>-55813864347</v>
      </c>
      <c r="K94" s="12">
        <f>(Table8[[#This Row],[-531900274.0000]]/Table8[[#This Row],[Column1]])*100</f>
        <v>-1.8805354760789743</v>
      </c>
      <c r="L94" s="65">
        <v>2967977209522</v>
      </c>
      <c r="M94" s="61">
        <v>9654562916590</v>
      </c>
    </row>
    <row r="95" spans="1:13" ht="23.1" customHeight="1" x14ac:dyDescent="0.6">
      <c r="A95" s="7" t="s">
        <v>259</v>
      </c>
      <c r="B95" s="8">
        <v>0</v>
      </c>
      <c r="C95" s="8">
        <v>0</v>
      </c>
      <c r="D95" s="8">
        <v>0</v>
      </c>
      <c r="E95" s="8">
        <f>Table8[[#This Row],[-338434836.0000]]+Table8[[#This Row],[-2352099487]]+Table8[[#This Row],[0]]</f>
        <v>0</v>
      </c>
      <c r="F95" s="12">
        <f>(Table8[[#This Row],[-2690534323.0000]]/Table8[[#This Row],[Column2]])*100</f>
        <v>0</v>
      </c>
      <c r="G95" s="8">
        <v>0</v>
      </c>
      <c r="H95" s="8">
        <v>16282044838</v>
      </c>
      <c r="I95" s="8">
        <v>0</v>
      </c>
      <c r="J95" s="8">
        <f>Table8[[#This Row],[Column9]]+Table8[[#This Row],[-193465438]]+Table8[[#This Row],[Column7]]</f>
        <v>16282044838</v>
      </c>
      <c r="K95" s="12">
        <f>(Table8[[#This Row],[-531900274.0000]]/Table8[[#This Row],[Column1]])*100</f>
        <v>0.54859062885534304</v>
      </c>
      <c r="L95" s="65">
        <v>2967977209522</v>
      </c>
      <c r="M95" s="61">
        <v>9654562916590</v>
      </c>
    </row>
    <row r="96" spans="1:13" ht="23.1" customHeight="1" x14ac:dyDescent="0.6">
      <c r="A96" s="7" t="s">
        <v>260</v>
      </c>
      <c r="B96" s="8">
        <v>0</v>
      </c>
      <c r="C96" s="8">
        <v>0</v>
      </c>
      <c r="D96" s="8">
        <v>0</v>
      </c>
      <c r="E96" s="8">
        <f>Table8[[#This Row],[-338434836.0000]]+Table8[[#This Row],[-2352099487]]+Table8[[#This Row],[0]]</f>
        <v>0</v>
      </c>
      <c r="F96" s="12">
        <f>(Table8[[#This Row],[-2690534323.0000]]/Table8[[#This Row],[Column2]])*100</f>
        <v>0</v>
      </c>
      <c r="G96" s="8">
        <v>0</v>
      </c>
      <c r="H96" s="8">
        <v>0</v>
      </c>
      <c r="I96" s="8">
        <v>0</v>
      </c>
      <c r="J96" s="8">
        <f>Table8[[#This Row],[Column9]]+Table8[[#This Row],[-193465438]]+Table8[[#This Row],[Column7]]</f>
        <v>0</v>
      </c>
      <c r="K96" s="12">
        <f>(Table8[[#This Row],[-531900274.0000]]/Table8[[#This Row],[Column1]])*100</f>
        <v>0</v>
      </c>
      <c r="L96" s="65">
        <v>2967977209522</v>
      </c>
      <c r="M96" s="61">
        <v>9654562916590</v>
      </c>
    </row>
    <row r="97" spans="1:13" ht="23.1" customHeight="1" x14ac:dyDescent="0.6">
      <c r="A97" s="7" t="s">
        <v>261</v>
      </c>
      <c r="B97" s="8">
        <v>0</v>
      </c>
      <c r="C97" s="8">
        <v>0</v>
      </c>
      <c r="D97" s="8">
        <v>0</v>
      </c>
      <c r="E97" s="8">
        <f>Table8[[#This Row],[-338434836.0000]]+Table8[[#This Row],[-2352099487]]+Table8[[#This Row],[0]]</f>
        <v>0</v>
      </c>
      <c r="F97" s="12">
        <f>(Table8[[#This Row],[-2690534323.0000]]/Table8[[#This Row],[Column2]])*100</f>
        <v>0</v>
      </c>
      <c r="G97" s="8">
        <v>0</v>
      </c>
      <c r="H97" s="8">
        <v>27318624236</v>
      </c>
      <c r="I97" s="8">
        <v>0</v>
      </c>
      <c r="J97" s="8">
        <f>Table8[[#This Row],[Column9]]+Table8[[#This Row],[-193465438]]+Table8[[#This Row],[Column7]]</f>
        <v>27318624236</v>
      </c>
      <c r="K97" s="12">
        <f>(Table8[[#This Row],[-531900274.0000]]/Table8[[#This Row],[Column1]])*100</f>
        <v>0.92044588982540509</v>
      </c>
      <c r="L97" s="65">
        <v>2967977209522</v>
      </c>
      <c r="M97" s="61">
        <v>9654562916590</v>
      </c>
    </row>
    <row r="98" spans="1:13" ht="23.1" customHeight="1" x14ac:dyDescent="0.6">
      <c r="A98" s="7" t="s">
        <v>262</v>
      </c>
      <c r="B98" s="8">
        <v>0</v>
      </c>
      <c r="C98" s="8">
        <v>0</v>
      </c>
      <c r="D98" s="8">
        <v>0</v>
      </c>
      <c r="E98" s="8">
        <f>Table8[[#This Row],[-338434836.0000]]+Table8[[#This Row],[-2352099487]]+Table8[[#This Row],[0]]</f>
        <v>0</v>
      </c>
      <c r="F98" s="12">
        <f>(Table8[[#This Row],[-2690534323.0000]]/Table8[[#This Row],[Column2]])*100</f>
        <v>0</v>
      </c>
      <c r="G98" s="8">
        <v>0</v>
      </c>
      <c r="H98" s="8">
        <v>1995282533</v>
      </c>
      <c r="I98" s="8">
        <v>0</v>
      </c>
      <c r="J98" s="8">
        <f>Table8[[#This Row],[Column9]]+Table8[[#This Row],[-193465438]]+Table8[[#This Row],[Column7]]</f>
        <v>1995282533</v>
      </c>
      <c r="K98" s="12">
        <f>(Table8[[#This Row],[-531900274.0000]]/Table8[[#This Row],[Column1]])*100</f>
        <v>6.722701665628171E-2</v>
      </c>
      <c r="L98" s="65">
        <v>2967977209522</v>
      </c>
      <c r="M98" s="61">
        <v>9654562916590</v>
      </c>
    </row>
    <row r="99" spans="1:13" ht="23.1" customHeight="1" x14ac:dyDescent="0.6">
      <c r="A99" s="7" t="s">
        <v>193</v>
      </c>
      <c r="B99" s="8">
        <v>0</v>
      </c>
      <c r="C99" s="8">
        <v>259181260</v>
      </c>
      <c r="D99" s="8">
        <v>26350946144</v>
      </c>
      <c r="E99" s="8">
        <f>Table8[[#This Row],[-338434836.0000]]+Table8[[#This Row],[-2352099487]]+Table8[[#This Row],[0]]</f>
        <v>26610127404</v>
      </c>
      <c r="F99" s="12">
        <f>(Table8[[#This Row],[-2690534323.0000]]/Table8[[#This Row],[Column2]])*100</f>
        <v>0.27562229003939953</v>
      </c>
      <c r="G99" s="8">
        <v>0</v>
      </c>
      <c r="H99" s="8">
        <v>373541290</v>
      </c>
      <c r="I99" s="8">
        <v>31935937905</v>
      </c>
      <c r="J99" s="8">
        <f>Table8[[#This Row],[Column9]]+Table8[[#This Row],[-193465438]]+Table8[[#This Row],[Column7]]</f>
        <v>32309479195</v>
      </c>
      <c r="K99" s="12">
        <f>(Table8[[#This Row],[-531900274.0000]]/Table8[[#This Row],[Column1]])*100</f>
        <v>1.0886026715886918</v>
      </c>
      <c r="L99" s="65">
        <v>2967977209522</v>
      </c>
      <c r="M99" s="61">
        <v>9654562916590</v>
      </c>
    </row>
    <row r="100" spans="1:13" ht="23.1" customHeight="1" thickBot="1" x14ac:dyDescent="0.65">
      <c r="A100" s="7" t="s">
        <v>97</v>
      </c>
      <c r="B100" s="14">
        <f>SUM(B11:B99)</f>
        <v>576529717921</v>
      </c>
      <c r="C100" s="14">
        <f>SUM(C11:C99)</f>
        <v>9168650057576</v>
      </c>
      <c r="D100" s="14">
        <f>SUM(D11:D99)</f>
        <v>-118230548373</v>
      </c>
      <c r="E100" s="14">
        <f>SUM(E11:E99)</f>
        <v>9626949227124</v>
      </c>
      <c r="F100" s="15">
        <f>SUM(F11:F99)</f>
        <v>99.713983018137938</v>
      </c>
      <c r="G100" s="14">
        <f>SUM(G11:G99)</f>
        <v>1605051316808</v>
      </c>
      <c r="H100" s="14">
        <f>SUM(H11:H99)</f>
        <v>2134771406728</v>
      </c>
      <c r="I100" s="14">
        <f>SUM(I11:I99)</f>
        <v>-832319308045</v>
      </c>
      <c r="J100" s="14">
        <f>SUM(J11:J99)</f>
        <v>2907503415491</v>
      </c>
      <c r="K100" s="15">
        <f>SUM(K11:K99)</f>
        <v>97.962457601190977</v>
      </c>
    </row>
    <row r="101" spans="1:13" ht="23.1" customHeight="1" thickTop="1" x14ac:dyDescent="0.6">
      <c r="A101" s="7" t="s">
        <v>98</v>
      </c>
      <c r="B101" s="33"/>
      <c r="C101" s="33"/>
      <c r="D101" s="33"/>
      <c r="E101" s="33"/>
      <c r="F101" s="79"/>
      <c r="G101" s="33"/>
      <c r="H101" s="33">
        <v>0</v>
      </c>
      <c r="I101" s="33"/>
      <c r="J101" s="33"/>
      <c r="K101" s="79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scale="54" orientation="landscape" r:id="rId1"/>
  <headerFooter differentOddEven="1" differentFirst="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rightToLeft="1" zoomScaleNormal="100" zoomScaleSheetLayoutView="106" workbookViewId="0">
      <selection activeCell="I23" sqref="I23"/>
    </sheetView>
  </sheetViews>
  <sheetFormatPr defaultRowHeight="22.5" x14ac:dyDescent="0.6"/>
  <cols>
    <col min="1" max="1" width="30" style="26" bestFit="1" customWidth="1"/>
    <col min="2" max="2" width="14.28515625" style="26" bestFit="1" customWidth="1"/>
    <col min="3" max="3" width="14.5703125" style="26" bestFit="1" customWidth="1"/>
    <col min="4" max="4" width="13.28515625" style="26" bestFit="1" customWidth="1"/>
    <col min="5" max="6" width="14.28515625" style="26" bestFit="1" customWidth="1"/>
    <col min="7" max="7" width="14.5703125" style="26" bestFit="1" customWidth="1"/>
    <col min="8" max="8" width="13.28515625" style="26" bestFit="1" customWidth="1"/>
    <col min="9" max="9" width="36.28515625" style="26" customWidth="1"/>
    <col min="10" max="10" width="9.140625" style="27" customWidth="1"/>
    <col min="11" max="16384" width="9.140625" style="27"/>
  </cols>
  <sheetData>
    <row r="1" spans="1:9" x14ac:dyDescent="0.6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x14ac:dyDescent="0.6">
      <c r="A2" s="57" t="s">
        <v>233</v>
      </c>
      <c r="B2" s="57"/>
      <c r="C2" s="57"/>
      <c r="D2" s="57"/>
      <c r="E2" s="57"/>
      <c r="F2" s="57"/>
      <c r="G2" s="57"/>
      <c r="H2" s="57"/>
      <c r="I2" s="57"/>
    </row>
    <row r="3" spans="1:9" x14ac:dyDescent="0.6">
      <c r="A3" s="57" t="s">
        <v>234</v>
      </c>
      <c r="B3" s="57"/>
      <c r="C3" s="57"/>
      <c r="D3" s="57"/>
      <c r="E3" s="57"/>
      <c r="F3" s="57"/>
      <c r="G3" s="57"/>
      <c r="H3" s="57"/>
      <c r="I3" s="57"/>
    </row>
    <row r="4" spans="1:9" x14ac:dyDescent="0.6">
      <c r="A4" s="72" t="s">
        <v>235</v>
      </c>
      <c r="B4" s="72"/>
      <c r="C4" s="72"/>
      <c r="D4" s="72"/>
      <c r="E4" s="72"/>
      <c r="F4" s="72"/>
      <c r="G4" s="72"/>
      <c r="H4" s="72"/>
      <c r="I4" s="72"/>
    </row>
    <row r="6" spans="1:9" ht="19.5" customHeight="1" x14ac:dyDescent="0.6">
      <c r="A6" s="84"/>
      <c r="B6" s="73" t="s">
        <v>340</v>
      </c>
      <c r="C6" s="73"/>
      <c r="D6" s="73"/>
      <c r="E6" s="73"/>
      <c r="F6" s="73" t="s">
        <v>236</v>
      </c>
      <c r="G6" s="73"/>
      <c r="H6" s="73"/>
      <c r="I6" s="73"/>
    </row>
    <row r="7" spans="1:9" ht="20.25" customHeight="1" x14ac:dyDescent="0.6">
      <c r="A7" s="85"/>
      <c r="B7" s="88" t="s">
        <v>237</v>
      </c>
      <c r="C7" s="88" t="s">
        <v>238</v>
      </c>
      <c r="D7" s="88" t="s">
        <v>239</v>
      </c>
      <c r="E7" s="88" t="s">
        <v>97</v>
      </c>
      <c r="F7" s="88" t="s">
        <v>237</v>
      </c>
      <c r="G7" s="88" t="s">
        <v>238</v>
      </c>
      <c r="H7" s="88" t="s">
        <v>239</v>
      </c>
      <c r="I7" s="88" t="s">
        <v>97</v>
      </c>
    </row>
    <row r="8" spans="1:9" ht="20.25" customHeight="1" x14ac:dyDescent="0.6">
      <c r="A8" s="86"/>
      <c r="B8" s="89"/>
      <c r="C8" s="89"/>
      <c r="D8" s="89"/>
      <c r="E8" s="89"/>
      <c r="F8" s="89"/>
      <c r="G8" s="89"/>
      <c r="H8" s="89"/>
      <c r="I8" s="89"/>
    </row>
    <row r="9" spans="1:9" x14ac:dyDescent="0.6">
      <c r="A9" s="86"/>
      <c r="B9" s="90"/>
      <c r="C9" s="90"/>
      <c r="D9" s="90"/>
      <c r="E9" s="91"/>
      <c r="F9" s="90"/>
      <c r="G9" s="90"/>
      <c r="H9" s="90"/>
      <c r="I9" s="91"/>
    </row>
    <row r="10" spans="1:9" ht="23.1" customHeight="1" x14ac:dyDescent="0.6">
      <c r="A10" s="7" t="s">
        <v>204</v>
      </c>
      <c r="B10" s="8">
        <v>14832188</v>
      </c>
      <c r="C10" s="8">
        <v>-649530</v>
      </c>
      <c r="D10" s="8">
        <v>0</v>
      </c>
      <c r="E10" s="8">
        <f>Table9[[#This Row],[0]]+Table9[[#This Row],[-649530]]+Table9[[#This Row],[14832188]]</f>
        <v>14182658</v>
      </c>
      <c r="F10" s="8">
        <v>2778085925</v>
      </c>
      <c r="G10" s="8">
        <v>-46482625</v>
      </c>
      <c r="H10" s="8">
        <v>46000000</v>
      </c>
      <c r="I10" s="8">
        <f>Table9[[#This Row],[46000000.0000]]+Table9[[#This Row],[-46482625]]+Table9[[#This Row],[2778085925]]</f>
        <v>2777603300</v>
      </c>
    </row>
    <row r="11" spans="1:9" ht="23.1" customHeight="1" x14ac:dyDescent="0.6">
      <c r="A11" s="7" t="s">
        <v>240</v>
      </c>
      <c r="B11" s="8">
        <v>0</v>
      </c>
      <c r="C11" s="8">
        <v>0</v>
      </c>
      <c r="D11" s="8">
        <v>0</v>
      </c>
      <c r="E11" s="8">
        <f>Table9[[#This Row],[0]]+Table9[[#This Row],[-649530]]+Table9[[#This Row],[14832188]]</f>
        <v>0</v>
      </c>
      <c r="F11" s="8">
        <v>1652400583</v>
      </c>
      <c r="G11" s="8">
        <v>0</v>
      </c>
      <c r="H11" s="8">
        <v>3518718</v>
      </c>
      <c r="I11" s="8">
        <f>Table9[[#This Row],[46000000.0000]]+Table9[[#This Row],[-46482625]]+Table9[[#This Row],[2778085925]]</f>
        <v>1655919301</v>
      </c>
    </row>
    <row r="12" spans="1:9" ht="23.1" customHeight="1" x14ac:dyDescent="0.6">
      <c r="A12" s="7" t="s">
        <v>220</v>
      </c>
      <c r="B12" s="8">
        <v>7150710077</v>
      </c>
      <c r="C12" s="8">
        <v>0</v>
      </c>
      <c r="D12" s="8">
        <v>0</v>
      </c>
      <c r="E12" s="8">
        <f>Table9[[#This Row],[0]]+Table9[[#This Row],[-649530]]+Table9[[#This Row],[14832188]]</f>
        <v>7150710077</v>
      </c>
      <c r="F12" s="8">
        <v>10093676144</v>
      </c>
      <c r="G12" s="8">
        <v>-566875682</v>
      </c>
      <c r="H12" s="8">
        <v>0</v>
      </c>
      <c r="I12" s="8">
        <f>Table9[[#This Row],[46000000.0000]]+Table9[[#This Row],[-46482625]]+Table9[[#This Row],[2778085925]]</f>
        <v>9526800462</v>
      </c>
    </row>
    <row r="13" spans="1:9" ht="23.1" customHeight="1" x14ac:dyDescent="0.6">
      <c r="A13" s="7" t="s">
        <v>208</v>
      </c>
      <c r="B13" s="8">
        <v>3627771932</v>
      </c>
      <c r="C13" s="8">
        <v>-4196955011</v>
      </c>
      <c r="D13" s="8">
        <v>0</v>
      </c>
      <c r="E13" s="8">
        <f>Table9[[#This Row],[0]]+Table9[[#This Row],[-649530]]+Table9[[#This Row],[14832188]]</f>
        <v>-569183079</v>
      </c>
      <c r="F13" s="8">
        <v>4548720862</v>
      </c>
      <c r="G13" s="8">
        <v>-4645983742</v>
      </c>
      <c r="H13" s="8">
        <v>0</v>
      </c>
      <c r="I13" s="8">
        <f>Table9[[#This Row],[46000000.0000]]+Table9[[#This Row],[-46482625]]+Table9[[#This Row],[2778085925]]</f>
        <v>-97262880</v>
      </c>
    </row>
    <row r="14" spans="1:9" ht="23.1" customHeight="1" x14ac:dyDescent="0.6">
      <c r="A14" s="7" t="s">
        <v>226</v>
      </c>
      <c r="B14" s="8">
        <v>1298015956</v>
      </c>
      <c r="C14" s="8">
        <v>-725000000</v>
      </c>
      <c r="D14" s="8">
        <v>0</v>
      </c>
      <c r="E14" s="8">
        <f>Table9[[#This Row],[0]]+Table9[[#This Row],[-649530]]+Table9[[#This Row],[14832188]]</f>
        <v>573015956</v>
      </c>
      <c r="F14" s="8">
        <v>1298015956</v>
      </c>
      <c r="G14" s="8">
        <v>-725000000</v>
      </c>
      <c r="H14" s="8">
        <v>0</v>
      </c>
      <c r="I14" s="8">
        <f>Table9[[#This Row],[46000000.0000]]+Table9[[#This Row],[-46482625]]+Table9[[#This Row],[2778085925]]</f>
        <v>573015956</v>
      </c>
    </row>
    <row r="15" spans="1:9" ht="23.1" customHeight="1" x14ac:dyDescent="0.6">
      <c r="A15" s="7" t="s">
        <v>241</v>
      </c>
      <c r="B15" s="8">
        <v>0</v>
      </c>
      <c r="C15" s="8">
        <v>0</v>
      </c>
      <c r="D15" s="8">
        <v>0</v>
      </c>
      <c r="E15" s="8">
        <f>Table9[[#This Row],[0]]+Table9[[#This Row],[-649530]]+Table9[[#This Row],[14832188]]</f>
        <v>0</v>
      </c>
      <c r="F15" s="8">
        <v>0</v>
      </c>
      <c r="G15" s="8">
        <v>0</v>
      </c>
      <c r="H15" s="8">
        <v>401402150</v>
      </c>
      <c r="I15" s="8">
        <f>Table9[[#This Row],[46000000.0000]]+Table9[[#This Row],[-46482625]]+Table9[[#This Row],[2778085925]]</f>
        <v>401402150</v>
      </c>
    </row>
    <row r="16" spans="1:9" ht="23.1" customHeight="1" x14ac:dyDescent="0.6">
      <c r="A16" s="7" t="s">
        <v>242</v>
      </c>
      <c r="B16" s="8">
        <v>0</v>
      </c>
      <c r="C16" s="8">
        <v>0</v>
      </c>
      <c r="D16" s="8">
        <v>0</v>
      </c>
      <c r="E16" s="8">
        <f>Table9[[#This Row],[0]]+Table9[[#This Row],[-649530]]+Table9[[#This Row],[14832188]]</f>
        <v>0</v>
      </c>
      <c r="F16" s="8">
        <v>0</v>
      </c>
      <c r="G16" s="8">
        <v>0</v>
      </c>
      <c r="H16" s="8">
        <v>88344961</v>
      </c>
      <c r="I16" s="8">
        <f>Table9[[#This Row],[46000000.0000]]+Table9[[#This Row],[-46482625]]+Table9[[#This Row],[2778085925]]</f>
        <v>88344961</v>
      </c>
    </row>
    <row r="17" spans="1:9" ht="23.1" customHeight="1" x14ac:dyDescent="0.6">
      <c r="A17" s="7" t="s">
        <v>211</v>
      </c>
      <c r="B17" s="8">
        <v>5100266599</v>
      </c>
      <c r="C17" s="8">
        <v>-72499926</v>
      </c>
      <c r="D17" s="8">
        <v>0</v>
      </c>
      <c r="E17" s="8">
        <f>Table9[[#This Row],[0]]+Table9[[#This Row],[-649530]]+Table9[[#This Row],[14832188]]</f>
        <v>5027766673</v>
      </c>
      <c r="F17" s="8">
        <v>6157328390</v>
      </c>
      <c r="G17" s="8">
        <v>1078339371</v>
      </c>
      <c r="H17" s="8">
        <v>0</v>
      </c>
      <c r="I17" s="8">
        <f>Table9[[#This Row],[46000000.0000]]+Table9[[#This Row],[-46482625]]+Table9[[#This Row],[2778085925]]</f>
        <v>7235667761</v>
      </c>
    </row>
    <row r="18" spans="1:9" ht="23.1" customHeight="1" x14ac:dyDescent="0.6">
      <c r="A18" s="7" t="s">
        <v>217</v>
      </c>
      <c r="B18" s="8">
        <v>977971312</v>
      </c>
      <c r="C18" s="8">
        <v>-1444456917</v>
      </c>
      <c r="D18" s="8">
        <v>0</v>
      </c>
      <c r="E18" s="8">
        <f>Table9[[#This Row],[0]]+Table9[[#This Row],[-649530]]+Table9[[#This Row],[14832188]]</f>
        <v>-466485605</v>
      </c>
      <c r="F18" s="8">
        <v>977971312</v>
      </c>
      <c r="G18" s="8">
        <v>-1444456917</v>
      </c>
      <c r="H18" s="8">
        <v>0</v>
      </c>
      <c r="I18" s="8">
        <f>Table9[[#This Row],[46000000.0000]]+Table9[[#This Row],[-46482625]]+Table9[[#This Row],[2778085925]]</f>
        <v>-466485605</v>
      </c>
    </row>
    <row r="19" spans="1:9" ht="23.1" customHeight="1" x14ac:dyDescent="0.6">
      <c r="A19" s="7" t="s">
        <v>214</v>
      </c>
      <c r="B19" s="8">
        <v>1549088786</v>
      </c>
      <c r="C19" s="8">
        <v>-224904648</v>
      </c>
      <c r="D19" s="8">
        <v>0</v>
      </c>
      <c r="E19" s="8">
        <f>Table9[[#This Row],[0]]+Table9[[#This Row],[-649530]]+Table9[[#This Row],[14832188]]</f>
        <v>1324184138</v>
      </c>
      <c r="F19" s="8">
        <v>1549088786</v>
      </c>
      <c r="G19" s="8">
        <v>-224904648</v>
      </c>
      <c r="H19" s="8">
        <v>0</v>
      </c>
      <c r="I19" s="8">
        <f>Table9[[#This Row],[46000000.0000]]+Table9[[#This Row],[-46482625]]+Table9[[#This Row],[2778085925]]</f>
        <v>1324184138</v>
      </c>
    </row>
    <row r="20" spans="1:9" ht="23.1" customHeight="1" x14ac:dyDescent="0.6">
      <c r="A20" s="7" t="s">
        <v>243</v>
      </c>
      <c r="B20" s="8">
        <v>0</v>
      </c>
      <c r="C20" s="8">
        <v>0</v>
      </c>
      <c r="D20" s="8">
        <v>0</v>
      </c>
      <c r="E20" s="8">
        <f>Table9[[#This Row],[0]]+Table9[[#This Row],[-649530]]+Table9[[#This Row],[14832188]]</f>
        <v>0</v>
      </c>
      <c r="F20" s="8">
        <v>0</v>
      </c>
      <c r="G20" s="8">
        <v>0</v>
      </c>
      <c r="H20" s="8">
        <v>147039274</v>
      </c>
      <c r="I20" s="8">
        <f>Table9[[#This Row],[46000000.0000]]+Table9[[#This Row],[-46482625]]+Table9[[#This Row],[2778085925]]</f>
        <v>147039274</v>
      </c>
    </row>
    <row r="21" spans="1:9" ht="23.1" customHeight="1" x14ac:dyDescent="0.6">
      <c r="A21" s="7" t="s">
        <v>223</v>
      </c>
      <c r="B21" s="8">
        <v>10547193018</v>
      </c>
      <c r="C21" s="8">
        <v>-1929412750</v>
      </c>
      <c r="D21" s="8">
        <v>-809999190</v>
      </c>
      <c r="E21" s="8">
        <f>Table9[[#This Row],[0]]+Table9[[#This Row],[-649530]]+Table9[[#This Row],[14832188]]</f>
        <v>7807781078</v>
      </c>
      <c r="F21" s="8">
        <v>20298636422</v>
      </c>
      <c r="G21" s="8">
        <v>-2147500000</v>
      </c>
      <c r="H21" s="8">
        <v>-878453740</v>
      </c>
      <c r="I21" s="8">
        <f>Table9[[#This Row],[46000000.0000]]+Table9[[#This Row],[-46482625]]+Table9[[#This Row],[2778085925]]</f>
        <v>17272682682</v>
      </c>
    </row>
    <row r="22" spans="1:9" ht="23.1" customHeight="1" x14ac:dyDescent="0.6">
      <c r="A22" s="7" t="s">
        <v>244</v>
      </c>
      <c r="B22" s="8">
        <v>0</v>
      </c>
      <c r="C22" s="8">
        <v>0</v>
      </c>
      <c r="D22" s="8">
        <v>0</v>
      </c>
      <c r="E22" s="8">
        <f>Table9[[#This Row],[0]]+Table9[[#This Row],[-649530]]+Table9[[#This Row],[14832188]]</f>
        <v>0</v>
      </c>
      <c r="F22" s="8">
        <v>0</v>
      </c>
      <c r="G22" s="8">
        <v>0</v>
      </c>
      <c r="H22" s="8">
        <v>185029024</v>
      </c>
      <c r="I22" s="8">
        <f>Table9[[#This Row],[46000000.0000]]+Table9[[#This Row],[-46482625]]+Table9[[#This Row],[2778085925]]</f>
        <v>185029024</v>
      </c>
    </row>
    <row r="23" spans="1:9" ht="23.1" customHeight="1" thickBot="1" x14ac:dyDescent="0.65">
      <c r="A23" s="7" t="s">
        <v>97</v>
      </c>
      <c r="B23" s="14">
        <f>SUM(B10:B22)</f>
        <v>30265849868</v>
      </c>
      <c r="C23" s="14">
        <f>SUM(C10:C22)</f>
        <v>-8593878782</v>
      </c>
      <c r="D23" s="14">
        <f>SUM(D10:D22)</f>
        <v>-809999190</v>
      </c>
      <c r="E23" s="14">
        <f>SUM(E10:E22)</f>
        <v>20861971896</v>
      </c>
      <c r="F23" s="14">
        <f>SUM(F10:F22)</f>
        <v>49353924380</v>
      </c>
      <c r="G23" s="14">
        <f>SUM(G10:G22)</f>
        <v>-8722864243</v>
      </c>
      <c r="H23" s="14">
        <f>SUM(H10:H22)</f>
        <v>-7119613</v>
      </c>
      <c r="I23" s="14">
        <f>SUM(I10:I22)</f>
        <v>40623940524</v>
      </c>
    </row>
    <row r="24" spans="1:9" ht="23.1" customHeight="1" thickTop="1" x14ac:dyDescent="0.6">
      <c r="A24" s="87" t="s">
        <v>98</v>
      </c>
      <c r="B24" s="33"/>
      <c r="C24" s="33"/>
      <c r="D24" s="33"/>
      <c r="E24" s="33"/>
      <c r="F24" s="33"/>
      <c r="G24" s="33"/>
      <c r="H24" s="33"/>
      <c r="I24" s="33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scale="79" orientation="landscape" r:id="rId1"/>
  <headerFooter differentOddEven="1" differentFirst="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rightToLeft="1" topLeftCell="A61" zoomScaleNormal="100" zoomScaleSheetLayoutView="106" workbookViewId="0">
      <selection activeCell="C84" sqref="C84"/>
    </sheetView>
  </sheetViews>
  <sheetFormatPr defaultColWidth="0" defaultRowHeight="22.5" x14ac:dyDescent="0.6"/>
  <cols>
    <col min="1" max="1" width="10.7109375" style="26" customWidth="1"/>
    <col min="2" max="3" width="29.85546875" style="26" bestFit="1" customWidth="1"/>
    <col min="4" max="4" width="26.5703125" style="100" bestFit="1" customWidth="1"/>
    <col min="5" max="5" width="0.7109375" style="27" customWidth="1"/>
    <col min="6" max="6" width="0" style="27" hidden="1" customWidth="1"/>
    <col min="7" max="7" width="36.28515625" style="27" customWidth="1"/>
    <col min="8" max="16384" width="0" style="27" hidden="1"/>
  </cols>
  <sheetData>
    <row r="1" spans="1:5" x14ac:dyDescent="0.6">
      <c r="A1" s="57" t="s">
        <v>0</v>
      </c>
      <c r="B1" s="57"/>
      <c r="C1" s="57"/>
      <c r="D1" s="57"/>
    </row>
    <row r="2" spans="1:5" x14ac:dyDescent="0.6">
      <c r="A2" s="57" t="s">
        <v>233</v>
      </c>
      <c r="B2" s="57"/>
      <c r="C2" s="57"/>
      <c r="D2" s="57"/>
    </row>
    <row r="3" spans="1:5" x14ac:dyDescent="0.6">
      <c r="A3" s="57" t="s">
        <v>234</v>
      </c>
      <c r="B3" s="57"/>
      <c r="C3" s="57"/>
      <c r="D3" s="57"/>
    </row>
    <row r="4" spans="1:5" x14ac:dyDescent="0.6">
      <c r="A4" s="72" t="s">
        <v>245</v>
      </c>
      <c r="B4" s="72"/>
      <c r="C4" s="72"/>
      <c r="D4" s="72"/>
    </row>
    <row r="5" spans="1:5" ht="23.25" thickBot="1" x14ac:dyDescent="0.65">
      <c r="A5" s="62"/>
      <c r="B5" s="62"/>
      <c r="C5" s="62"/>
      <c r="D5" s="97"/>
    </row>
    <row r="6" spans="1:5" ht="37.5" customHeight="1" thickBot="1" x14ac:dyDescent="0.65">
      <c r="A6" s="77" t="s">
        <v>246</v>
      </c>
      <c r="B6" s="60" t="s">
        <v>340</v>
      </c>
      <c r="C6" s="92" t="s">
        <v>236</v>
      </c>
      <c r="D6" s="92"/>
      <c r="E6" s="93"/>
    </row>
    <row r="7" spans="1:5" ht="59.25" customHeight="1" x14ac:dyDescent="0.6">
      <c r="A7" s="94" t="s">
        <v>247</v>
      </c>
      <c r="B7" s="82" t="s">
        <v>248</v>
      </c>
      <c r="C7" s="82" t="s">
        <v>248</v>
      </c>
      <c r="D7" s="95" t="s">
        <v>249</v>
      </c>
      <c r="E7" s="26"/>
    </row>
    <row r="8" spans="1:5" ht="22.5" customHeight="1" thickBot="1" x14ac:dyDescent="0.65">
      <c r="A8" s="80"/>
      <c r="B8" s="76"/>
      <c r="C8" s="76"/>
      <c r="D8" s="96"/>
      <c r="E8" s="26"/>
    </row>
    <row r="9" spans="1:5" ht="23.1" customHeight="1" x14ac:dyDescent="0.6">
      <c r="A9" s="7" t="s">
        <v>27</v>
      </c>
      <c r="B9" s="8">
        <v>503159747</v>
      </c>
      <c r="C9" s="8">
        <v>503159747</v>
      </c>
      <c r="D9" s="98" t="s">
        <v>346</v>
      </c>
    </row>
    <row r="10" spans="1:5" ht="23.1" customHeight="1" x14ac:dyDescent="0.6">
      <c r="A10" s="7" t="s">
        <v>37</v>
      </c>
      <c r="B10" s="8">
        <v>0</v>
      </c>
      <c r="C10" s="8">
        <v>3073362958</v>
      </c>
      <c r="D10" s="98" t="s">
        <v>346</v>
      </c>
    </row>
    <row r="11" spans="1:5" ht="23.1" customHeight="1" x14ac:dyDescent="0.6">
      <c r="A11" s="7" t="s">
        <v>46</v>
      </c>
      <c r="B11" s="8">
        <v>261063989</v>
      </c>
      <c r="C11" s="8">
        <v>388570991</v>
      </c>
      <c r="D11" s="98" t="s">
        <v>346</v>
      </c>
    </row>
    <row r="12" spans="1:5" ht="23.1" customHeight="1" x14ac:dyDescent="0.6">
      <c r="A12" s="7" t="s">
        <v>45</v>
      </c>
      <c r="B12" s="8">
        <v>0</v>
      </c>
      <c r="C12" s="8">
        <v>13846443</v>
      </c>
      <c r="D12" s="98" t="s">
        <v>346</v>
      </c>
    </row>
    <row r="13" spans="1:5" ht="23.1" customHeight="1" x14ac:dyDescent="0.6">
      <c r="A13" s="7" t="s">
        <v>93</v>
      </c>
      <c r="B13" s="8">
        <v>7990619</v>
      </c>
      <c r="C13" s="8">
        <v>15981238</v>
      </c>
      <c r="D13" s="98" t="s">
        <v>346</v>
      </c>
    </row>
    <row r="14" spans="1:5" ht="23.1" customHeight="1" x14ac:dyDescent="0.6">
      <c r="A14" s="7" t="s">
        <v>26</v>
      </c>
      <c r="B14" s="8">
        <v>216523752</v>
      </c>
      <c r="C14" s="8">
        <v>1110511467</v>
      </c>
      <c r="D14" s="98" t="s">
        <v>346</v>
      </c>
    </row>
    <row r="15" spans="1:5" ht="23.1" customHeight="1" x14ac:dyDescent="0.6">
      <c r="A15" s="7" t="s">
        <v>75</v>
      </c>
      <c r="B15" s="8">
        <v>137843710</v>
      </c>
      <c r="C15" s="8">
        <v>463435030</v>
      </c>
      <c r="D15" s="98" t="s">
        <v>346</v>
      </c>
    </row>
    <row r="16" spans="1:5" ht="23.1" customHeight="1" x14ac:dyDescent="0.6">
      <c r="A16" s="7" t="s">
        <v>87</v>
      </c>
      <c r="B16" s="8">
        <v>6765633</v>
      </c>
      <c r="C16" s="8">
        <v>12735123</v>
      </c>
      <c r="D16" s="98" t="s">
        <v>346</v>
      </c>
    </row>
    <row r="17" spans="1:4" ht="23.1" customHeight="1" x14ac:dyDescent="0.6">
      <c r="A17" s="7" t="s">
        <v>56</v>
      </c>
      <c r="B17" s="8">
        <v>182246713</v>
      </c>
      <c r="C17" s="8">
        <v>561578559</v>
      </c>
      <c r="D17" s="98" t="s">
        <v>346</v>
      </c>
    </row>
    <row r="18" spans="1:4" ht="23.1" customHeight="1" x14ac:dyDescent="0.6">
      <c r="A18" s="7" t="s">
        <v>66</v>
      </c>
      <c r="B18" s="8">
        <v>0</v>
      </c>
      <c r="C18" s="8">
        <v>105052997</v>
      </c>
      <c r="D18" s="98" t="s">
        <v>346</v>
      </c>
    </row>
    <row r="19" spans="1:4" ht="23.1" customHeight="1" x14ac:dyDescent="0.6">
      <c r="A19" s="7" t="s">
        <v>38</v>
      </c>
      <c r="B19" s="8">
        <v>115294152</v>
      </c>
      <c r="C19" s="8">
        <v>121379026</v>
      </c>
      <c r="D19" s="98" t="s">
        <v>346</v>
      </c>
    </row>
    <row r="20" spans="1:4" ht="23.1" customHeight="1" x14ac:dyDescent="0.6">
      <c r="A20" s="7" t="s">
        <v>47</v>
      </c>
      <c r="B20" s="8">
        <v>139604190</v>
      </c>
      <c r="C20" s="8">
        <v>223377528</v>
      </c>
      <c r="D20" s="98" t="s">
        <v>346</v>
      </c>
    </row>
    <row r="21" spans="1:4" ht="23.1" customHeight="1" x14ac:dyDescent="0.6">
      <c r="A21" s="7" t="s">
        <v>95</v>
      </c>
      <c r="B21" s="8">
        <v>71976840</v>
      </c>
      <c r="C21" s="8">
        <v>71976840</v>
      </c>
      <c r="D21" s="98" t="s">
        <v>346</v>
      </c>
    </row>
    <row r="22" spans="1:4" ht="23.1" customHeight="1" x14ac:dyDescent="0.6">
      <c r="A22" s="7" t="s">
        <v>94</v>
      </c>
      <c r="B22" s="8">
        <v>191779451</v>
      </c>
      <c r="C22" s="8">
        <v>286563863</v>
      </c>
      <c r="D22" s="98" t="s">
        <v>346</v>
      </c>
    </row>
    <row r="23" spans="1:4" ht="23.1" customHeight="1" x14ac:dyDescent="0.6">
      <c r="A23" s="7" t="s">
        <v>44</v>
      </c>
      <c r="B23" s="8">
        <v>90283066</v>
      </c>
      <c r="C23" s="8">
        <v>160039867</v>
      </c>
      <c r="D23" s="98" t="s">
        <v>346</v>
      </c>
    </row>
    <row r="24" spans="1:4" ht="23.1" customHeight="1" x14ac:dyDescent="0.6">
      <c r="A24" s="7" t="s">
        <v>55</v>
      </c>
      <c r="B24" s="8">
        <v>4909627</v>
      </c>
      <c r="C24" s="8">
        <v>11911861</v>
      </c>
      <c r="D24" s="98" t="s">
        <v>346</v>
      </c>
    </row>
    <row r="25" spans="1:4" ht="23.1" customHeight="1" x14ac:dyDescent="0.6">
      <c r="A25" s="7" t="s">
        <v>25</v>
      </c>
      <c r="B25" s="8">
        <v>14965501</v>
      </c>
      <c r="C25" s="8">
        <v>30222277</v>
      </c>
      <c r="D25" s="98" t="s">
        <v>346</v>
      </c>
    </row>
    <row r="26" spans="1:4" ht="23.1" customHeight="1" x14ac:dyDescent="0.6">
      <c r="A26" s="7" t="s">
        <v>36</v>
      </c>
      <c r="B26" s="8">
        <v>0</v>
      </c>
      <c r="C26" s="8">
        <v>58116683</v>
      </c>
      <c r="D26" s="98" t="s">
        <v>346</v>
      </c>
    </row>
    <row r="27" spans="1:4" ht="23.1" customHeight="1" x14ac:dyDescent="0.6">
      <c r="A27" s="7" t="s">
        <v>86</v>
      </c>
      <c r="B27" s="8">
        <v>0</v>
      </c>
      <c r="C27" s="8">
        <v>78057829</v>
      </c>
      <c r="D27" s="98" t="s">
        <v>346</v>
      </c>
    </row>
    <row r="28" spans="1:4" ht="23.1" customHeight="1" x14ac:dyDescent="0.6">
      <c r="A28" s="7" t="s">
        <v>92</v>
      </c>
      <c r="B28" s="8">
        <v>93948941</v>
      </c>
      <c r="C28" s="8">
        <v>225562306</v>
      </c>
      <c r="D28" s="98" t="s">
        <v>346</v>
      </c>
    </row>
    <row r="29" spans="1:4" ht="23.1" customHeight="1" x14ac:dyDescent="0.6">
      <c r="A29" s="7" t="s">
        <v>63</v>
      </c>
      <c r="B29" s="8">
        <v>0</v>
      </c>
      <c r="C29" s="8">
        <v>88275390</v>
      </c>
      <c r="D29" s="98" t="s">
        <v>346</v>
      </c>
    </row>
    <row r="30" spans="1:4" ht="23.1" customHeight="1" x14ac:dyDescent="0.6">
      <c r="A30" s="7" t="s">
        <v>24</v>
      </c>
      <c r="B30" s="8">
        <v>160594306</v>
      </c>
      <c r="C30" s="8">
        <v>420855829</v>
      </c>
      <c r="D30" s="98" t="s">
        <v>346</v>
      </c>
    </row>
    <row r="31" spans="1:4" ht="23.1" customHeight="1" x14ac:dyDescent="0.6">
      <c r="A31" s="7" t="s">
        <v>74</v>
      </c>
      <c r="B31" s="8">
        <v>25712875</v>
      </c>
      <c r="C31" s="8">
        <v>73049660</v>
      </c>
      <c r="D31" s="98" t="s">
        <v>346</v>
      </c>
    </row>
    <row r="32" spans="1:4" ht="23.1" customHeight="1" x14ac:dyDescent="0.6">
      <c r="A32" s="7" t="s">
        <v>85</v>
      </c>
      <c r="B32" s="8">
        <v>26166142</v>
      </c>
      <c r="C32" s="8">
        <v>103581408</v>
      </c>
      <c r="D32" s="98" t="s">
        <v>346</v>
      </c>
    </row>
    <row r="33" spans="1:4" ht="23.1" customHeight="1" x14ac:dyDescent="0.6">
      <c r="A33" s="7" t="s">
        <v>54</v>
      </c>
      <c r="B33" s="8">
        <v>3959057</v>
      </c>
      <c r="C33" s="8">
        <v>27945747</v>
      </c>
      <c r="D33" s="98" t="s">
        <v>346</v>
      </c>
    </row>
    <row r="34" spans="1:4" ht="23.1" customHeight="1" x14ac:dyDescent="0.6">
      <c r="A34" s="7" t="s">
        <v>62</v>
      </c>
      <c r="B34" s="8">
        <v>18293938</v>
      </c>
      <c r="C34" s="8">
        <v>181458445</v>
      </c>
      <c r="D34" s="98" t="s">
        <v>346</v>
      </c>
    </row>
    <row r="35" spans="1:4" ht="23.1" customHeight="1" x14ac:dyDescent="0.6">
      <c r="A35" s="7" t="s">
        <v>35</v>
      </c>
      <c r="B35" s="8">
        <v>38825096</v>
      </c>
      <c r="C35" s="8">
        <v>182210734</v>
      </c>
      <c r="D35" s="98" t="s">
        <v>346</v>
      </c>
    </row>
    <row r="36" spans="1:4" ht="23.1" customHeight="1" x14ac:dyDescent="0.6">
      <c r="A36" s="7" t="s">
        <v>43</v>
      </c>
      <c r="B36" s="8">
        <v>26300758</v>
      </c>
      <c r="C36" s="8">
        <v>200232186</v>
      </c>
      <c r="D36" s="98" t="s">
        <v>346</v>
      </c>
    </row>
    <row r="37" spans="1:4" ht="23.1" customHeight="1" x14ac:dyDescent="0.6">
      <c r="A37" s="7" t="s">
        <v>91</v>
      </c>
      <c r="B37" s="8">
        <v>10578259</v>
      </c>
      <c r="C37" s="8">
        <v>82970723</v>
      </c>
      <c r="D37" s="98" t="s">
        <v>346</v>
      </c>
    </row>
    <row r="38" spans="1:4" ht="23.1" customHeight="1" x14ac:dyDescent="0.6">
      <c r="A38" s="7" t="s">
        <v>23</v>
      </c>
      <c r="B38" s="8">
        <v>54038278</v>
      </c>
      <c r="C38" s="8">
        <v>132324885</v>
      </c>
      <c r="D38" s="98" t="s">
        <v>346</v>
      </c>
    </row>
    <row r="39" spans="1:4" ht="23.1" customHeight="1" x14ac:dyDescent="0.6">
      <c r="A39" s="7" t="s">
        <v>73</v>
      </c>
      <c r="B39" s="8">
        <v>51853769</v>
      </c>
      <c r="C39" s="8">
        <v>135698393</v>
      </c>
      <c r="D39" s="98" t="s">
        <v>346</v>
      </c>
    </row>
    <row r="40" spans="1:4" ht="23.1" customHeight="1" x14ac:dyDescent="0.6">
      <c r="A40" s="7" t="s">
        <v>72</v>
      </c>
      <c r="B40" s="8">
        <v>3364304</v>
      </c>
      <c r="C40" s="8">
        <v>9735252</v>
      </c>
      <c r="D40" s="98" t="s">
        <v>346</v>
      </c>
    </row>
    <row r="41" spans="1:4" ht="23.1" customHeight="1" x14ac:dyDescent="0.6">
      <c r="A41" s="7" t="s">
        <v>42</v>
      </c>
      <c r="B41" s="8">
        <v>0</v>
      </c>
      <c r="C41" s="8">
        <v>138462770</v>
      </c>
      <c r="D41" s="98" t="s">
        <v>346</v>
      </c>
    </row>
    <row r="42" spans="1:4" ht="23.1" customHeight="1" x14ac:dyDescent="0.6">
      <c r="A42" s="7" t="s">
        <v>53</v>
      </c>
      <c r="B42" s="8">
        <v>7042167</v>
      </c>
      <c r="C42" s="8">
        <v>72198275</v>
      </c>
      <c r="D42" s="98" t="s">
        <v>346</v>
      </c>
    </row>
    <row r="43" spans="1:4" ht="23.1" customHeight="1" x14ac:dyDescent="0.6">
      <c r="A43" s="7" t="s">
        <v>22</v>
      </c>
      <c r="B43" s="8">
        <v>0</v>
      </c>
      <c r="C43" s="8">
        <v>21364640</v>
      </c>
      <c r="D43" s="98" t="s">
        <v>346</v>
      </c>
    </row>
    <row r="44" spans="1:4" ht="23.1" customHeight="1" x14ac:dyDescent="0.6">
      <c r="A44" s="7" t="s">
        <v>34</v>
      </c>
      <c r="B44" s="8">
        <v>0</v>
      </c>
      <c r="C44" s="8">
        <v>2927447</v>
      </c>
      <c r="D44" s="98" t="s">
        <v>346</v>
      </c>
    </row>
    <row r="45" spans="1:4" ht="23.1" customHeight="1" x14ac:dyDescent="0.6">
      <c r="A45" s="7" t="s">
        <v>84</v>
      </c>
      <c r="B45" s="8">
        <v>89598736</v>
      </c>
      <c r="C45" s="8">
        <v>292604077</v>
      </c>
      <c r="D45" s="98" t="s">
        <v>346</v>
      </c>
    </row>
    <row r="46" spans="1:4" ht="23.1" customHeight="1" x14ac:dyDescent="0.6">
      <c r="A46" s="7" t="s">
        <v>90</v>
      </c>
      <c r="B46" s="8">
        <v>60051408</v>
      </c>
      <c r="C46" s="8">
        <v>64838410</v>
      </c>
      <c r="D46" s="98" t="s">
        <v>346</v>
      </c>
    </row>
    <row r="47" spans="1:4" ht="23.1" customHeight="1" x14ac:dyDescent="0.6">
      <c r="A47" s="7" t="s">
        <v>61</v>
      </c>
      <c r="B47" s="8">
        <v>103429696</v>
      </c>
      <c r="C47" s="8">
        <v>127294055</v>
      </c>
      <c r="D47" s="98" t="s">
        <v>346</v>
      </c>
    </row>
    <row r="48" spans="1:4" ht="23.1" customHeight="1" x14ac:dyDescent="0.6">
      <c r="A48" s="7" t="s">
        <v>71</v>
      </c>
      <c r="B48" s="8">
        <v>0</v>
      </c>
      <c r="C48" s="8">
        <v>115960733</v>
      </c>
      <c r="D48" s="98" t="s">
        <v>346</v>
      </c>
    </row>
    <row r="49" spans="1:4" ht="23.1" customHeight="1" x14ac:dyDescent="0.6">
      <c r="A49" s="7" t="s">
        <v>41</v>
      </c>
      <c r="B49" s="8">
        <v>0</v>
      </c>
      <c r="C49" s="8">
        <v>143100045</v>
      </c>
      <c r="D49" s="98" t="s">
        <v>346</v>
      </c>
    </row>
    <row r="50" spans="1:4" ht="23.1" customHeight="1" x14ac:dyDescent="0.6">
      <c r="A50" s="7" t="s">
        <v>83</v>
      </c>
      <c r="B50" s="8">
        <v>86320164</v>
      </c>
      <c r="C50" s="8">
        <v>95731082</v>
      </c>
      <c r="D50" s="98" t="s">
        <v>346</v>
      </c>
    </row>
    <row r="51" spans="1:4" ht="23.1" customHeight="1" x14ac:dyDescent="0.6">
      <c r="A51" s="7" t="s">
        <v>52</v>
      </c>
      <c r="B51" s="8">
        <v>87555177</v>
      </c>
      <c r="C51" s="8">
        <v>254473337</v>
      </c>
      <c r="D51" s="98" t="s">
        <v>346</v>
      </c>
    </row>
    <row r="52" spans="1:4" ht="23.1" customHeight="1" x14ac:dyDescent="0.6">
      <c r="A52" s="7" t="s">
        <v>60</v>
      </c>
      <c r="B52" s="8">
        <v>23794827</v>
      </c>
      <c r="C52" s="8">
        <v>59936533</v>
      </c>
      <c r="D52" s="98" t="s">
        <v>346</v>
      </c>
    </row>
    <row r="53" spans="1:4" ht="23.1" customHeight="1" x14ac:dyDescent="0.6">
      <c r="A53" s="7" t="s">
        <v>33</v>
      </c>
      <c r="B53" s="8">
        <v>0</v>
      </c>
      <c r="C53" s="8">
        <v>231038112</v>
      </c>
      <c r="D53" s="98" t="s">
        <v>346</v>
      </c>
    </row>
    <row r="54" spans="1:4" ht="23.1" customHeight="1" x14ac:dyDescent="0.6">
      <c r="A54" s="7" t="s">
        <v>40</v>
      </c>
      <c r="B54" s="8">
        <v>200542796</v>
      </c>
      <c r="C54" s="8">
        <v>320150912</v>
      </c>
      <c r="D54" s="98" t="s">
        <v>346</v>
      </c>
    </row>
    <row r="55" spans="1:4" ht="23.1" customHeight="1" x14ac:dyDescent="0.6">
      <c r="A55" s="7" t="s">
        <v>21</v>
      </c>
      <c r="B55" s="8">
        <v>187894111</v>
      </c>
      <c r="C55" s="8">
        <v>335895130</v>
      </c>
      <c r="D55" s="98" t="s">
        <v>346</v>
      </c>
    </row>
    <row r="56" spans="1:4" ht="23.1" customHeight="1" x14ac:dyDescent="0.6">
      <c r="A56" s="7" t="s">
        <v>70</v>
      </c>
      <c r="B56" s="8">
        <v>270016939</v>
      </c>
      <c r="C56" s="8">
        <v>287341563</v>
      </c>
      <c r="D56" s="98" t="s">
        <v>346</v>
      </c>
    </row>
    <row r="57" spans="1:4" ht="23.1" customHeight="1" x14ac:dyDescent="0.6">
      <c r="A57" s="7" t="s">
        <v>82</v>
      </c>
      <c r="B57" s="8">
        <v>68137871</v>
      </c>
      <c r="C57" s="8">
        <v>86822944</v>
      </c>
      <c r="D57" s="98" t="s">
        <v>346</v>
      </c>
    </row>
    <row r="58" spans="1:4" ht="23.1" customHeight="1" x14ac:dyDescent="0.6">
      <c r="A58" s="7" t="s">
        <v>51</v>
      </c>
      <c r="B58" s="8">
        <v>35244165</v>
      </c>
      <c r="C58" s="8">
        <v>113214805</v>
      </c>
      <c r="D58" s="98" t="s">
        <v>346</v>
      </c>
    </row>
    <row r="59" spans="1:4" ht="23.1" customHeight="1" x14ac:dyDescent="0.6">
      <c r="A59" s="7" t="s">
        <v>50</v>
      </c>
      <c r="B59" s="8">
        <v>174799156</v>
      </c>
      <c r="C59" s="8">
        <v>195573284</v>
      </c>
      <c r="D59" s="98" t="s">
        <v>346</v>
      </c>
    </row>
    <row r="60" spans="1:4" ht="23.1" customHeight="1" x14ac:dyDescent="0.6">
      <c r="A60" s="7" t="s">
        <v>20</v>
      </c>
      <c r="B60" s="8">
        <v>183511604</v>
      </c>
      <c r="C60" s="8">
        <v>380207143</v>
      </c>
      <c r="D60" s="98" t="s">
        <v>346</v>
      </c>
    </row>
    <row r="61" spans="1:4" ht="23.1" customHeight="1" x14ac:dyDescent="0.6">
      <c r="A61" s="7" t="s">
        <v>32</v>
      </c>
      <c r="B61" s="8">
        <v>0</v>
      </c>
      <c r="C61" s="8">
        <v>21978944</v>
      </c>
      <c r="D61" s="98" t="s">
        <v>346</v>
      </c>
    </row>
    <row r="62" spans="1:4" ht="23.1" customHeight="1" x14ac:dyDescent="0.6">
      <c r="A62" s="7" t="s">
        <v>81</v>
      </c>
      <c r="B62" s="8">
        <v>79222016</v>
      </c>
      <c r="C62" s="8">
        <v>88020625</v>
      </c>
      <c r="D62" s="98" t="s">
        <v>346</v>
      </c>
    </row>
    <row r="63" spans="1:4" ht="23.1" customHeight="1" x14ac:dyDescent="0.6">
      <c r="A63" s="7" t="s">
        <v>89</v>
      </c>
      <c r="B63" s="8">
        <v>1688646</v>
      </c>
      <c r="C63" s="8">
        <v>51184537</v>
      </c>
      <c r="D63" s="98" t="s">
        <v>346</v>
      </c>
    </row>
    <row r="64" spans="1:4" ht="23.1" customHeight="1" x14ac:dyDescent="0.6">
      <c r="A64" s="7" t="s">
        <v>59</v>
      </c>
      <c r="B64" s="8">
        <v>266906065</v>
      </c>
      <c r="C64" s="8">
        <v>302344693</v>
      </c>
      <c r="D64" s="98" t="s">
        <v>346</v>
      </c>
    </row>
    <row r="65" spans="1:4" ht="23.1" customHeight="1" x14ac:dyDescent="0.6">
      <c r="A65" s="7" t="s">
        <v>69</v>
      </c>
      <c r="B65" s="8">
        <v>0</v>
      </c>
      <c r="C65" s="8">
        <v>12055633</v>
      </c>
      <c r="D65" s="98" t="s">
        <v>346</v>
      </c>
    </row>
    <row r="66" spans="1:4" ht="23.1" customHeight="1" x14ac:dyDescent="0.6">
      <c r="A66" s="7" t="s">
        <v>49</v>
      </c>
      <c r="B66" s="8">
        <v>2470190</v>
      </c>
      <c r="C66" s="8">
        <v>208159352</v>
      </c>
      <c r="D66" s="98" t="s">
        <v>346</v>
      </c>
    </row>
    <row r="67" spans="1:4" ht="23.1" customHeight="1" x14ac:dyDescent="0.6">
      <c r="A67" s="7" t="s">
        <v>19</v>
      </c>
      <c r="B67" s="8">
        <v>0</v>
      </c>
      <c r="C67" s="8">
        <v>43293360</v>
      </c>
      <c r="D67" s="98" t="s">
        <v>346</v>
      </c>
    </row>
    <row r="68" spans="1:4" ht="23.1" customHeight="1" x14ac:dyDescent="0.6">
      <c r="A68" s="7" t="s">
        <v>58</v>
      </c>
      <c r="B68" s="8">
        <v>0</v>
      </c>
      <c r="C68" s="8">
        <v>27622635</v>
      </c>
      <c r="D68" s="98" t="s">
        <v>346</v>
      </c>
    </row>
    <row r="69" spans="1:4" ht="23.1" customHeight="1" x14ac:dyDescent="0.6">
      <c r="A69" s="7" t="s">
        <v>31</v>
      </c>
      <c r="B69" s="8">
        <v>219715563</v>
      </c>
      <c r="C69" s="8">
        <v>219715563</v>
      </c>
      <c r="D69" s="98" t="s">
        <v>346</v>
      </c>
    </row>
    <row r="70" spans="1:4" ht="23.1" customHeight="1" x14ac:dyDescent="0.6">
      <c r="A70" s="7" t="s">
        <v>39</v>
      </c>
      <c r="B70" s="8">
        <v>30459740</v>
      </c>
      <c r="C70" s="8">
        <v>2722231107</v>
      </c>
      <c r="D70" s="98" t="s">
        <v>346</v>
      </c>
    </row>
    <row r="71" spans="1:4" ht="23.1" customHeight="1" x14ac:dyDescent="0.6">
      <c r="A71" s="7" t="s">
        <v>16</v>
      </c>
      <c r="B71" s="8">
        <v>18348762</v>
      </c>
      <c r="C71" s="8">
        <v>338759785</v>
      </c>
      <c r="D71" s="98" t="s">
        <v>346</v>
      </c>
    </row>
    <row r="72" spans="1:4" ht="23.1" customHeight="1" x14ac:dyDescent="0.6">
      <c r="A72" s="7" t="s">
        <v>68</v>
      </c>
      <c r="B72" s="8">
        <v>52135715</v>
      </c>
      <c r="C72" s="8">
        <v>796657983</v>
      </c>
      <c r="D72" s="98" t="s">
        <v>346</v>
      </c>
    </row>
    <row r="73" spans="1:4" ht="23.1" customHeight="1" x14ac:dyDescent="0.6">
      <c r="A73" s="7" t="s">
        <v>80</v>
      </c>
      <c r="B73" s="8">
        <v>4952233</v>
      </c>
      <c r="C73" s="8">
        <v>37362662</v>
      </c>
      <c r="D73" s="98" t="s">
        <v>346</v>
      </c>
    </row>
    <row r="74" spans="1:4" ht="23.1" customHeight="1" x14ac:dyDescent="0.6">
      <c r="A74" s="7" t="s">
        <v>48</v>
      </c>
      <c r="B74" s="8">
        <v>25605695</v>
      </c>
      <c r="C74" s="8">
        <v>51539229</v>
      </c>
      <c r="D74" s="98" t="s">
        <v>346</v>
      </c>
    </row>
    <row r="75" spans="1:4" ht="23.1" customHeight="1" x14ac:dyDescent="0.6">
      <c r="A75" s="7" t="s">
        <v>29</v>
      </c>
      <c r="B75" s="8">
        <v>148110926</v>
      </c>
      <c r="C75" s="8">
        <v>274066492</v>
      </c>
      <c r="D75" s="98" t="s">
        <v>346</v>
      </c>
    </row>
    <row r="76" spans="1:4" ht="23.1" customHeight="1" x14ac:dyDescent="0.6">
      <c r="A76" s="7" t="s">
        <v>30</v>
      </c>
      <c r="B76" s="8">
        <v>113837033</v>
      </c>
      <c r="C76" s="8">
        <v>171641815</v>
      </c>
      <c r="D76" s="98" t="s">
        <v>346</v>
      </c>
    </row>
    <row r="77" spans="1:4" ht="23.1" customHeight="1" x14ac:dyDescent="0.6">
      <c r="A77" s="7" t="s">
        <v>78</v>
      </c>
      <c r="B77" s="8">
        <v>1384792</v>
      </c>
      <c r="C77" s="8">
        <v>22714521</v>
      </c>
      <c r="D77" s="98" t="s">
        <v>346</v>
      </c>
    </row>
    <row r="78" spans="1:4" ht="23.1" customHeight="1" x14ac:dyDescent="0.6">
      <c r="A78" s="7" t="s">
        <v>67</v>
      </c>
      <c r="B78" s="8">
        <v>2488742</v>
      </c>
      <c r="C78" s="8">
        <v>40567683</v>
      </c>
      <c r="D78" s="98" t="s">
        <v>346</v>
      </c>
    </row>
    <row r="79" spans="1:4" ht="23.1" customHeight="1" x14ac:dyDescent="0.6">
      <c r="A79" s="7" t="s">
        <v>57</v>
      </c>
      <c r="B79" s="8">
        <v>10325888</v>
      </c>
      <c r="C79" s="8">
        <v>78253683</v>
      </c>
      <c r="D79" s="98" t="s">
        <v>346</v>
      </c>
    </row>
    <row r="80" spans="1:4" ht="23.1" customHeight="1" x14ac:dyDescent="0.6">
      <c r="A80" s="7" t="s">
        <v>88</v>
      </c>
      <c r="B80" s="8">
        <v>374053469</v>
      </c>
      <c r="C80" s="8">
        <v>406755973</v>
      </c>
      <c r="D80" s="98" t="s">
        <v>346</v>
      </c>
    </row>
    <row r="81" spans="1:5" ht="23.1" customHeight="1" thickBot="1" x14ac:dyDescent="0.65">
      <c r="A81" s="7" t="s">
        <v>97</v>
      </c>
      <c r="B81" s="14">
        <f>SUM(B9:B80)</f>
        <v>5387687005</v>
      </c>
      <c r="C81" s="14">
        <f>SUM(C9:C80)</f>
        <v>18407842857</v>
      </c>
      <c r="D81" s="98"/>
    </row>
    <row r="82" spans="1:5" ht="23.1" customHeight="1" thickTop="1" x14ac:dyDescent="0.6">
      <c r="A82" s="87" t="s">
        <v>98</v>
      </c>
      <c r="B82" s="33"/>
      <c r="C82" s="33"/>
      <c r="D82" s="99"/>
      <c r="E82" s="26"/>
    </row>
  </sheetData>
  <mergeCells count="5">
    <mergeCell ref="A4:D4"/>
    <mergeCell ref="C6:D6"/>
    <mergeCell ref="A1:D1"/>
    <mergeCell ref="A2:D2"/>
    <mergeCell ref="A3:D3"/>
  </mergeCells>
  <pageMargins left="0.7" right="0.7" top="0.75" bottom="0.75" header="0.3" footer="0.3"/>
  <pageSetup paperSize="9" scale="89" orientation="portrait" r:id="rId1"/>
  <headerFooter differentOddEven="1" differentFirst="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rightToLeft="1" zoomScaleNormal="100" zoomScaleSheetLayoutView="106" workbookViewId="0">
      <selection activeCell="F12" sqref="F12"/>
    </sheetView>
  </sheetViews>
  <sheetFormatPr defaultRowHeight="22.5" x14ac:dyDescent="0.6"/>
  <cols>
    <col min="1" max="1" width="40.85546875" style="26" customWidth="1"/>
    <col min="2" max="2" width="30.85546875" style="26" customWidth="1"/>
    <col min="3" max="3" width="32.42578125" style="26" customWidth="1"/>
    <col min="4" max="4" width="9.140625" style="27" customWidth="1"/>
    <col min="5" max="8" width="9.140625" style="27"/>
    <col min="9" max="9" width="36.28515625" style="27" customWidth="1"/>
    <col min="10" max="16384" width="9.140625" style="27"/>
  </cols>
  <sheetData>
    <row r="1" spans="1:3" ht="41.25" customHeight="1" x14ac:dyDescent="0.6">
      <c r="A1" s="57" t="s">
        <v>0</v>
      </c>
      <c r="B1" s="57"/>
      <c r="C1" s="57"/>
    </row>
    <row r="2" spans="1:3" x14ac:dyDescent="0.6">
      <c r="A2" s="57" t="s">
        <v>233</v>
      </c>
      <c r="B2" s="57"/>
      <c r="C2" s="57"/>
    </row>
    <row r="3" spans="1:3" x14ac:dyDescent="0.6">
      <c r="A3" s="57" t="s">
        <v>234</v>
      </c>
      <c r="B3" s="57"/>
      <c r="C3" s="57"/>
    </row>
    <row r="4" spans="1:3" x14ac:dyDescent="0.6">
      <c r="A4" s="72" t="s">
        <v>250</v>
      </c>
      <c r="B4" s="72"/>
      <c r="C4" s="72"/>
    </row>
    <row r="5" spans="1:3" x14ac:dyDescent="0.6">
      <c r="A5" s="84"/>
      <c r="B5" s="80" t="s">
        <v>340</v>
      </c>
      <c r="C5" s="80" t="s">
        <v>236</v>
      </c>
    </row>
    <row r="6" spans="1:3" ht="16.5" customHeight="1" x14ac:dyDescent="0.6">
      <c r="A6" s="85" t="s">
        <v>251</v>
      </c>
      <c r="B6" s="74" t="s">
        <v>12</v>
      </c>
      <c r="C6" s="74" t="s">
        <v>12</v>
      </c>
    </row>
    <row r="7" spans="1:3" x14ac:dyDescent="0.6">
      <c r="A7" s="86"/>
      <c r="B7" s="73"/>
      <c r="C7" s="73"/>
    </row>
    <row r="8" spans="1:3" ht="23.1" customHeight="1" x14ac:dyDescent="0.6">
      <c r="A8" s="7" t="s">
        <v>251</v>
      </c>
      <c r="B8" s="8">
        <v>0</v>
      </c>
      <c r="C8" s="8">
        <v>77980085</v>
      </c>
    </row>
    <row r="9" spans="1:3" ht="23.1" customHeight="1" x14ac:dyDescent="0.6">
      <c r="A9" s="7" t="s">
        <v>347</v>
      </c>
      <c r="B9" s="8">
        <v>1364030565</v>
      </c>
      <c r="C9" s="8">
        <v>1364030565</v>
      </c>
    </row>
    <row r="10" spans="1:3" ht="23.1" customHeight="1" thickBot="1" x14ac:dyDescent="0.65">
      <c r="A10" s="7" t="s">
        <v>97</v>
      </c>
      <c r="B10" s="14">
        <f>SUM(B8:B9)</f>
        <v>1364030565</v>
      </c>
      <c r="C10" s="14">
        <f>SUM(C8:C9)</f>
        <v>1442010650</v>
      </c>
    </row>
    <row r="11" spans="1:3" ht="23.1" customHeight="1" thickTop="1" x14ac:dyDescent="0.6">
      <c r="A11" s="7" t="s">
        <v>98</v>
      </c>
      <c r="B11" s="8"/>
      <c r="C11" s="8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scale="84" orientation="portrait" r:id="rId1"/>
  <headerFooter differentOddEven="1" differentFirst="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tabSelected="1" zoomScaleNormal="100" workbookViewId="0">
      <selection activeCell="J5" sqref="J5"/>
    </sheetView>
  </sheetViews>
  <sheetFormatPr defaultRowHeight="15" x14ac:dyDescent="0.25"/>
  <cols>
    <col min="1" max="1" width="36.28515625" style="83" customWidth="1"/>
    <col min="2" max="2" width="29.28515625" style="83" customWidth="1"/>
    <col min="3" max="3" width="33.85546875" style="83" customWidth="1"/>
    <col min="4" max="4" width="37.5703125" style="83" customWidth="1"/>
    <col min="5" max="16384" width="9.140625" style="83"/>
  </cols>
  <sheetData>
    <row r="1" spans="1:4" ht="78" customHeight="1" x14ac:dyDescent="0.25">
      <c r="A1" s="112" t="str">
        <f>'[1]ریز محاسبات'!A1</f>
        <v>نسبت های کفایت سرمایۀ صندوق سرمایه گذاری اختصاصی بازارگردانی صبا گستر نفت و گاز تامین در تاریخ 1400/04/31</v>
      </c>
      <c r="B1" s="113"/>
      <c r="C1" s="113"/>
      <c r="D1" s="114"/>
    </row>
    <row r="2" spans="1:4" ht="56.25" customHeight="1" x14ac:dyDescent="0.6">
      <c r="A2" s="104"/>
      <c r="B2" s="105" t="s">
        <v>348</v>
      </c>
      <c r="C2" s="106" t="s">
        <v>349</v>
      </c>
      <c r="D2" s="106" t="s">
        <v>350</v>
      </c>
    </row>
    <row r="3" spans="1:4" ht="22.5" x14ac:dyDescent="0.25">
      <c r="A3" s="107" t="s">
        <v>351</v>
      </c>
      <c r="B3" s="103">
        <f>'[1]ریز محاسبات'!E83</f>
        <v>68693334</v>
      </c>
      <c r="C3" s="103">
        <f>'[1]ریز محاسبات'!F83</f>
        <v>47510728.5</v>
      </c>
      <c r="D3" s="103">
        <f>'[1]ریز محاسبات'!G83</f>
        <v>62396653.100000001</v>
      </c>
    </row>
    <row r="4" spans="1:4" ht="22.5" x14ac:dyDescent="0.25">
      <c r="A4" s="107" t="s">
        <v>352</v>
      </c>
      <c r="B4" s="103">
        <f>'[1]ریز محاسبات'!E166</f>
        <v>0</v>
      </c>
      <c r="C4" s="103">
        <f>'[1]ریز محاسبات'!F166</f>
        <v>0</v>
      </c>
      <c r="D4" s="103">
        <f>'[1]ریز محاسبات'!G166</f>
        <v>0</v>
      </c>
    </row>
    <row r="5" spans="1:4" ht="22.5" x14ac:dyDescent="0.25">
      <c r="A5" s="107" t="s">
        <v>353</v>
      </c>
      <c r="B5" s="103">
        <f>B3+B4</f>
        <v>68693334</v>
      </c>
      <c r="C5" s="103">
        <f t="shared" ref="C5:D5" si="0">C3+C4</f>
        <v>47510728.5</v>
      </c>
      <c r="D5" s="103">
        <f t="shared" si="0"/>
        <v>62396653.100000001</v>
      </c>
    </row>
    <row r="6" spans="1:4" ht="22.5" x14ac:dyDescent="0.25">
      <c r="A6" s="107" t="s">
        <v>354</v>
      </c>
      <c r="B6" s="103">
        <f>'[1]ریز محاسبات'!E182</f>
        <v>741178</v>
      </c>
      <c r="C6" s="103">
        <f>'[1]ریز محاسبات'!F182</f>
        <v>594375.6</v>
      </c>
      <c r="D6" s="103">
        <f>'[1]ریز محاسبات'!G182</f>
        <v>520974.4</v>
      </c>
    </row>
    <row r="7" spans="1:4" ht="22.5" x14ac:dyDescent="0.25">
      <c r="A7" s="107" t="s">
        <v>355</v>
      </c>
      <c r="B7" s="103">
        <f>'[1]ریز محاسبات'!E194</f>
        <v>0</v>
      </c>
      <c r="C7" s="103">
        <f>'[1]ریز محاسبات'!F194</f>
        <v>0</v>
      </c>
      <c r="D7" s="103">
        <f>'[1]ریز محاسبات'!G194</f>
        <v>0</v>
      </c>
    </row>
    <row r="8" spans="1:4" ht="22.5" x14ac:dyDescent="0.25">
      <c r="A8" s="107" t="s">
        <v>356</v>
      </c>
      <c r="B8" s="103">
        <f>B6+B7</f>
        <v>741178</v>
      </c>
      <c r="C8" s="103">
        <f t="shared" ref="C8:D8" si="1">C6+C7</f>
        <v>594375.6</v>
      </c>
      <c r="D8" s="103">
        <f t="shared" si="1"/>
        <v>520974.4</v>
      </c>
    </row>
    <row r="9" spans="1:4" ht="22.5" x14ac:dyDescent="0.25">
      <c r="A9" s="107" t="s">
        <v>357</v>
      </c>
      <c r="B9" s="103">
        <f>'[1]ریز محاسبات'!E254</f>
        <v>3022508</v>
      </c>
      <c r="C9" s="103">
        <f>'[1]ریز محاسبات'!F254</f>
        <v>1511254</v>
      </c>
      <c r="D9" s="103">
        <f>'[1]ریز محاسبات'!G254</f>
        <v>15112540</v>
      </c>
    </row>
    <row r="10" spans="1:4" ht="22.5" x14ac:dyDescent="0.25">
      <c r="A10" s="107" t="s">
        <v>358</v>
      </c>
      <c r="B10" s="103">
        <f>B8+B9</f>
        <v>3763686</v>
      </c>
      <c r="C10" s="103">
        <f t="shared" ref="C10:D10" si="2">C8+C9</f>
        <v>2105629.6</v>
      </c>
      <c r="D10" s="103">
        <f t="shared" si="2"/>
        <v>15633514.4</v>
      </c>
    </row>
    <row r="11" spans="1:4" ht="22.5" x14ac:dyDescent="0.6">
      <c r="A11" s="107" t="s">
        <v>359</v>
      </c>
      <c r="B11" s="108">
        <f>B3/(B6+B9)</f>
        <v>18.251611319328976</v>
      </c>
      <c r="C11" s="108">
        <f>C5/C10</f>
        <v>22.563668605342553</v>
      </c>
      <c r="D11" s="111"/>
    </row>
    <row r="12" spans="1:4" ht="22.5" x14ac:dyDescent="0.6">
      <c r="A12" s="107" t="s">
        <v>360</v>
      </c>
      <c r="B12" s="109">
        <f>B10/B5</f>
        <v>5.4789683086280253E-2</v>
      </c>
      <c r="C12" s="110"/>
      <c r="D12" s="109">
        <f>D10/D5</f>
        <v>0.25055052832633423</v>
      </c>
    </row>
  </sheetData>
  <mergeCells count="1">
    <mergeCell ref="A1:D1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rightToLeft="1" topLeftCell="B79" zoomScaleNormal="100" zoomScaleSheetLayoutView="106" workbookViewId="0">
      <selection activeCell="L91" sqref="L91"/>
    </sheetView>
  </sheetViews>
  <sheetFormatPr defaultRowHeight="20.25" x14ac:dyDescent="0.55000000000000004"/>
  <cols>
    <col min="1" max="1" width="31" style="9" customWidth="1"/>
    <col min="2" max="2" width="16.42578125" style="9" customWidth="1"/>
    <col min="3" max="4" width="17.28515625" style="9" customWidth="1"/>
    <col min="5" max="5" width="11.28515625" style="9" customWidth="1"/>
    <col min="6" max="6" width="17.28515625" style="9" customWidth="1"/>
    <col min="7" max="7" width="11.28515625" style="9" customWidth="1"/>
    <col min="8" max="8" width="17.28515625" style="9" customWidth="1"/>
    <col min="9" max="9" width="36.28515625" style="9" customWidth="1"/>
    <col min="10" max="10" width="13.28515625" style="9" customWidth="1"/>
    <col min="11" max="12" width="17.28515625" style="9" customWidth="1"/>
    <col min="13" max="13" width="12.7109375" style="13" customWidth="1"/>
    <col min="14" max="14" width="9.140625" style="4" customWidth="1"/>
    <col min="15" max="16384" width="9.140625" style="4"/>
  </cols>
  <sheetData>
    <row r="1" spans="1:13" x14ac:dyDescent="0.55000000000000004">
      <c r="A1" s="44" t="s">
        <v>100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x14ac:dyDescent="0.5500000000000000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x14ac:dyDescent="0.55000000000000004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x14ac:dyDescent="0.55000000000000004">
      <c r="A4" s="47" t="s">
        <v>101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x14ac:dyDescent="0.55000000000000004">
      <c r="A5" s="47" t="s">
        <v>102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7" spans="1:13" ht="18.75" customHeight="1" x14ac:dyDescent="0.55000000000000004">
      <c r="A7" s="5"/>
      <c r="B7" s="41" t="s">
        <v>5</v>
      </c>
      <c r="C7" s="41"/>
      <c r="D7" s="41"/>
      <c r="E7" s="48" t="s">
        <v>6</v>
      </c>
      <c r="F7" s="48"/>
      <c r="G7" s="48"/>
      <c r="H7" s="48"/>
      <c r="I7" s="41" t="s">
        <v>7</v>
      </c>
      <c r="J7" s="41"/>
      <c r="K7" s="41"/>
      <c r="L7" s="41"/>
      <c r="M7" s="41"/>
    </row>
    <row r="8" spans="1:13" ht="17.25" customHeight="1" x14ac:dyDescent="0.55000000000000004">
      <c r="A8" s="45" t="s">
        <v>103</v>
      </c>
      <c r="B8" s="45" t="s">
        <v>104</v>
      </c>
      <c r="C8" s="45" t="s">
        <v>105</v>
      </c>
      <c r="D8" s="40" t="s">
        <v>106</v>
      </c>
      <c r="E8" s="46" t="s">
        <v>107</v>
      </c>
      <c r="F8" s="46"/>
      <c r="G8" s="44" t="s">
        <v>108</v>
      </c>
      <c r="H8" s="44"/>
      <c r="I8" s="40" t="s">
        <v>104</v>
      </c>
      <c r="J8" s="40" t="s">
        <v>109</v>
      </c>
      <c r="K8" s="40" t="s">
        <v>105</v>
      </c>
      <c r="L8" s="40" t="s">
        <v>106</v>
      </c>
      <c r="M8" s="42" t="s">
        <v>339</v>
      </c>
    </row>
    <row r="9" spans="1:13" ht="20.25" customHeight="1" x14ac:dyDescent="0.55000000000000004">
      <c r="A9" s="41"/>
      <c r="B9" s="41"/>
      <c r="C9" s="41"/>
      <c r="D9" s="41"/>
      <c r="E9" s="6" t="s">
        <v>104</v>
      </c>
      <c r="F9" s="6" t="s">
        <v>110</v>
      </c>
      <c r="G9" s="6" t="s">
        <v>104</v>
      </c>
      <c r="H9" s="6" t="s">
        <v>111</v>
      </c>
      <c r="I9" s="41"/>
      <c r="J9" s="41"/>
      <c r="K9" s="41"/>
      <c r="L9" s="41"/>
      <c r="M9" s="43"/>
    </row>
    <row r="10" spans="1:13" ht="23.1" customHeight="1" x14ac:dyDescent="0.55000000000000004">
      <c r="A10" s="7" t="s">
        <v>112</v>
      </c>
      <c r="B10" s="8">
        <v>19587752</v>
      </c>
      <c r="C10" s="8">
        <v>218031773796</v>
      </c>
      <c r="D10" s="8">
        <v>222328177042</v>
      </c>
      <c r="E10" s="8">
        <v>268608</v>
      </c>
      <c r="F10" s="8">
        <v>2757086143</v>
      </c>
      <c r="G10" s="8">
        <v>1338145</v>
      </c>
      <c r="H10" s="8">
        <v>14879852599</v>
      </c>
      <c r="I10" s="8">
        <v>18518215</v>
      </c>
      <c r="J10" s="11">
        <v>11225</v>
      </c>
      <c r="K10" s="8">
        <f>Table1[[#This Row],[218031773796.0000]]+Table1[[#This Row],[2757086143]]-Table1[[#This Row],[14879852599]]</f>
        <v>205909007340</v>
      </c>
      <c r="L10" s="8">
        <v>207708984485</v>
      </c>
      <c r="M10" s="12">
        <v>0.31</v>
      </c>
    </row>
    <row r="11" spans="1:13" ht="23.1" customHeight="1" x14ac:dyDescent="0.55000000000000004">
      <c r="A11" s="7" t="s">
        <v>113</v>
      </c>
      <c r="B11" s="8">
        <v>4182464</v>
      </c>
      <c r="C11" s="8">
        <v>384899329093</v>
      </c>
      <c r="D11" s="8">
        <v>296394915420</v>
      </c>
      <c r="E11" s="8">
        <v>190010</v>
      </c>
      <c r="F11" s="8">
        <v>17208900909</v>
      </c>
      <c r="G11" s="8">
        <v>1579098</v>
      </c>
      <c r="H11" s="8">
        <v>145174510975</v>
      </c>
      <c r="I11" s="8">
        <v>2793376</v>
      </c>
      <c r="J11" s="11">
        <v>100860</v>
      </c>
      <c r="K11" s="8">
        <f>Table1[[#This Row],[218031773796.0000]]+Table1[[#This Row],[2757086143]]-Table1[[#This Row],[14879852599]]</f>
        <v>256933719027</v>
      </c>
      <c r="L11" s="8">
        <v>281525781036</v>
      </c>
      <c r="M11" s="12">
        <v>0.41</v>
      </c>
    </row>
    <row r="12" spans="1:13" ht="23.1" customHeight="1" x14ac:dyDescent="0.55000000000000004">
      <c r="A12" s="7" t="s">
        <v>114</v>
      </c>
      <c r="B12" s="8">
        <v>7990086</v>
      </c>
      <c r="C12" s="8">
        <v>473159692180</v>
      </c>
      <c r="D12" s="8">
        <v>289979371580</v>
      </c>
      <c r="E12" s="8">
        <v>436235</v>
      </c>
      <c r="F12" s="8">
        <v>16695142682</v>
      </c>
      <c r="G12" s="8">
        <v>1343053</v>
      </c>
      <c r="H12" s="8">
        <v>78942820429</v>
      </c>
      <c r="I12" s="8">
        <v>7083268</v>
      </c>
      <c r="J12" s="11">
        <v>40800</v>
      </c>
      <c r="K12" s="8">
        <f>Table1[[#This Row],[218031773796.0000]]+Table1[[#This Row],[2757086143]]-Table1[[#This Row],[14879852599]]</f>
        <v>410912014433</v>
      </c>
      <c r="L12" s="8">
        <v>288777696427</v>
      </c>
      <c r="M12" s="12">
        <v>0.42</v>
      </c>
    </row>
    <row r="13" spans="1:13" ht="23.1" customHeight="1" x14ac:dyDescent="0.55000000000000004">
      <c r="A13" s="7" t="s">
        <v>115</v>
      </c>
      <c r="B13" s="8">
        <v>3842950</v>
      </c>
      <c r="C13" s="8">
        <v>465689321885</v>
      </c>
      <c r="D13" s="8">
        <v>303707921929</v>
      </c>
      <c r="E13" s="8">
        <v>33871</v>
      </c>
      <c r="F13" s="8">
        <v>2482156807</v>
      </c>
      <c r="G13" s="8">
        <v>118807</v>
      </c>
      <c r="H13" s="8">
        <v>14365831249</v>
      </c>
      <c r="I13" s="8">
        <v>3758014</v>
      </c>
      <c r="J13" s="11">
        <v>70535</v>
      </c>
      <c r="K13" s="8">
        <f>Table1[[#This Row],[218031773796.0000]]+Table1[[#This Row],[2757086143]]-Table1[[#This Row],[14879852599]]</f>
        <v>453805647443</v>
      </c>
      <c r="L13" s="8">
        <v>264870063140</v>
      </c>
      <c r="M13" s="12">
        <v>0.39</v>
      </c>
    </row>
    <row r="14" spans="1:13" ht="23.1" customHeight="1" x14ac:dyDescent="0.55000000000000004">
      <c r="A14" s="7" t="s">
        <v>116</v>
      </c>
      <c r="B14" s="8">
        <v>7813255</v>
      </c>
      <c r="C14" s="8">
        <v>309999801218</v>
      </c>
      <c r="D14" s="8">
        <v>205878947348</v>
      </c>
      <c r="E14" s="8">
        <v>257766</v>
      </c>
      <c r="F14" s="8">
        <v>7694149359</v>
      </c>
      <c r="G14" s="8">
        <v>2139647</v>
      </c>
      <c r="H14" s="8">
        <v>84654983815</v>
      </c>
      <c r="I14" s="8">
        <v>5931374</v>
      </c>
      <c r="J14" s="11">
        <v>32220</v>
      </c>
      <c r="K14" s="8">
        <f>Table1[[#This Row],[218031773796.0000]]+Table1[[#This Row],[2757086143]]-Table1[[#This Row],[14879852599]]</f>
        <v>233038966762</v>
      </c>
      <c r="L14" s="8">
        <v>190963627542</v>
      </c>
      <c r="M14" s="12">
        <v>0.28000000000000003</v>
      </c>
    </row>
    <row r="15" spans="1:13" ht="23.1" customHeight="1" x14ac:dyDescent="0.55000000000000004">
      <c r="A15" s="7" t="s">
        <v>117</v>
      </c>
      <c r="B15" s="8">
        <v>7513837</v>
      </c>
      <c r="C15" s="8">
        <v>333099349198</v>
      </c>
      <c r="D15" s="8">
        <v>132743676237</v>
      </c>
      <c r="E15" s="8">
        <v>540351</v>
      </c>
      <c r="F15" s="8">
        <v>10923953985</v>
      </c>
      <c r="G15" s="8">
        <v>3551135</v>
      </c>
      <c r="H15" s="8">
        <v>153091260253</v>
      </c>
      <c r="I15" s="8">
        <v>4503053</v>
      </c>
      <c r="J15" s="11">
        <v>25450</v>
      </c>
      <c r="K15" s="8">
        <f>Table1[[#This Row],[218031773796.0000]]+Table1[[#This Row],[2757086143]]-Table1[[#This Row],[14879852599]]</f>
        <v>190932042930</v>
      </c>
      <c r="L15" s="8">
        <v>114515600803</v>
      </c>
      <c r="M15" s="12">
        <v>0.17</v>
      </c>
    </row>
    <row r="16" spans="1:13" ht="23.1" customHeight="1" x14ac:dyDescent="0.55000000000000004">
      <c r="A16" s="7" t="s">
        <v>118</v>
      </c>
      <c r="B16" s="8">
        <v>3538359</v>
      </c>
      <c r="C16" s="8">
        <v>119982651386</v>
      </c>
      <c r="D16" s="8">
        <v>83689305286</v>
      </c>
      <c r="E16" s="8">
        <v>1333208</v>
      </c>
      <c r="F16" s="8">
        <v>32522237545</v>
      </c>
      <c r="G16" s="8">
        <v>2514385</v>
      </c>
      <c r="H16" s="8">
        <v>82092319547</v>
      </c>
      <c r="I16" s="8">
        <v>2357182</v>
      </c>
      <c r="J16" s="11">
        <v>25790</v>
      </c>
      <c r="K16" s="8">
        <f>Table1[[#This Row],[218031773796.0000]]+Table1[[#This Row],[2757086143]]-Table1[[#This Row],[14879852599]]</f>
        <v>70412569384</v>
      </c>
      <c r="L16" s="8">
        <v>60745522072</v>
      </c>
      <c r="M16" s="12">
        <v>0.09</v>
      </c>
    </row>
    <row r="17" spans="1:13" ht="23.1" customHeight="1" x14ac:dyDescent="0.55000000000000004">
      <c r="A17" s="7" t="s">
        <v>119</v>
      </c>
      <c r="B17" s="8">
        <v>559000</v>
      </c>
      <c r="C17" s="8">
        <v>139265183197</v>
      </c>
      <c r="D17" s="8">
        <v>120758363842</v>
      </c>
      <c r="E17" s="8">
        <v>320000</v>
      </c>
      <c r="F17" s="8">
        <v>58901295660</v>
      </c>
      <c r="G17" s="8">
        <v>0</v>
      </c>
      <c r="H17" s="8">
        <v>0</v>
      </c>
      <c r="I17" s="8">
        <v>879000</v>
      </c>
      <c r="J17" s="11">
        <v>169740</v>
      </c>
      <c r="K17" s="8">
        <f>Table1[[#This Row],[218031773796.0000]]+Table1[[#This Row],[2757086143]]-Table1[[#This Row],[14879852599]]</f>
        <v>198166478857</v>
      </c>
      <c r="L17" s="8">
        <v>149088066892</v>
      </c>
      <c r="M17" s="12">
        <v>0.22</v>
      </c>
    </row>
    <row r="18" spans="1:13" ht="23.1" customHeight="1" x14ac:dyDescent="0.55000000000000004">
      <c r="A18" s="7" t="s">
        <v>120</v>
      </c>
      <c r="B18" s="8">
        <v>3454179</v>
      </c>
      <c r="C18" s="8">
        <v>38045710389</v>
      </c>
      <c r="D18" s="8">
        <v>26093746912</v>
      </c>
      <c r="E18" s="8">
        <v>25957605</v>
      </c>
      <c r="F18" s="8">
        <v>239415142853</v>
      </c>
      <c r="G18" s="8">
        <v>4411784</v>
      </c>
      <c r="H18" s="8">
        <v>45460853242</v>
      </c>
      <c r="I18" s="8">
        <v>25000000</v>
      </c>
      <c r="J18" s="11">
        <v>9280</v>
      </c>
      <c r="K18" s="8">
        <f>Table1[[#This Row],[218031773796.0000]]+Table1[[#This Row],[2757086143]]-Table1[[#This Row],[14879852599]]</f>
        <v>232000000000</v>
      </c>
      <c r="L18" s="8">
        <v>231823680000</v>
      </c>
      <c r="M18" s="12">
        <v>0.34</v>
      </c>
    </row>
    <row r="19" spans="1:13" ht="23.1" customHeight="1" x14ac:dyDescent="0.55000000000000004">
      <c r="A19" s="7" t="s">
        <v>121</v>
      </c>
      <c r="B19" s="8">
        <v>4613619</v>
      </c>
      <c r="C19" s="8">
        <v>280440997632</v>
      </c>
      <c r="D19" s="8">
        <v>149275447596</v>
      </c>
      <c r="E19" s="8">
        <v>0</v>
      </c>
      <c r="F19" s="8">
        <v>0</v>
      </c>
      <c r="G19" s="8">
        <v>0</v>
      </c>
      <c r="H19" s="8">
        <v>0</v>
      </c>
      <c r="I19" s="8">
        <v>4613619</v>
      </c>
      <c r="J19" s="11">
        <v>32970</v>
      </c>
      <c r="K19" s="8">
        <f>Table1[[#This Row],[218031773796.0000]]+Table1[[#This Row],[2757086143]]-Table1[[#This Row],[14879852599]]</f>
        <v>280440997632</v>
      </c>
      <c r="L19" s="8">
        <v>151995414059</v>
      </c>
      <c r="M19" s="12">
        <v>0.22</v>
      </c>
    </row>
    <row r="20" spans="1:13" ht="23.1" customHeight="1" x14ac:dyDescent="0.55000000000000004">
      <c r="A20" s="7" t="s">
        <v>122</v>
      </c>
      <c r="B20" s="8">
        <v>13193920</v>
      </c>
      <c r="C20" s="8">
        <v>753227905258</v>
      </c>
      <c r="D20" s="8">
        <v>431983425616</v>
      </c>
      <c r="E20" s="8">
        <v>326320</v>
      </c>
      <c r="F20" s="8">
        <v>11566052296</v>
      </c>
      <c r="G20" s="8">
        <v>2430993</v>
      </c>
      <c r="H20" s="8">
        <v>138068496015</v>
      </c>
      <c r="I20" s="8">
        <v>11089247</v>
      </c>
      <c r="J20" s="11">
        <v>39935</v>
      </c>
      <c r="K20" s="8">
        <f>Table1[[#This Row],[218031773796.0000]]+Table1[[#This Row],[2757086143]]-Table1[[#This Row],[14879852599]]</f>
        <v>626725461539</v>
      </c>
      <c r="L20" s="8">
        <v>442512513650</v>
      </c>
      <c r="M20" s="12">
        <v>0.65</v>
      </c>
    </row>
    <row r="21" spans="1:13" ht="23.1" customHeight="1" x14ac:dyDescent="0.55000000000000004">
      <c r="A21" s="7" t="s">
        <v>123</v>
      </c>
      <c r="B21" s="8">
        <v>7024623</v>
      </c>
      <c r="C21" s="8">
        <v>388159630794</v>
      </c>
      <c r="D21" s="8">
        <v>222721890416</v>
      </c>
      <c r="E21" s="8">
        <v>182647</v>
      </c>
      <c r="F21" s="8">
        <v>6307126695</v>
      </c>
      <c r="G21" s="8">
        <v>1320541</v>
      </c>
      <c r="H21" s="8">
        <v>72533294316</v>
      </c>
      <c r="I21" s="8">
        <v>5886729</v>
      </c>
      <c r="J21" s="11">
        <v>37420</v>
      </c>
      <c r="K21" s="8">
        <f>Table1[[#This Row],[218031773796.0000]]+Table1[[#This Row],[2757086143]]-Table1[[#This Row],[14879852599]]</f>
        <v>321933463173</v>
      </c>
      <c r="L21" s="8">
        <v>220113985320</v>
      </c>
      <c r="M21" s="12">
        <v>0.32</v>
      </c>
    </row>
    <row r="22" spans="1:13" ht="23.1" customHeight="1" x14ac:dyDescent="0.55000000000000004">
      <c r="A22" s="7" t="s">
        <v>124</v>
      </c>
      <c r="B22" s="8">
        <v>23254544</v>
      </c>
      <c r="C22" s="8">
        <v>211842112463</v>
      </c>
      <c r="D22" s="8">
        <v>133379636941</v>
      </c>
      <c r="E22" s="8">
        <v>963897</v>
      </c>
      <c r="F22" s="8">
        <v>5813346436</v>
      </c>
      <c r="G22" s="8">
        <v>7248344</v>
      </c>
      <c r="H22" s="8">
        <v>65438765167</v>
      </c>
      <c r="I22" s="8">
        <v>16970097</v>
      </c>
      <c r="J22" s="11">
        <v>6870</v>
      </c>
      <c r="K22" s="8">
        <f>Table1[[#This Row],[218031773796.0000]]+Table1[[#This Row],[2757086143]]-Table1[[#This Row],[14879852599]]</f>
        <v>152216693732</v>
      </c>
      <c r="L22" s="8">
        <v>116495962123</v>
      </c>
      <c r="M22" s="12">
        <v>0.17</v>
      </c>
    </row>
    <row r="23" spans="1:13" ht="23.1" customHeight="1" x14ac:dyDescent="0.55000000000000004">
      <c r="A23" s="7" t="s">
        <v>125</v>
      </c>
      <c r="B23" s="8">
        <v>16515386</v>
      </c>
      <c r="C23" s="8">
        <v>288576987665</v>
      </c>
      <c r="D23" s="8">
        <v>232524935385</v>
      </c>
      <c r="E23" s="8">
        <v>1572505</v>
      </c>
      <c r="F23" s="8">
        <v>27339928413</v>
      </c>
      <c r="G23" s="8">
        <v>10361769</v>
      </c>
      <c r="H23" s="8">
        <v>180674121098</v>
      </c>
      <c r="I23" s="8">
        <v>7726122</v>
      </c>
      <c r="J23" s="11">
        <v>22560</v>
      </c>
      <c r="K23" s="8">
        <f>Table1[[#This Row],[218031773796.0000]]+Table1[[#This Row],[2757086143]]-Table1[[#This Row],[14879852599]]</f>
        <v>135242794980</v>
      </c>
      <c r="L23" s="8">
        <v>174168843326</v>
      </c>
      <c r="M23" s="12">
        <v>0.26</v>
      </c>
    </row>
    <row r="24" spans="1:13" ht="23.1" customHeight="1" x14ac:dyDescent="0.55000000000000004">
      <c r="A24" s="7" t="s">
        <v>126</v>
      </c>
      <c r="B24" s="8">
        <v>8898838</v>
      </c>
      <c r="C24" s="8">
        <v>143747923456</v>
      </c>
      <c r="D24" s="8">
        <v>115063448990</v>
      </c>
      <c r="E24" s="8">
        <v>3115120</v>
      </c>
      <c r="F24" s="8">
        <v>52505766512</v>
      </c>
      <c r="G24" s="8">
        <v>8697420</v>
      </c>
      <c r="H24" s="8">
        <v>140195925536</v>
      </c>
      <c r="I24" s="8">
        <v>3316538</v>
      </c>
      <c r="J24" s="11">
        <v>18330</v>
      </c>
      <c r="K24" s="8">
        <f>Table1[[#This Row],[218031773796.0000]]+Table1[[#This Row],[2757086143]]-Table1[[#This Row],[14879852599]]</f>
        <v>56057764432</v>
      </c>
      <c r="L24" s="8">
        <v>60745939515</v>
      </c>
      <c r="M24" s="12">
        <v>0.09</v>
      </c>
    </row>
    <row r="25" spans="1:13" ht="23.1" customHeight="1" x14ac:dyDescent="0.55000000000000004">
      <c r="A25" s="7" t="s">
        <v>127</v>
      </c>
      <c r="B25" s="8">
        <v>1291680</v>
      </c>
      <c r="C25" s="8">
        <v>46987326708</v>
      </c>
      <c r="D25" s="8">
        <v>36023390205</v>
      </c>
      <c r="E25" s="8">
        <v>1498216</v>
      </c>
      <c r="F25" s="8">
        <v>49241402393</v>
      </c>
      <c r="G25" s="8">
        <v>2781442</v>
      </c>
      <c r="H25" s="8">
        <v>95912483991</v>
      </c>
      <c r="I25" s="8">
        <v>8454</v>
      </c>
      <c r="J25" s="11">
        <v>37780</v>
      </c>
      <c r="K25" s="8">
        <f>Table1[[#This Row],[218031773796.0000]]+Table1[[#This Row],[2757086143]]-Table1[[#This Row],[14879852599]]</f>
        <v>316245110</v>
      </c>
      <c r="L25" s="8">
        <v>319149385</v>
      </c>
      <c r="M25" s="12">
        <v>0</v>
      </c>
    </row>
    <row r="26" spans="1:13" ht="23.1" customHeight="1" x14ac:dyDescent="0.55000000000000004">
      <c r="A26" s="7" t="s">
        <v>128</v>
      </c>
      <c r="B26" s="8">
        <v>2736374</v>
      </c>
      <c r="C26" s="8">
        <v>183192493764</v>
      </c>
      <c r="D26" s="8">
        <v>121375326455</v>
      </c>
      <c r="E26" s="8">
        <v>205675</v>
      </c>
      <c r="F26" s="8">
        <v>9449344786</v>
      </c>
      <c r="G26" s="8">
        <v>2836109</v>
      </c>
      <c r="H26" s="8">
        <v>185726538496</v>
      </c>
      <c r="I26" s="8">
        <v>105940</v>
      </c>
      <c r="J26" s="11">
        <v>63780</v>
      </c>
      <c r="K26" s="8">
        <f>Table1[[#This Row],[218031773796.0000]]+Table1[[#This Row],[2757086143]]-Table1[[#This Row],[14879852599]]</f>
        <v>6915300054</v>
      </c>
      <c r="L26" s="8">
        <v>6751717996</v>
      </c>
      <c r="M26" s="12">
        <v>0.01</v>
      </c>
    </row>
    <row r="27" spans="1:13" ht="23.1" customHeight="1" x14ac:dyDescent="0.55000000000000004">
      <c r="A27" s="7" t="s">
        <v>129</v>
      </c>
      <c r="B27" s="8">
        <v>1411257</v>
      </c>
      <c r="C27" s="8">
        <v>69332438363</v>
      </c>
      <c r="D27" s="8">
        <v>45422040965</v>
      </c>
      <c r="E27" s="8">
        <v>244208</v>
      </c>
      <c r="F27" s="8">
        <v>9838410413</v>
      </c>
      <c r="G27" s="8">
        <v>1575570</v>
      </c>
      <c r="H27" s="8">
        <v>75806494347</v>
      </c>
      <c r="I27" s="8">
        <v>79895</v>
      </c>
      <c r="J27" s="11">
        <v>42400</v>
      </c>
      <c r="K27" s="8">
        <f>Table1[[#This Row],[218031773796.0000]]+Table1[[#This Row],[2757086143]]-Table1[[#This Row],[14879852599]]</f>
        <v>3364354429</v>
      </c>
      <c r="L27" s="8">
        <v>3384973465</v>
      </c>
      <c r="M27" s="12">
        <v>0</v>
      </c>
    </row>
    <row r="28" spans="1:13" ht="23.1" customHeight="1" x14ac:dyDescent="0.55000000000000004">
      <c r="A28" s="7" t="s">
        <v>130</v>
      </c>
      <c r="B28" s="8">
        <v>4541414</v>
      </c>
      <c r="C28" s="8">
        <v>389975970754</v>
      </c>
      <c r="D28" s="8">
        <v>415663753438</v>
      </c>
      <c r="E28" s="8">
        <v>609456</v>
      </c>
      <c r="F28" s="8">
        <v>51018648883</v>
      </c>
      <c r="G28" s="8">
        <v>715847</v>
      </c>
      <c r="H28" s="8">
        <v>61583106713</v>
      </c>
      <c r="I28" s="8">
        <v>4435023</v>
      </c>
      <c r="J28" s="11">
        <v>79662</v>
      </c>
      <c r="K28" s="8">
        <f>Table1[[#This Row],[218031773796.0000]]+Table1[[#This Row],[2757086143]]-Table1[[#This Row],[14879852599]]</f>
        <v>379411512924</v>
      </c>
      <c r="L28" s="8">
        <v>353034292099</v>
      </c>
      <c r="M28" s="12">
        <v>0.52</v>
      </c>
    </row>
    <row r="29" spans="1:13" ht="23.1" customHeight="1" x14ac:dyDescent="0.55000000000000004">
      <c r="A29" s="7" t="s">
        <v>131</v>
      </c>
      <c r="B29" s="8">
        <v>3488622</v>
      </c>
      <c r="C29" s="8">
        <v>96997947454</v>
      </c>
      <c r="D29" s="8">
        <v>85134375150</v>
      </c>
      <c r="E29" s="8">
        <v>200000</v>
      </c>
      <c r="F29" s="8">
        <v>4640168163</v>
      </c>
      <c r="G29" s="8">
        <v>0</v>
      </c>
      <c r="H29" s="8">
        <v>0</v>
      </c>
      <c r="I29" s="8">
        <v>3688622</v>
      </c>
      <c r="J29" s="11">
        <v>23718</v>
      </c>
      <c r="K29" s="8">
        <f>Table1[[#This Row],[218031773796.0000]]+Table1[[#This Row],[2757086143]]-Table1[[#This Row],[14879852599]]</f>
        <v>101638115617</v>
      </c>
      <c r="L29" s="8">
        <v>87420246680</v>
      </c>
      <c r="M29" s="12">
        <v>0.13</v>
      </c>
    </row>
    <row r="30" spans="1:13" ht="23.1" customHeight="1" x14ac:dyDescent="0.55000000000000004">
      <c r="A30" s="7" t="s">
        <v>132</v>
      </c>
      <c r="B30" s="8">
        <v>797338752</v>
      </c>
      <c r="C30" s="8">
        <v>10839674818113</v>
      </c>
      <c r="D30" s="8">
        <v>8469269393454</v>
      </c>
      <c r="E30" s="8">
        <v>739456</v>
      </c>
      <c r="F30" s="8">
        <v>9643004590</v>
      </c>
      <c r="G30" s="8">
        <v>33862849</v>
      </c>
      <c r="H30" s="8">
        <v>460349845486</v>
      </c>
      <c r="I30" s="8">
        <v>764215359</v>
      </c>
      <c r="J30" s="11">
        <v>14340</v>
      </c>
      <c r="K30" s="8">
        <f>Table1[[#This Row],[218031773796.0000]]+Table1[[#This Row],[2757086143]]-Table1[[#This Row],[14879852599]]</f>
        <v>10388967977217</v>
      </c>
      <c r="L30" s="8">
        <v>10950519523396</v>
      </c>
      <c r="M30" s="12">
        <v>16.09</v>
      </c>
    </row>
    <row r="31" spans="1:13" ht="23.1" customHeight="1" x14ac:dyDescent="0.55000000000000004">
      <c r="A31" s="7" t="s">
        <v>133</v>
      </c>
      <c r="B31" s="8">
        <v>16377126</v>
      </c>
      <c r="C31" s="8">
        <v>503828779073</v>
      </c>
      <c r="D31" s="8">
        <v>388824782172</v>
      </c>
      <c r="E31" s="8">
        <v>241799</v>
      </c>
      <c r="F31" s="8">
        <v>6513510189</v>
      </c>
      <c r="G31" s="8">
        <v>2140899</v>
      </c>
      <c r="H31" s="8">
        <v>65855853094</v>
      </c>
      <c r="I31" s="8">
        <v>14478026</v>
      </c>
      <c r="J31" s="11">
        <v>28130</v>
      </c>
      <c r="K31" s="8">
        <f>Table1[[#This Row],[218031773796.0000]]+Table1[[#This Row],[2757086143]]-Table1[[#This Row],[14879852599]]</f>
        <v>444486436168</v>
      </c>
      <c r="L31" s="8">
        <v>406957348563</v>
      </c>
      <c r="M31" s="12">
        <v>0.6</v>
      </c>
    </row>
    <row r="32" spans="1:13" ht="23.1" customHeight="1" x14ac:dyDescent="0.55000000000000004">
      <c r="A32" s="7" t="s">
        <v>134</v>
      </c>
      <c r="B32" s="8">
        <v>532508520</v>
      </c>
      <c r="C32" s="8">
        <v>5519140079635</v>
      </c>
      <c r="D32" s="8">
        <v>4932602351377</v>
      </c>
      <c r="E32" s="8">
        <v>2961890</v>
      </c>
      <c r="F32" s="8">
        <v>30241585206</v>
      </c>
      <c r="G32" s="8">
        <v>13852594</v>
      </c>
      <c r="H32" s="8">
        <v>143570093356</v>
      </c>
      <c r="I32" s="8">
        <v>521617816</v>
      </c>
      <c r="J32" s="11">
        <v>10510</v>
      </c>
      <c r="K32" s="8">
        <f>Table1[[#This Row],[218031773796.0000]]+Table1[[#This Row],[2757086143]]-Table1[[#This Row],[14879852599]]</f>
        <v>5405811571485</v>
      </c>
      <c r="L32" s="8">
        <v>5478036771697</v>
      </c>
      <c r="M32" s="12">
        <v>8.0500000000000007</v>
      </c>
    </row>
    <row r="33" spans="1:13" ht="23.1" customHeight="1" x14ac:dyDescent="0.55000000000000004">
      <c r="A33" s="7" t="s">
        <v>135</v>
      </c>
      <c r="B33" s="8">
        <v>351674229</v>
      </c>
      <c r="C33" s="8">
        <v>2792334667276</v>
      </c>
      <c r="D33" s="8">
        <v>2490772508284</v>
      </c>
      <c r="E33" s="8">
        <v>5430994</v>
      </c>
      <c r="F33" s="8">
        <v>43401206055</v>
      </c>
      <c r="G33" s="8">
        <v>29419720</v>
      </c>
      <c r="H33" s="8">
        <v>233604890574</v>
      </c>
      <c r="I33" s="8">
        <v>327685503</v>
      </c>
      <c r="J33" s="11">
        <v>8917</v>
      </c>
      <c r="K33" s="8">
        <f>Table1[[#This Row],[218031773796.0000]]+Table1[[#This Row],[2757086143]]-Table1[[#This Row],[14879852599]]</f>
        <v>2602130982757</v>
      </c>
      <c r="L33" s="8">
        <v>2919750931814</v>
      </c>
      <c r="M33" s="12">
        <v>4.29</v>
      </c>
    </row>
    <row r="34" spans="1:13" ht="23.1" customHeight="1" x14ac:dyDescent="0.55000000000000004">
      <c r="A34" s="7" t="s">
        <v>136</v>
      </c>
      <c r="B34" s="8">
        <v>11328614</v>
      </c>
      <c r="C34" s="8">
        <v>533132373776</v>
      </c>
      <c r="D34" s="8">
        <v>348656131006</v>
      </c>
      <c r="E34" s="8">
        <v>290121</v>
      </c>
      <c r="F34" s="8">
        <v>9549170130</v>
      </c>
      <c r="G34" s="8">
        <v>1719308</v>
      </c>
      <c r="H34" s="8">
        <v>80637955145</v>
      </c>
      <c r="I34" s="8">
        <v>9899427</v>
      </c>
      <c r="J34" s="11">
        <v>34720</v>
      </c>
      <c r="K34" s="8">
        <f>Table1[[#This Row],[218031773796.0000]]+Table1[[#This Row],[2757086143]]-Table1[[#This Row],[14879852599]]</f>
        <v>462043588761</v>
      </c>
      <c r="L34" s="8">
        <v>343446887283</v>
      </c>
      <c r="M34" s="12">
        <v>0.5</v>
      </c>
    </row>
    <row r="35" spans="1:13" ht="23.1" customHeight="1" x14ac:dyDescent="0.55000000000000004">
      <c r="A35" s="7" t="s">
        <v>137</v>
      </c>
      <c r="B35" s="8">
        <v>12589924</v>
      </c>
      <c r="C35" s="8">
        <v>387890226249</v>
      </c>
      <c r="D35" s="8">
        <v>214872474637</v>
      </c>
      <c r="E35" s="8">
        <v>538228</v>
      </c>
      <c r="F35" s="8">
        <v>12512031171</v>
      </c>
      <c r="G35" s="8">
        <v>3649354</v>
      </c>
      <c r="H35" s="8">
        <v>112141401068</v>
      </c>
      <c r="I35" s="8">
        <v>9478798</v>
      </c>
      <c r="J35" s="11">
        <v>24800</v>
      </c>
      <c r="K35" s="8">
        <f>Table1[[#This Row],[218031773796.0000]]+Table1[[#This Row],[2757086143]]-Table1[[#This Row],[14879852599]]</f>
        <v>288260856352</v>
      </c>
      <c r="L35" s="8">
        <v>234895534018</v>
      </c>
      <c r="M35" s="12">
        <v>0.35</v>
      </c>
    </row>
    <row r="36" spans="1:13" ht="23.1" customHeight="1" x14ac:dyDescent="0.55000000000000004">
      <c r="A36" s="7" t="s">
        <v>138</v>
      </c>
      <c r="B36" s="8">
        <v>3929453</v>
      </c>
      <c r="C36" s="8">
        <v>151874295976</v>
      </c>
      <c r="D36" s="8">
        <v>87226455870</v>
      </c>
      <c r="E36" s="8">
        <v>196994</v>
      </c>
      <c r="F36" s="8">
        <v>5040445960</v>
      </c>
      <c r="G36" s="8">
        <v>1065505</v>
      </c>
      <c r="H36" s="8">
        <v>40728039393</v>
      </c>
      <c r="I36" s="8">
        <v>3060942</v>
      </c>
      <c r="J36" s="11">
        <v>31511</v>
      </c>
      <c r="K36" s="8">
        <f>Table1[[#This Row],[218031773796.0000]]+Table1[[#This Row],[2757086143]]-Table1[[#This Row],[14879852599]]</f>
        <v>116186702543</v>
      </c>
      <c r="L36" s="8">
        <v>96380038823</v>
      </c>
      <c r="M36" s="12">
        <v>0.14000000000000001</v>
      </c>
    </row>
    <row r="37" spans="1:13" ht="23.1" customHeight="1" x14ac:dyDescent="0.55000000000000004">
      <c r="A37" s="7" t="s">
        <v>139</v>
      </c>
      <c r="B37" s="8">
        <v>7131736</v>
      </c>
      <c r="C37" s="8">
        <v>322605364323</v>
      </c>
      <c r="D37" s="8">
        <v>197534349897</v>
      </c>
      <c r="E37" s="8">
        <v>26405</v>
      </c>
      <c r="F37" s="8">
        <v>707066003</v>
      </c>
      <c r="G37" s="8">
        <v>360460</v>
      </c>
      <c r="H37" s="8">
        <v>16294900128</v>
      </c>
      <c r="I37" s="8">
        <v>6797681</v>
      </c>
      <c r="J37" s="11">
        <v>28082</v>
      </c>
      <c r="K37" s="8">
        <f>Table1[[#This Row],[218031773796.0000]]+Table1[[#This Row],[2757086143]]-Table1[[#This Row],[14879852599]]</f>
        <v>307017530198</v>
      </c>
      <c r="L37" s="8">
        <v>190747399563</v>
      </c>
      <c r="M37" s="12">
        <v>0.28000000000000003</v>
      </c>
    </row>
    <row r="38" spans="1:13" ht="23.1" customHeight="1" x14ac:dyDescent="0.55000000000000004">
      <c r="A38" s="7" t="s">
        <v>140</v>
      </c>
      <c r="B38" s="8">
        <v>5691478</v>
      </c>
      <c r="C38" s="8">
        <v>276673121935</v>
      </c>
      <c r="D38" s="8">
        <v>216225537169</v>
      </c>
      <c r="E38" s="8">
        <v>604794</v>
      </c>
      <c r="F38" s="8">
        <v>25173342271</v>
      </c>
      <c r="G38" s="8">
        <v>482601</v>
      </c>
      <c r="H38" s="8">
        <v>23214145902</v>
      </c>
      <c r="I38" s="8">
        <v>5813671</v>
      </c>
      <c r="J38" s="11">
        <v>43970</v>
      </c>
      <c r="K38" s="8">
        <f>Table1[[#This Row],[218031773796.0000]]+Table1[[#This Row],[2757086143]]-Table1[[#This Row],[14879852599]]</f>
        <v>278632318304</v>
      </c>
      <c r="L38" s="8">
        <v>255432837266</v>
      </c>
      <c r="M38" s="12">
        <v>0.38</v>
      </c>
    </row>
    <row r="39" spans="1:13" ht="23.1" customHeight="1" x14ac:dyDescent="0.55000000000000004">
      <c r="A39" s="7" t="s">
        <v>141</v>
      </c>
      <c r="B39" s="8">
        <v>6529453</v>
      </c>
      <c r="C39" s="8">
        <v>142678692378</v>
      </c>
      <c r="D39" s="8">
        <v>116462157494</v>
      </c>
      <c r="E39" s="8">
        <v>486033</v>
      </c>
      <c r="F39" s="8">
        <v>8445794759</v>
      </c>
      <c r="G39" s="8">
        <v>4163323</v>
      </c>
      <c r="H39" s="8">
        <v>89706042118</v>
      </c>
      <c r="I39" s="8">
        <v>2852163</v>
      </c>
      <c r="J39" s="11">
        <v>24720</v>
      </c>
      <c r="K39" s="8">
        <f>Table1[[#This Row],[218031773796.0000]]+Table1[[#This Row],[2757086143]]-Table1[[#This Row],[14879852599]]</f>
        <v>61418445019</v>
      </c>
      <c r="L39" s="8">
        <v>70451885205</v>
      </c>
      <c r="M39" s="12">
        <v>0.1</v>
      </c>
    </row>
    <row r="40" spans="1:13" ht="23.1" customHeight="1" x14ac:dyDescent="0.55000000000000004">
      <c r="A40" s="7" t="s">
        <v>142</v>
      </c>
      <c r="B40" s="8">
        <v>97145597</v>
      </c>
      <c r="C40" s="8">
        <v>2340586359162</v>
      </c>
      <c r="D40" s="8">
        <v>3114062264390</v>
      </c>
      <c r="E40" s="8">
        <v>1888681</v>
      </c>
      <c r="F40" s="8">
        <v>65268592205</v>
      </c>
      <c r="G40" s="8">
        <v>6839397</v>
      </c>
      <c r="H40" s="8">
        <v>165516190674</v>
      </c>
      <c r="I40" s="8">
        <v>92194881</v>
      </c>
      <c r="J40" s="11">
        <v>34892</v>
      </c>
      <c r="K40" s="8">
        <f>Table1[[#This Row],[218031773796.0000]]+Table1[[#This Row],[2757086143]]-Table1[[#This Row],[14879852599]]</f>
        <v>2240338760693</v>
      </c>
      <c r="L40" s="8">
        <v>3214418971377</v>
      </c>
      <c r="M40" s="12">
        <v>4.72</v>
      </c>
    </row>
    <row r="41" spans="1:13" ht="23.1" customHeight="1" x14ac:dyDescent="0.55000000000000004">
      <c r="A41" s="7" t="s">
        <v>143</v>
      </c>
      <c r="B41" s="8">
        <v>0</v>
      </c>
      <c r="C41" s="8">
        <v>0</v>
      </c>
      <c r="D41" s="8">
        <v>0</v>
      </c>
      <c r="E41" s="8">
        <v>26200000</v>
      </c>
      <c r="F41" s="8">
        <v>888473346355</v>
      </c>
      <c r="G41" s="8">
        <v>11800000</v>
      </c>
      <c r="H41" s="8">
        <v>383500000000</v>
      </c>
      <c r="I41" s="8">
        <v>14400000</v>
      </c>
      <c r="J41" s="11">
        <v>65636</v>
      </c>
      <c r="K41" s="8">
        <f>Table1[[#This Row],[218031773796.0000]]+Table1[[#This Row],[2757086143]]-Table1[[#This Row],[14879852599]]</f>
        <v>504973346355</v>
      </c>
      <c r="L41" s="8">
        <v>944440079618</v>
      </c>
      <c r="M41" s="12">
        <v>1.39</v>
      </c>
    </row>
    <row r="42" spans="1:13" ht="23.1" customHeight="1" x14ac:dyDescent="0.55000000000000004">
      <c r="A42" s="7" t="s">
        <v>144</v>
      </c>
      <c r="B42" s="8">
        <v>11624559</v>
      </c>
      <c r="C42" s="8">
        <v>432144527016</v>
      </c>
      <c r="D42" s="8">
        <v>468195000780</v>
      </c>
      <c r="E42" s="8">
        <v>117615</v>
      </c>
      <c r="F42" s="8">
        <v>4981587229</v>
      </c>
      <c r="G42" s="8">
        <v>26063</v>
      </c>
      <c r="H42" s="8">
        <v>969920638</v>
      </c>
      <c r="I42" s="8">
        <v>11716111</v>
      </c>
      <c r="J42" s="11">
        <v>45934</v>
      </c>
      <c r="K42" s="8">
        <f>Table1[[#This Row],[218031773796.0000]]+Table1[[#This Row],[2757086143]]-Table1[[#This Row],[14879852599]]</f>
        <v>436156193607</v>
      </c>
      <c r="L42" s="8">
        <v>537758835116</v>
      </c>
      <c r="M42" s="12">
        <v>0.79</v>
      </c>
    </row>
    <row r="43" spans="1:13" ht="23.1" customHeight="1" x14ac:dyDescent="0.55000000000000004">
      <c r="A43" s="7" t="s">
        <v>145</v>
      </c>
      <c r="B43" s="8">
        <v>25574122</v>
      </c>
      <c r="C43" s="8">
        <v>485593608566</v>
      </c>
      <c r="D43" s="8">
        <v>439796140337</v>
      </c>
      <c r="E43" s="8">
        <v>880000</v>
      </c>
      <c r="F43" s="8">
        <v>13501502362</v>
      </c>
      <c r="G43" s="8">
        <v>1173940</v>
      </c>
      <c r="H43" s="8">
        <v>22167547488</v>
      </c>
      <c r="I43" s="8">
        <v>25280182</v>
      </c>
      <c r="J43" s="11">
        <v>13080</v>
      </c>
      <c r="K43" s="8">
        <f>Table1[[#This Row],[218031773796.0000]]+Table1[[#This Row],[2757086143]]-Table1[[#This Row],[14879852599]]</f>
        <v>476927563440</v>
      </c>
      <c r="L43" s="8">
        <v>330413475331</v>
      </c>
      <c r="M43" s="12">
        <v>0.49</v>
      </c>
    </row>
    <row r="44" spans="1:13" ht="23.1" customHeight="1" x14ac:dyDescent="0.55000000000000004">
      <c r="A44" s="7" t="s">
        <v>146</v>
      </c>
      <c r="B44" s="8">
        <v>16996180</v>
      </c>
      <c r="C44" s="8">
        <v>638090964538</v>
      </c>
      <c r="D44" s="8">
        <v>489882218446</v>
      </c>
      <c r="E44" s="8">
        <v>97566</v>
      </c>
      <c r="F44" s="8">
        <v>2916083125</v>
      </c>
      <c r="G44" s="8">
        <v>1505437</v>
      </c>
      <c r="H44" s="8">
        <v>56493313598</v>
      </c>
      <c r="I44" s="8">
        <v>15588309</v>
      </c>
      <c r="J44" s="11">
        <v>29499</v>
      </c>
      <c r="K44" s="8">
        <f>Table1[[#This Row],[218031773796.0000]]+Table1[[#This Row],[2757086143]]-Table1[[#This Row],[14879852599]]</f>
        <v>584513734065</v>
      </c>
      <c r="L44" s="8">
        <v>459490049154</v>
      </c>
      <c r="M44" s="12">
        <v>0.68</v>
      </c>
    </row>
    <row r="45" spans="1:13" ht="23.1" customHeight="1" x14ac:dyDescent="0.55000000000000004">
      <c r="A45" s="7" t="s">
        <v>147</v>
      </c>
      <c r="B45" s="8">
        <v>4635254</v>
      </c>
      <c r="C45" s="8">
        <v>295240336193</v>
      </c>
      <c r="D45" s="8">
        <v>158173620721</v>
      </c>
      <c r="E45" s="8">
        <v>100000</v>
      </c>
      <c r="F45" s="8">
        <v>3651433164</v>
      </c>
      <c r="G45" s="8">
        <v>739092</v>
      </c>
      <c r="H45" s="8">
        <f>46946571449+154968147442</f>
        <v>201914718891</v>
      </c>
      <c r="I45" s="8">
        <v>3996162</v>
      </c>
      <c r="J45" s="11">
        <v>15899</v>
      </c>
      <c r="K45" s="8">
        <f>Table1[[#This Row],[218031773796.0000]]+Table1[[#This Row],[2757086143]]-Table1[[#This Row],[14879852599]]</f>
        <v>96977050466</v>
      </c>
      <c r="L45" s="8">
        <v>63485694775</v>
      </c>
      <c r="M45" s="12">
        <v>0.09</v>
      </c>
    </row>
    <row r="46" spans="1:13" ht="23.1" customHeight="1" x14ac:dyDescent="0.55000000000000004">
      <c r="A46" s="7" t="s">
        <v>148</v>
      </c>
      <c r="B46" s="8">
        <v>5889161</v>
      </c>
      <c r="C46" s="8">
        <v>238516711337</v>
      </c>
      <c r="D46" s="8">
        <v>162064231449</v>
      </c>
      <c r="E46" s="8">
        <v>126639</v>
      </c>
      <c r="F46" s="8">
        <v>4363220285</v>
      </c>
      <c r="G46" s="8">
        <v>2119287</v>
      </c>
      <c r="H46" s="8">
        <v>85720093638</v>
      </c>
      <c r="I46" s="8">
        <v>3896513</v>
      </c>
      <c r="J46" s="11">
        <v>35520</v>
      </c>
      <c r="K46" s="8">
        <f>Table1[[#This Row],[218031773796.0000]]+Table1[[#This Row],[2757086143]]-Table1[[#This Row],[14879852599]]</f>
        <v>157159837984</v>
      </c>
      <c r="L46" s="8">
        <v>138298954615</v>
      </c>
      <c r="M46" s="12">
        <v>0.2</v>
      </c>
    </row>
    <row r="47" spans="1:13" ht="23.1" customHeight="1" x14ac:dyDescent="0.55000000000000004">
      <c r="A47" s="7" t="s">
        <v>149</v>
      </c>
      <c r="B47" s="8">
        <v>13041913</v>
      </c>
      <c r="C47" s="8">
        <v>230770347029</v>
      </c>
      <c r="D47" s="8">
        <v>197825777402</v>
      </c>
      <c r="E47" s="8">
        <v>2673521</v>
      </c>
      <c r="F47" s="8">
        <v>35501678732</v>
      </c>
      <c r="G47" s="8">
        <v>647715</v>
      </c>
      <c r="H47" s="8">
        <v>10986385806</v>
      </c>
      <c r="I47" s="8">
        <v>15067719</v>
      </c>
      <c r="J47" s="11">
        <v>12920</v>
      </c>
      <c r="K47" s="8">
        <f>Table1[[#This Row],[218031773796.0000]]+Table1[[#This Row],[2757086143]]-Table1[[#This Row],[14879852599]]</f>
        <v>255285639955</v>
      </c>
      <c r="L47" s="8">
        <v>194526976536</v>
      </c>
      <c r="M47" s="12">
        <v>0.28999999999999998</v>
      </c>
    </row>
    <row r="48" spans="1:13" ht="23.1" customHeight="1" x14ac:dyDescent="0.55000000000000004">
      <c r="A48" s="7" t="s">
        <v>150</v>
      </c>
      <c r="B48" s="8">
        <v>12081652</v>
      </c>
      <c r="C48" s="8">
        <v>422538445333</v>
      </c>
      <c r="D48" s="8">
        <v>490902845355</v>
      </c>
      <c r="E48" s="8">
        <v>403465</v>
      </c>
      <c r="F48" s="8">
        <v>11618909267</v>
      </c>
      <c r="G48" s="8">
        <v>1021485</v>
      </c>
      <c r="H48" s="8">
        <v>35608897983</v>
      </c>
      <c r="I48" s="8">
        <v>11463632</v>
      </c>
      <c r="J48" s="11">
        <v>29947</v>
      </c>
      <c r="K48" s="8">
        <f>Table1[[#This Row],[218031773796.0000]]+Table1[[#This Row],[2757086143]]-Table1[[#This Row],[14879852599]]</f>
        <v>398548456617</v>
      </c>
      <c r="L48" s="8">
        <v>343040478452</v>
      </c>
      <c r="M48" s="12">
        <v>0.5</v>
      </c>
    </row>
    <row r="49" spans="1:13" ht="23.1" customHeight="1" x14ac:dyDescent="0.55000000000000004">
      <c r="A49" s="7" t="s">
        <v>151</v>
      </c>
      <c r="B49" s="8">
        <v>1251762</v>
      </c>
      <c r="C49" s="8">
        <v>69085005887</v>
      </c>
      <c r="D49" s="8">
        <v>56193919755</v>
      </c>
      <c r="E49" s="8">
        <v>54600</v>
      </c>
      <c r="F49" s="8">
        <v>2746902623</v>
      </c>
      <c r="G49" s="8">
        <v>1138606</v>
      </c>
      <c r="H49" s="8">
        <v>62603337274</v>
      </c>
      <c r="I49" s="8">
        <v>167756</v>
      </c>
      <c r="J49" s="11">
        <v>57328</v>
      </c>
      <c r="K49" s="8">
        <f>Table1[[#This Row],[218031773796.0000]]+Table1[[#This Row],[2757086143]]-Table1[[#This Row],[14879852599]]</f>
        <v>9228571236</v>
      </c>
      <c r="L49" s="8">
        <v>9609806963</v>
      </c>
      <c r="M49" s="12">
        <v>0.01</v>
      </c>
    </row>
    <row r="50" spans="1:13" ht="23.1" customHeight="1" x14ac:dyDescent="0.55000000000000004">
      <c r="A50" s="7" t="s">
        <v>152</v>
      </c>
      <c r="B50" s="8">
        <v>5793248</v>
      </c>
      <c r="C50" s="8">
        <v>147243707650</v>
      </c>
      <c r="D50" s="8">
        <v>97831482726</v>
      </c>
      <c r="E50" s="8">
        <v>559139</v>
      </c>
      <c r="F50" s="8">
        <v>13501363751</v>
      </c>
      <c r="G50" s="8">
        <v>4396092</v>
      </c>
      <c r="H50" s="8">
        <v>111662026932</v>
      </c>
      <c r="I50" s="8">
        <v>1956295</v>
      </c>
      <c r="J50" s="11">
        <v>24810</v>
      </c>
      <c r="K50" s="8">
        <f>Table1[[#This Row],[218031773796.0000]]+Table1[[#This Row],[2757086143]]-Table1[[#This Row],[14879852599]]</f>
        <v>49083044469</v>
      </c>
      <c r="L50" s="8">
        <v>48498791837</v>
      </c>
      <c r="M50" s="12">
        <v>7.0000000000000007E-2</v>
      </c>
    </row>
    <row r="51" spans="1:13" ht="23.1" customHeight="1" x14ac:dyDescent="0.55000000000000004">
      <c r="A51" s="7" t="s">
        <v>153</v>
      </c>
      <c r="B51" s="8">
        <v>37892804</v>
      </c>
      <c r="C51" s="8">
        <v>185077909283</v>
      </c>
      <c r="D51" s="8">
        <v>148199717409</v>
      </c>
      <c r="E51" s="8">
        <v>8458499</v>
      </c>
      <c r="F51" s="8">
        <v>39740841350</v>
      </c>
      <c r="G51" s="8">
        <v>19317269</v>
      </c>
      <c r="H51" s="8">
        <v>94275455043</v>
      </c>
      <c r="I51" s="8">
        <v>27034034</v>
      </c>
      <c r="J51" s="11">
        <v>4578</v>
      </c>
      <c r="K51" s="8">
        <f>Table1[[#This Row],[218031773796.0000]]+Table1[[#This Row],[2757086143]]-Table1[[#This Row],[14879852599]]</f>
        <v>130543295590</v>
      </c>
      <c r="L51" s="8">
        <v>123667748681</v>
      </c>
      <c r="M51" s="12">
        <v>0.18</v>
      </c>
    </row>
    <row r="52" spans="1:13" ht="23.1" customHeight="1" x14ac:dyDescent="0.55000000000000004">
      <c r="A52" s="7" t="s">
        <v>154</v>
      </c>
      <c r="B52" s="8">
        <v>30908126</v>
      </c>
      <c r="C52" s="8">
        <v>1627565640368</v>
      </c>
      <c r="D52" s="8">
        <v>1188440786519</v>
      </c>
      <c r="E52" s="8">
        <v>21181589</v>
      </c>
      <c r="F52" s="8">
        <v>21704128807</v>
      </c>
      <c r="G52" s="8">
        <v>1998938</v>
      </c>
      <c r="H52" s="8">
        <f>66046178493+526901519316</f>
        <v>592947697809</v>
      </c>
      <c r="I52" s="8">
        <v>50090777</v>
      </c>
      <c r="J52" s="11">
        <v>19220</v>
      </c>
      <c r="K52" s="8">
        <f>Table1[[#This Row],[218031773796.0000]]+Table1[[#This Row],[2757086143]]-Table1[[#This Row],[14879852599]]</f>
        <v>1056322071366</v>
      </c>
      <c r="L52" s="8">
        <v>962013047945</v>
      </c>
      <c r="M52" s="12">
        <v>1.41</v>
      </c>
    </row>
    <row r="53" spans="1:13" ht="23.1" customHeight="1" x14ac:dyDescent="0.55000000000000004">
      <c r="A53" s="7" t="s">
        <v>155</v>
      </c>
      <c r="B53" s="8">
        <v>1976116</v>
      </c>
      <c r="C53" s="8">
        <v>82399975173</v>
      </c>
      <c r="D53" s="8">
        <v>40262382558</v>
      </c>
      <c r="E53" s="8">
        <v>194739</v>
      </c>
      <c r="F53" s="8">
        <v>4196766208</v>
      </c>
      <c r="G53" s="8">
        <v>2170855</v>
      </c>
      <c r="H53" s="8">
        <v>86596741381</v>
      </c>
      <c r="I53" s="8">
        <v>0</v>
      </c>
      <c r="J53" s="7"/>
      <c r="K53" s="8">
        <f>Table1[[#This Row],[218031773796.0000]]+Table1[[#This Row],[2757086143]]-Table1[[#This Row],[14879852599]]</f>
        <v>0</v>
      </c>
      <c r="L53" s="8">
        <v>0</v>
      </c>
      <c r="M53" s="12">
        <v>0</v>
      </c>
    </row>
    <row r="54" spans="1:13" ht="23.1" customHeight="1" x14ac:dyDescent="0.55000000000000004">
      <c r="A54" s="7" t="s">
        <v>156</v>
      </c>
      <c r="B54" s="8">
        <v>14624471</v>
      </c>
      <c r="C54" s="8">
        <v>193057168996</v>
      </c>
      <c r="D54" s="8">
        <v>138724592328</v>
      </c>
      <c r="E54" s="8">
        <v>613281</v>
      </c>
      <c r="F54" s="8">
        <v>7343032540</v>
      </c>
      <c r="G54" s="8">
        <v>1608595</v>
      </c>
      <c r="H54" s="8">
        <v>21216547558</v>
      </c>
      <c r="I54" s="8">
        <v>13629157</v>
      </c>
      <c r="J54" s="11">
        <v>11864</v>
      </c>
      <c r="K54" s="8">
        <f>Table1[[#This Row],[218031773796.0000]]+Table1[[#This Row],[2757086143]]-Table1[[#This Row],[14879852599]]</f>
        <v>179183653978</v>
      </c>
      <c r="L54" s="8">
        <v>161573429449</v>
      </c>
      <c r="M54" s="12">
        <v>0.24</v>
      </c>
    </row>
    <row r="55" spans="1:13" ht="23.1" customHeight="1" x14ac:dyDescent="0.55000000000000004">
      <c r="A55" s="7" t="s">
        <v>157</v>
      </c>
      <c r="B55" s="8">
        <v>5737082</v>
      </c>
      <c r="C55" s="8">
        <v>746720359463</v>
      </c>
      <c r="D55" s="8">
        <v>527869024974</v>
      </c>
      <c r="E55" s="8">
        <v>10693860</v>
      </c>
      <c r="F55" s="8">
        <v>1549712425</v>
      </c>
      <c r="G55" s="8">
        <v>608883</v>
      </c>
      <c r="H55" s="8">
        <f>53474413098+203135939603</f>
        <v>256610352701</v>
      </c>
      <c r="I55" s="8">
        <v>15822059</v>
      </c>
      <c r="J55" s="11">
        <v>24570</v>
      </c>
      <c r="K55" s="8">
        <f>Table1[[#This Row],[218031773796.0000]]+Table1[[#This Row],[2757086143]]-Table1[[#This Row],[14879852599]]</f>
        <v>491659719187</v>
      </c>
      <c r="L55" s="8">
        <v>388452541161</v>
      </c>
      <c r="M55" s="12">
        <v>0.56999999999999995</v>
      </c>
    </row>
    <row r="56" spans="1:13" ht="23.1" customHeight="1" x14ac:dyDescent="0.55000000000000004">
      <c r="A56" s="7" t="s">
        <v>158</v>
      </c>
      <c r="B56" s="8">
        <v>541799</v>
      </c>
      <c r="C56" s="8">
        <v>127311803027</v>
      </c>
      <c r="D56" s="8">
        <v>119802497966</v>
      </c>
      <c r="E56" s="8">
        <v>50000</v>
      </c>
      <c r="F56" s="8">
        <v>10494567686</v>
      </c>
      <c r="G56" s="8">
        <v>0</v>
      </c>
      <c r="H56" s="8">
        <v>0</v>
      </c>
      <c r="I56" s="8">
        <v>591799</v>
      </c>
      <c r="J56" s="11">
        <v>208372</v>
      </c>
      <c r="K56" s="8">
        <f>Table1[[#This Row],[218031773796.0000]]+Table1[[#This Row],[2757086143]]-Table1[[#This Row],[14879852599]]</f>
        <v>137806370713</v>
      </c>
      <c r="L56" s="8">
        <v>123220622331</v>
      </c>
      <c r="M56" s="12">
        <v>0.18</v>
      </c>
    </row>
    <row r="57" spans="1:13" ht="23.1" customHeight="1" x14ac:dyDescent="0.55000000000000004">
      <c r="A57" s="7" t="s">
        <v>159</v>
      </c>
      <c r="B57" s="8">
        <v>6901164</v>
      </c>
      <c r="C57" s="8">
        <v>188459956831</v>
      </c>
      <c r="D57" s="8">
        <v>153096300283</v>
      </c>
      <c r="E57" s="8">
        <v>416171</v>
      </c>
      <c r="F57" s="8">
        <v>8364799512</v>
      </c>
      <c r="G57" s="8">
        <v>1388329</v>
      </c>
      <c r="H57" s="8">
        <v>37380395204</v>
      </c>
      <c r="I57" s="8">
        <v>5929006</v>
      </c>
      <c r="J57" s="11">
        <v>22659</v>
      </c>
      <c r="K57" s="8">
        <f>Table1[[#This Row],[218031773796.0000]]+Table1[[#This Row],[2757086143]]-Table1[[#This Row],[14879852599]]</f>
        <v>159444361139</v>
      </c>
      <c r="L57" s="8">
        <v>134243244494</v>
      </c>
      <c r="M57" s="12">
        <v>0.2</v>
      </c>
    </row>
    <row r="58" spans="1:13" ht="23.1" customHeight="1" x14ac:dyDescent="0.55000000000000004">
      <c r="A58" s="7" t="s">
        <v>160</v>
      </c>
      <c r="B58" s="8">
        <v>2381625</v>
      </c>
      <c r="C58" s="8">
        <v>94685751362</v>
      </c>
      <c r="D58" s="8">
        <v>86791851777</v>
      </c>
      <c r="E58" s="8">
        <v>840007</v>
      </c>
      <c r="F58" s="8">
        <v>24313891728</v>
      </c>
      <c r="G58" s="8">
        <v>228459</v>
      </c>
      <c r="H58" s="8">
        <v>8701640665</v>
      </c>
      <c r="I58" s="8">
        <v>2993173</v>
      </c>
      <c r="J58" s="11">
        <v>24338</v>
      </c>
      <c r="K58" s="8">
        <f>Table1[[#This Row],[218031773796.0000]]+Table1[[#This Row],[2757086143]]-Table1[[#This Row],[14879852599]]</f>
        <v>110298002425</v>
      </c>
      <c r="L58" s="8">
        <v>72792480115</v>
      </c>
      <c r="M58" s="12">
        <v>0.11</v>
      </c>
    </row>
    <row r="59" spans="1:13" ht="23.1" customHeight="1" x14ac:dyDescent="0.55000000000000004">
      <c r="A59" s="7" t="s">
        <v>161</v>
      </c>
      <c r="B59" s="8">
        <v>2881005</v>
      </c>
      <c r="C59" s="8">
        <v>87253967703</v>
      </c>
      <c r="D59" s="8">
        <v>68225047026</v>
      </c>
      <c r="E59" s="8">
        <v>56533</v>
      </c>
      <c r="F59" s="8">
        <v>1780750722</v>
      </c>
      <c r="G59" s="8">
        <v>986111</v>
      </c>
      <c r="H59" s="8">
        <v>29860479034</v>
      </c>
      <c r="I59" s="8">
        <v>1951427</v>
      </c>
      <c r="J59" s="11">
        <v>32767</v>
      </c>
      <c r="K59" s="8">
        <f>Table1[[#This Row],[218031773796.0000]]+Table1[[#This Row],[2757086143]]-Table1[[#This Row],[14879852599]]</f>
        <v>59174239391</v>
      </c>
      <c r="L59" s="8">
        <v>63893812282</v>
      </c>
      <c r="M59" s="12">
        <v>0.09</v>
      </c>
    </row>
    <row r="60" spans="1:13" ht="23.1" customHeight="1" x14ac:dyDescent="0.55000000000000004">
      <c r="A60" s="7" t="s">
        <v>162</v>
      </c>
      <c r="B60" s="8">
        <v>3096831</v>
      </c>
      <c r="C60" s="8">
        <v>125829307634</v>
      </c>
      <c r="D60" s="8">
        <v>68635508921</v>
      </c>
      <c r="E60" s="8">
        <v>767463</v>
      </c>
      <c r="F60" s="8">
        <v>21205794234</v>
      </c>
      <c r="G60" s="8">
        <v>3111170</v>
      </c>
      <c r="H60" s="8">
        <v>119800212359</v>
      </c>
      <c r="I60" s="8">
        <v>753124</v>
      </c>
      <c r="J60" s="11">
        <v>31150</v>
      </c>
      <c r="K60" s="8">
        <f>Table1[[#This Row],[218031773796.0000]]+Table1[[#This Row],[2757086143]]-Table1[[#This Row],[14879852599]]</f>
        <v>27234889509</v>
      </c>
      <c r="L60" s="8">
        <v>23441983144</v>
      </c>
      <c r="M60" s="12">
        <v>0.03</v>
      </c>
    </row>
    <row r="61" spans="1:13" ht="23.1" customHeight="1" x14ac:dyDescent="0.55000000000000004">
      <c r="A61" s="7" t="s">
        <v>163</v>
      </c>
      <c r="B61" s="8">
        <v>1096821</v>
      </c>
      <c r="C61" s="8">
        <v>164794413304</v>
      </c>
      <c r="D61" s="8">
        <v>146566397151</v>
      </c>
      <c r="E61" s="8">
        <v>9620000</v>
      </c>
      <c r="F61" s="8">
        <v>1019260824193</v>
      </c>
      <c r="G61" s="8">
        <v>31875</v>
      </c>
      <c r="H61" s="8">
        <v>3521730996</v>
      </c>
      <c r="I61" s="8">
        <v>10684946</v>
      </c>
      <c r="J61" s="11">
        <v>105700</v>
      </c>
      <c r="K61" s="8">
        <f>Table1[[#This Row],[218031773796.0000]]+Table1[[#This Row],[2757086143]]-Table1[[#This Row],[14879852599]]</f>
        <v>1180533506501</v>
      </c>
      <c r="L61" s="8">
        <v>1128540449119</v>
      </c>
      <c r="M61" s="12">
        <v>1.66</v>
      </c>
    </row>
    <row r="62" spans="1:13" ht="23.1" customHeight="1" x14ac:dyDescent="0.55000000000000004">
      <c r="A62" s="7" t="s">
        <v>164</v>
      </c>
      <c r="B62" s="8">
        <v>102820706</v>
      </c>
      <c r="C62" s="8">
        <v>1665154292144</v>
      </c>
      <c r="D62" s="8">
        <v>1541138433954</v>
      </c>
      <c r="E62" s="8">
        <v>12718080</v>
      </c>
      <c r="F62" s="8">
        <v>201736177475</v>
      </c>
      <c r="G62" s="8">
        <v>38722950</v>
      </c>
      <c r="H62" s="8">
        <v>626522497545</v>
      </c>
      <c r="I62" s="8">
        <v>76815836</v>
      </c>
      <c r="J62" s="11">
        <v>15410</v>
      </c>
      <c r="K62" s="8">
        <f>Table1[[#This Row],[218031773796.0000]]+Table1[[#This Row],[2757086143]]-Table1[[#This Row],[14879852599]]</f>
        <v>1240367972074</v>
      </c>
      <c r="L62" s="8">
        <v>1182832396419</v>
      </c>
      <c r="M62" s="12">
        <v>1.74</v>
      </c>
    </row>
    <row r="63" spans="1:13" ht="23.1" customHeight="1" x14ac:dyDescent="0.55000000000000004">
      <c r="A63" s="7" t="s">
        <v>165</v>
      </c>
      <c r="B63" s="8">
        <v>1870785</v>
      </c>
      <c r="C63" s="8">
        <v>156075917703</v>
      </c>
      <c r="D63" s="8">
        <v>140690144053</v>
      </c>
      <c r="E63" s="8">
        <v>111472</v>
      </c>
      <c r="F63" s="8">
        <v>9186905956</v>
      </c>
      <c r="G63" s="8">
        <v>1217144</v>
      </c>
      <c r="H63" s="8">
        <v>101480572623</v>
      </c>
      <c r="I63" s="8">
        <v>765113</v>
      </c>
      <c r="J63" s="11">
        <v>91963</v>
      </c>
      <c r="K63" s="8">
        <f>Table1[[#This Row],[218031773796.0000]]+Table1[[#This Row],[2757086143]]-Table1[[#This Row],[14879852599]]</f>
        <v>63782251036</v>
      </c>
      <c r="L63" s="8">
        <v>70308611635</v>
      </c>
      <c r="M63" s="12">
        <v>0.1</v>
      </c>
    </row>
    <row r="64" spans="1:13" ht="23.1" customHeight="1" x14ac:dyDescent="0.55000000000000004">
      <c r="A64" s="7" t="s">
        <v>166</v>
      </c>
      <c r="B64" s="8">
        <v>1299263164</v>
      </c>
      <c r="C64" s="8">
        <v>15426425820324.998</v>
      </c>
      <c r="D64" s="8">
        <v>14865257039750</v>
      </c>
      <c r="E64" s="8">
        <v>542835950</v>
      </c>
      <c r="F64" s="8">
        <v>551374257626</v>
      </c>
      <c r="G64" s="8">
        <v>627648275</v>
      </c>
      <c r="H64" s="8">
        <v>1509561249747</v>
      </c>
      <c r="I64" s="8">
        <v>1214450839</v>
      </c>
      <c r="J64" s="11">
        <v>13030</v>
      </c>
      <c r="K64" s="8">
        <f>Table1[[#This Row],[218031773796.0000]]+Table1[[#This Row],[2757086143]]-Table1[[#This Row],[14879852599]]</f>
        <v>14468238828203.998</v>
      </c>
      <c r="L64" s="8">
        <v>15812267968404.998</v>
      </c>
      <c r="M64" s="12">
        <v>23.24</v>
      </c>
    </row>
    <row r="65" spans="1:13" ht="23.1" customHeight="1" x14ac:dyDescent="0.55000000000000004">
      <c r="A65" s="7" t="s">
        <v>167</v>
      </c>
      <c r="B65" s="8">
        <v>11116380</v>
      </c>
      <c r="C65" s="8">
        <v>790364079653</v>
      </c>
      <c r="D65" s="8">
        <v>670696907065</v>
      </c>
      <c r="E65" s="8">
        <v>52826</v>
      </c>
      <c r="F65" s="8">
        <v>3703771516</v>
      </c>
      <c r="G65" s="8">
        <v>296973</v>
      </c>
      <c r="H65" s="8">
        <v>21112764101</v>
      </c>
      <c r="I65" s="8">
        <v>10872233</v>
      </c>
      <c r="J65" s="11">
        <v>76410</v>
      </c>
      <c r="K65" s="8">
        <f>Table1[[#This Row],[218031773796.0000]]+Table1[[#This Row],[2757086143]]-Table1[[#This Row],[14879852599]]</f>
        <v>772955087068</v>
      </c>
      <c r="L65" s="8">
        <v>830115955568</v>
      </c>
      <c r="M65" s="12">
        <v>1.22</v>
      </c>
    </row>
    <row r="66" spans="1:13" ht="23.1" customHeight="1" x14ac:dyDescent="0.55000000000000004">
      <c r="A66" s="7" t="s">
        <v>168</v>
      </c>
      <c r="B66" s="8">
        <v>16630200</v>
      </c>
      <c r="C66" s="8">
        <v>373776336560</v>
      </c>
      <c r="D66" s="8">
        <v>268589639222</v>
      </c>
      <c r="E66" s="8">
        <v>184219</v>
      </c>
      <c r="F66" s="8">
        <v>3028651987</v>
      </c>
      <c r="G66" s="8">
        <v>1171743</v>
      </c>
      <c r="H66" s="8">
        <v>26287233139</v>
      </c>
      <c r="I66" s="8">
        <v>15642676</v>
      </c>
      <c r="J66" s="11">
        <v>16907</v>
      </c>
      <c r="K66" s="8">
        <f>Table1[[#This Row],[218031773796.0000]]+Table1[[#This Row],[2757086143]]-Table1[[#This Row],[14879852599]]</f>
        <v>350517755408</v>
      </c>
      <c r="L66" s="8">
        <v>264269725385</v>
      </c>
      <c r="M66" s="12">
        <v>0.39</v>
      </c>
    </row>
    <row r="67" spans="1:13" ht="23.1" customHeight="1" x14ac:dyDescent="0.55000000000000004">
      <c r="A67" s="7" t="s">
        <v>169</v>
      </c>
      <c r="B67" s="8">
        <v>17144564</v>
      </c>
      <c r="C67" s="8">
        <v>485897655251</v>
      </c>
      <c r="D67" s="8">
        <v>275646384178</v>
      </c>
      <c r="E67" s="8">
        <v>140933</v>
      </c>
      <c r="F67" s="8">
        <v>2723820889</v>
      </c>
      <c r="G67" s="8">
        <v>3542592</v>
      </c>
      <c r="H67" s="8">
        <v>100320787007</v>
      </c>
      <c r="I67" s="8">
        <v>13742905</v>
      </c>
      <c r="J67" s="11">
        <v>20130</v>
      </c>
      <c r="K67" s="8">
        <f>Table1[[#This Row],[218031773796.0000]]+Table1[[#This Row],[2757086143]]-Table1[[#This Row],[14879852599]]</f>
        <v>388300689133</v>
      </c>
      <c r="L67" s="8">
        <v>276434427697</v>
      </c>
      <c r="M67" s="12">
        <v>0.41</v>
      </c>
    </row>
    <row r="68" spans="1:13" ht="23.1" customHeight="1" x14ac:dyDescent="0.55000000000000004">
      <c r="A68" s="7" t="s">
        <v>170</v>
      </c>
      <c r="B68" s="8">
        <v>7751507</v>
      </c>
      <c r="C68" s="8">
        <v>336269114880</v>
      </c>
      <c r="D68" s="8">
        <v>192478553993</v>
      </c>
      <c r="E68" s="8">
        <v>440512</v>
      </c>
      <c r="F68" s="8">
        <v>13538448644</v>
      </c>
      <c r="G68" s="8">
        <v>1828085</v>
      </c>
      <c r="H68" s="8">
        <v>78644364144</v>
      </c>
      <c r="I68" s="8">
        <v>6363934</v>
      </c>
      <c r="J68" s="11">
        <v>33700</v>
      </c>
      <c r="K68" s="8">
        <f>Table1[[#This Row],[218031773796.0000]]+Table1[[#This Row],[2757086143]]-Table1[[#This Row],[14879852599]]</f>
        <v>271163199380</v>
      </c>
      <c r="L68" s="8">
        <v>214301582726</v>
      </c>
      <c r="M68" s="12">
        <v>0.31</v>
      </c>
    </row>
    <row r="69" spans="1:13" ht="23.1" customHeight="1" x14ac:dyDescent="0.55000000000000004">
      <c r="A69" s="7" t="s">
        <v>171</v>
      </c>
      <c r="B69" s="8">
        <v>4221341</v>
      </c>
      <c r="C69" s="8">
        <v>570711936988</v>
      </c>
      <c r="D69" s="8">
        <v>379631950278</v>
      </c>
      <c r="E69" s="8">
        <v>1037675</v>
      </c>
      <c r="F69" s="8">
        <v>112014898940</v>
      </c>
      <c r="G69" s="8">
        <v>2009560</v>
      </c>
      <c r="H69" s="8">
        <v>268900842253</v>
      </c>
      <c r="I69" s="8">
        <v>3249456</v>
      </c>
      <c r="J69" s="11">
        <v>112340</v>
      </c>
      <c r="K69" s="8">
        <f>Table1[[#This Row],[218031773796.0000]]+Table1[[#This Row],[2757086143]]-Table1[[#This Row],[14879852599]]</f>
        <v>413825993675</v>
      </c>
      <c r="L69" s="8">
        <v>364766453688</v>
      </c>
      <c r="M69" s="12">
        <v>0.54</v>
      </c>
    </row>
    <row r="70" spans="1:13" ht="23.1" customHeight="1" x14ac:dyDescent="0.55000000000000004">
      <c r="A70" s="7" t="s">
        <v>172</v>
      </c>
      <c r="B70" s="8">
        <v>49936293</v>
      </c>
      <c r="C70" s="8">
        <v>187610820200</v>
      </c>
      <c r="D70" s="8">
        <v>125244836960</v>
      </c>
      <c r="E70" s="8">
        <v>4469298</v>
      </c>
      <c r="F70" s="8">
        <v>11731346777</v>
      </c>
      <c r="G70" s="8">
        <v>4930828</v>
      </c>
      <c r="H70" s="8">
        <v>18178520642</v>
      </c>
      <c r="I70" s="8">
        <v>49474763</v>
      </c>
      <c r="J70" s="11">
        <v>2768</v>
      </c>
      <c r="K70" s="8">
        <f>Table1[[#This Row],[218031773796.0000]]+Table1[[#This Row],[2757086143]]-Table1[[#This Row],[14879852599]]</f>
        <v>181163646335</v>
      </c>
      <c r="L70" s="8">
        <v>136842064918</v>
      </c>
      <c r="M70" s="12">
        <v>0.2</v>
      </c>
    </row>
    <row r="71" spans="1:13" ht="23.1" customHeight="1" x14ac:dyDescent="0.55000000000000004">
      <c r="A71" s="7" t="s">
        <v>173</v>
      </c>
      <c r="B71" s="8">
        <v>2429525</v>
      </c>
      <c r="C71" s="8">
        <v>40327705759</v>
      </c>
      <c r="D71" s="8">
        <v>34970709673</v>
      </c>
      <c r="E71" s="8">
        <v>700000</v>
      </c>
      <c r="F71" s="8">
        <v>6054494772</v>
      </c>
      <c r="G71" s="8">
        <v>0</v>
      </c>
      <c r="H71" s="8">
        <v>0</v>
      </c>
      <c r="I71" s="8">
        <v>3129525</v>
      </c>
      <c r="J71" s="11">
        <v>7837</v>
      </c>
      <c r="K71" s="8">
        <f>Table1[[#This Row],[218031773796.0000]]+Table1[[#This Row],[2757086143]]-Table1[[#This Row],[14879852599]]</f>
        <v>46382200531</v>
      </c>
      <c r="L71" s="8">
        <v>24507447600</v>
      </c>
      <c r="M71" s="12">
        <v>0.04</v>
      </c>
    </row>
    <row r="72" spans="1:13" ht="23.1" customHeight="1" x14ac:dyDescent="0.55000000000000004">
      <c r="A72" s="7" t="s">
        <v>174</v>
      </c>
      <c r="B72" s="8">
        <v>22372279</v>
      </c>
      <c r="C72" s="8">
        <v>348239834340</v>
      </c>
      <c r="D72" s="8">
        <v>301572674159</v>
      </c>
      <c r="E72" s="8">
        <v>2547688</v>
      </c>
      <c r="F72" s="8">
        <v>36082411648</v>
      </c>
      <c r="G72" s="8">
        <v>5345296</v>
      </c>
      <c r="H72" s="8">
        <v>82855820570</v>
      </c>
      <c r="I72" s="8">
        <v>19574671</v>
      </c>
      <c r="J72" s="11">
        <v>14480</v>
      </c>
      <c r="K72" s="8">
        <f>Table1[[#This Row],[218031773796.0000]]+Table1[[#This Row],[2757086143]]-Table1[[#This Row],[14879852599]]</f>
        <v>301466425418</v>
      </c>
      <c r="L72" s="8">
        <v>283225820744</v>
      </c>
      <c r="M72" s="12">
        <v>0.42</v>
      </c>
    </row>
    <row r="73" spans="1:13" ht="23.1" customHeight="1" x14ac:dyDescent="0.55000000000000004">
      <c r="A73" s="7" t="s">
        <v>175</v>
      </c>
      <c r="B73" s="8">
        <v>6259861</v>
      </c>
      <c r="C73" s="8">
        <v>268268855688</v>
      </c>
      <c r="D73" s="8">
        <v>180647389247</v>
      </c>
      <c r="E73" s="8">
        <v>269325</v>
      </c>
      <c r="F73" s="8">
        <v>7992783909</v>
      </c>
      <c r="G73" s="8">
        <v>837479</v>
      </c>
      <c r="H73" s="8">
        <v>35556862332</v>
      </c>
      <c r="I73" s="8">
        <v>5691707</v>
      </c>
      <c r="J73" s="11">
        <v>31530</v>
      </c>
      <c r="K73" s="8">
        <f>Table1[[#This Row],[218031773796.0000]]+Table1[[#This Row],[2757086143]]-Table1[[#This Row],[14879852599]]</f>
        <v>240704777265</v>
      </c>
      <c r="L73" s="8">
        <v>179323132476</v>
      </c>
      <c r="M73" s="12">
        <v>0.26</v>
      </c>
    </row>
    <row r="74" spans="1:13" ht="23.1" customHeight="1" x14ac:dyDescent="0.55000000000000004">
      <c r="A74" s="7" t="s">
        <v>176</v>
      </c>
      <c r="B74" s="8">
        <v>7768760</v>
      </c>
      <c r="C74" s="8">
        <v>170142962024</v>
      </c>
      <c r="D74" s="8">
        <v>97811982356</v>
      </c>
      <c r="E74" s="8">
        <v>3525274</v>
      </c>
      <c r="F74" s="8">
        <v>37918384985</v>
      </c>
      <c r="G74" s="8">
        <v>5167347</v>
      </c>
      <c r="H74" s="8">
        <v>101228279570</v>
      </c>
      <c r="I74" s="8">
        <v>6126687</v>
      </c>
      <c r="J74" s="11">
        <v>10070</v>
      </c>
      <c r="K74" s="8">
        <f>Table1[[#This Row],[218031773796.0000]]+Table1[[#This Row],[2757086143]]-Table1[[#This Row],[14879852599]]</f>
        <v>106833067439</v>
      </c>
      <c r="L74" s="8">
        <v>61648849333</v>
      </c>
      <c r="M74" s="12">
        <v>0.09</v>
      </c>
    </row>
    <row r="75" spans="1:13" ht="23.1" customHeight="1" x14ac:dyDescent="0.55000000000000004">
      <c r="A75" s="7" t="s">
        <v>177</v>
      </c>
      <c r="B75" s="8">
        <v>5820837</v>
      </c>
      <c r="C75" s="8">
        <v>194344351205</v>
      </c>
      <c r="D75" s="8">
        <v>156688354225</v>
      </c>
      <c r="E75" s="8">
        <v>1012073</v>
      </c>
      <c r="F75" s="8">
        <v>22452637157</v>
      </c>
      <c r="G75" s="8">
        <v>1323589</v>
      </c>
      <c r="H75" s="8">
        <v>42215021397</v>
      </c>
      <c r="I75" s="8">
        <v>5509321</v>
      </c>
      <c r="J75" s="11">
        <v>24930</v>
      </c>
      <c r="K75" s="8">
        <f>Table1[[#This Row],[218031773796.0000]]+Table1[[#This Row],[2757086143]]-Table1[[#This Row],[14879852599]]</f>
        <v>174581966965</v>
      </c>
      <c r="L75" s="8">
        <v>137242988531</v>
      </c>
      <c r="M75" s="12">
        <v>0.2</v>
      </c>
    </row>
    <row r="76" spans="1:13" ht="23.1" customHeight="1" x14ac:dyDescent="0.55000000000000004">
      <c r="A76" s="7" t="s">
        <v>178</v>
      </c>
      <c r="B76" s="8">
        <v>6264380</v>
      </c>
      <c r="C76" s="8">
        <v>144200575132</v>
      </c>
      <c r="D76" s="8">
        <v>119496128072</v>
      </c>
      <c r="E76" s="8">
        <v>10053118</v>
      </c>
      <c r="F76" s="8">
        <f>8222608362+216905782193</f>
        <v>225128390555</v>
      </c>
      <c r="G76" s="8">
        <v>1393019</v>
      </c>
      <c r="H76" s="8">
        <v>31766028473</v>
      </c>
      <c r="I76" s="8">
        <v>14924479</v>
      </c>
      <c r="J76" s="11">
        <v>22380</v>
      </c>
      <c r="K76" s="8">
        <f>Table1[[#This Row],[218031773796.0000]]+Table1[[#This Row],[2757086143]]-Table1[[#This Row],[14879852599]]</f>
        <v>337562937214</v>
      </c>
      <c r="L76" s="8">
        <v>333755992544</v>
      </c>
      <c r="M76" s="12">
        <v>0.49</v>
      </c>
    </row>
    <row r="77" spans="1:13" ht="23.1" customHeight="1" x14ac:dyDescent="0.55000000000000004">
      <c r="A77" s="7" t="s">
        <v>179</v>
      </c>
      <c r="B77" s="8">
        <v>3309057</v>
      </c>
      <c r="C77" s="8">
        <v>57812221634</v>
      </c>
      <c r="D77" s="8">
        <v>41530168988</v>
      </c>
      <c r="E77" s="8">
        <v>851226</v>
      </c>
      <c r="F77" s="8">
        <v>11154289892</v>
      </c>
      <c r="G77" s="8">
        <v>1670587</v>
      </c>
      <c r="H77" s="8">
        <v>28630409337</v>
      </c>
      <c r="I77" s="8">
        <v>2489696</v>
      </c>
      <c r="J77" s="11">
        <v>12700</v>
      </c>
      <c r="K77" s="8">
        <f>Table1[[#This Row],[218031773796.0000]]+Table1[[#This Row],[2757086143]]-Table1[[#This Row],[14879852599]]</f>
        <v>40336102189</v>
      </c>
      <c r="L77" s="8">
        <v>31595108658</v>
      </c>
      <c r="M77" s="12">
        <v>0.05</v>
      </c>
    </row>
    <row r="78" spans="1:13" ht="23.1" customHeight="1" x14ac:dyDescent="0.55000000000000004">
      <c r="A78" s="7" t="s">
        <v>180</v>
      </c>
      <c r="B78" s="8">
        <v>6468673</v>
      </c>
      <c r="C78" s="8">
        <v>122936994601</v>
      </c>
      <c r="D78" s="8">
        <v>121841815844</v>
      </c>
      <c r="E78" s="8">
        <v>2494636</v>
      </c>
      <c r="F78" s="8">
        <v>54385347314</v>
      </c>
      <c r="G78" s="8">
        <v>8028377</v>
      </c>
      <c r="H78" s="8">
        <v>157544866500</v>
      </c>
      <c r="I78" s="8">
        <v>934932</v>
      </c>
      <c r="J78" s="11">
        <v>25660</v>
      </c>
      <c r="K78" s="8">
        <f>Table1[[#This Row],[218031773796.0000]]+Table1[[#This Row],[2757086143]]-Table1[[#This Row],[14879852599]]</f>
        <v>19777475415</v>
      </c>
      <c r="L78" s="8">
        <v>23972122453</v>
      </c>
      <c r="M78" s="12">
        <v>0.04</v>
      </c>
    </row>
    <row r="79" spans="1:13" ht="23.1" customHeight="1" x14ac:dyDescent="0.55000000000000004">
      <c r="A79" s="7" t="s">
        <v>181</v>
      </c>
      <c r="B79" s="8">
        <v>852374</v>
      </c>
      <c r="C79" s="8">
        <v>100053355927</v>
      </c>
      <c r="D79" s="8">
        <v>46018766360</v>
      </c>
      <c r="E79" s="8">
        <v>104772</v>
      </c>
      <c r="F79" s="8">
        <v>6430040698</v>
      </c>
      <c r="G79" s="8">
        <v>957146</v>
      </c>
      <c r="H79" s="8">
        <v>106483396625</v>
      </c>
      <c r="I79" s="8">
        <v>0</v>
      </c>
      <c r="J79" s="7"/>
      <c r="K79" s="8">
        <f>Table1[[#This Row],[218031773796.0000]]+Table1[[#This Row],[2757086143]]-Table1[[#This Row],[14879852599]]</f>
        <v>0</v>
      </c>
      <c r="L79" s="8">
        <v>0</v>
      </c>
      <c r="M79" s="12">
        <v>0</v>
      </c>
    </row>
    <row r="80" spans="1:13" ht="23.1" customHeight="1" x14ac:dyDescent="0.55000000000000004">
      <c r="A80" s="7" t="s">
        <v>182</v>
      </c>
      <c r="B80" s="8">
        <v>1089294</v>
      </c>
      <c r="C80" s="8">
        <v>173819555627</v>
      </c>
      <c r="D80" s="8">
        <v>95752366037</v>
      </c>
      <c r="E80" s="8">
        <v>45970</v>
      </c>
      <c r="F80" s="8">
        <v>4024672852</v>
      </c>
      <c r="G80" s="8">
        <v>1135264</v>
      </c>
      <c r="H80" s="8">
        <v>177844228479</v>
      </c>
      <c r="I80" s="8">
        <v>0</v>
      </c>
      <c r="J80" s="7"/>
      <c r="K80" s="8">
        <f>Table1[[#This Row],[218031773796.0000]]+Table1[[#This Row],[2757086143]]-Table1[[#This Row],[14879852599]]</f>
        <v>0</v>
      </c>
      <c r="L80" s="8">
        <v>0</v>
      </c>
      <c r="M80" s="12">
        <v>0</v>
      </c>
    </row>
    <row r="81" spans="1:13" ht="23.1" customHeight="1" x14ac:dyDescent="0.55000000000000004">
      <c r="A81" s="7" t="s">
        <v>183</v>
      </c>
      <c r="B81" s="8">
        <v>5287617</v>
      </c>
      <c r="C81" s="8">
        <v>1641590242679</v>
      </c>
      <c r="D81" s="8">
        <v>1666446938857</v>
      </c>
      <c r="E81" s="8">
        <v>405644</v>
      </c>
      <c r="F81" s="8">
        <v>131992606007</v>
      </c>
      <c r="G81" s="8">
        <v>343135</v>
      </c>
      <c r="H81" s="8">
        <v>106734161944</v>
      </c>
      <c r="I81" s="8">
        <v>5350126</v>
      </c>
      <c r="J81" s="11">
        <v>301270</v>
      </c>
      <c r="K81" s="8">
        <f>Table1[[#This Row],[218031773796.0000]]+Table1[[#This Row],[2757086143]]-Table1[[#This Row],[14879852599]]</f>
        <v>1666848686742</v>
      </c>
      <c r="L81" s="8">
        <v>1610607467353</v>
      </c>
      <c r="M81" s="12">
        <v>2.37</v>
      </c>
    </row>
    <row r="82" spans="1:13" ht="23.1" customHeight="1" x14ac:dyDescent="0.55000000000000004">
      <c r="A82" s="7" t="s">
        <v>184</v>
      </c>
      <c r="B82" s="8">
        <v>8537314</v>
      </c>
      <c r="C82" s="8">
        <v>543662410270</v>
      </c>
      <c r="D82" s="8">
        <v>512020154996</v>
      </c>
      <c r="E82" s="8">
        <v>1757747</v>
      </c>
      <c r="F82" s="8">
        <v>114177993015</v>
      </c>
      <c r="G82" s="8">
        <v>2011583</v>
      </c>
      <c r="H82" s="8">
        <v>128166019847</v>
      </c>
      <c r="I82" s="8">
        <v>8283478</v>
      </c>
      <c r="J82" s="11">
        <v>68070</v>
      </c>
      <c r="K82" s="8">
        <f>Table1[[#This Row],[218031773796.0000]]+Table1[[#This Row],[2757086143]]-Table1[[#This Row],[14879852599]]</f>
        <v>529674383438</v>
      </c>
      <c r="L82" s="8">
        <v>563427816639</v>
      </c>
      <c r="M82" s="12">
        <v>0.83</v>
      </c>
    </row>
    <row r="83" spans="1:13" ht="23.1" customHeight="1" x14ac:dyDescent="0.55000000000000004">
      <c r="A83" s="7" t="s">
        <v>185</v>
      </c>
      <c r="B83" s="8">
        <v>7347470</v>
      </c>
      <c r="C83" s="8">
        <v>194250478116</v>
      </c>
      <c r="D83" s="8">
        <v>134187649012</v>
      </c>
      <c r="E83" s="8">
        <v>46810</v>
      </c>
      <c r="F83" s="8">
        <v>1073245434</v>
      </c>
      <c r="G83" s="8">
        <v>1203444</v>
      </c>
      <c r="H83" s="8">
        <v>31811846776</v>
      </c>
      <c r="I83" s="8">
        <v>6190836</v>
      </c>
      <c r="J83" s="11">
        <v>23349</v>
      </c>
      <c r="K83" s="8">
        <f>Table1[[#This Row],[218031773796.0000]]+Table1[[#This Row],[2757086143]]-Table1[[#This Row],[14879852599]]</f>
        <v>163511876774</v>
      </c>
      <c r="L83" s="8">
        <v>144439971897</v>
      </c>
      <c r="M83" s="12">
        <v>0.21</v>
      </c>
    </row>
    <row r="84" spans="1:13" ht="23.1" customHeight="1" x14ac:dyDescent="0.55000000000000004">
      <c r="A84" s="7" t="s">
        <v>186</v>
      </c>
      <c r="B84" s="8">
        <v>4772236</v>
      </c>
      <c r="C84" s="8">
        <v>92273747394</v>
      </c>
      <c r="D84" s="8">
        <v>54839004659</v>
      </c>
      <c r="E84" s="8">
        <v>509567</v>
      </c>
      <c r="F84" s="8">
        <v>5935286414</v>
      </c>
      <c r="G84" s="8">
        <v>1034349</v>
      </c>
      <c r="H84" s="8">
        <v>19676108080</v>
      </c>
      <c r="I84" s="8">
        <v>4247454</v>
      </c>
      <c r="J84" s="11">
        <v>11740</v>
      </c>
      <c r="K84" s="8">
        <f>Table1[[#This Row],[218031773796.0000]]+Table1[[#This Row],[2757086143]]-Table1[[#This Row],[14879852599]]</f>
        <v>78532925728</v>
      </c>
      <c r="L84" s="8">
        <v>49827212480</v>
      </c>
      <c r="M84" s="12">
        <v>7.0000000000000007E-2</v>
      </c>
    </row>
    <row r="85" spans="1:13" ht="23.1" customHeight="1" x14ac:dyDescent="0.55000000000000004">
      <c r="A85" s="7" t="s">
        <v>187</v>
      </c>
      <c r="B85" s="8">
        <v>6239712</v>
      </c>
      <c r="C85" s="8">
        <v>140086148342</v>
      </c>
      <c r="D85" s="8">
        <v>131121415294</v>
      </c>
      <c r="E85" s="8">
        <v>966653</v>
      </c>
      <c r="F85" s="8">
        <v>23599254288</v>
      </c>
      <c r="G85" s="8">
        <v>4430815</v>
      </c>
      <c r="H85" s="8">
        <v>100128421228</v>
      </c>
      <c r="I85" s="8">
        <v>2775550</v>
      </c>
      <c r="J85" s="11">
        <v>25580</v>
      </c>
      <c r="K85" s="8">
        <f>Table1[[#This Row],[218031773796.0000]]+Table1[[#This Row],[2757086143]]-Table1[[#This Row],[14879852599]]</f>
        <v>63556981402</v>
      </c>
      <c r="L85" s="8">
        <v>70944610091</v>
      </c>
      <c r="M85" s="12">
        <v>0.1</v>
      </c>
    </row>
    <row r="86" spans="1:13" ht="23.1" customHeight="1" x14ac:dyDescent="0.55000000000000004">
      <c r="A86" s="7" t="s">
        <v>188</v>
      </c>
      <c r="B86" s="8">
        <v>43807936</v>
      </c>
      <c r="C86" s="8">
        <v>172851988330</v>
      </c>
      <c r="D86" s="8">
        <v>141041896424</v>
      </c>
      <c r="E86" s="8">
        <v>6202514</v>
      </c>
      <c r="F86" s="8">
        <v>26693242189</v>
      </c>
      <c r="G86" s="8">
        <v>32896858</v>
      </c>
      <c r="H86" s="8">
        <v>130210101845</v>
      </c>
      <c r="I86" s="8">
        <v>17113592</v>
      </c>
      <c r="J86" s="11">
        <v>4876</v>
      </c>
      <c r="K86" s="8">
        <f>Table1[[#This Row],[218031773796.0000]]+Table1[[#This Row],[2757086143]]-Table1[[#This Row],[14879852599]]</f>
        <v>69335128674</v>
      </c>
      <c r="L86" s="8">
        <v>83382455732</v>
      </c>
      <c r="M86" s="12">
        <v>0.12</v>
      </c>
    </row>
    <row r="87" spans="1:13" ht="23.1" customHeight="1" x14ac:dyDescent="0.55000000000000004">
      <c r="A87" s="7" t="s">
        <v>189</v>
      </c>
      <c r="B87" s="8">
        <v>0</v>
      </c>
      <c r="C87" s="8">
        <v>0</v>
      </c>
      <c r="D87" s="8">
        <v>0</v>
      </c>
      <c r="E87" s="8">
        <v>6754465</v>
      </c>
      <c r="F87" s="8">
        <v>203135939603</v>
      </c>
      <c r="G87" s="8">
        <v>0</v>
      </c>
      <c r="H87" s="8">
        <v>0</v>
      </c>
      <c r="I87" s="8">
        <v>6754465</v>
      </c>
      <c r="J87" s="11">
        <v>23570</v>
      </c>
      <c r="K87" s="8">
        <f>Table1[[#This Row],[218031773796.0000]]+Table1[[#This Row],[2757086143]]-Table1[[#This Row],[14879852599]]</f>
        <v>203135939603</v>
      </c>
      <c r="L87" s="8">
        <v>159081745971</v>
      </c>
      <c r="M87" s="12">
        <v>0.23</v>
      </c>
    </row>
    <row r="88" spans="1:13" ht="23.1" customHeight="1" x14ac:dyDescent="0.55000000000000004">
      <c r="A88" s="7" t="s">
        <v>190</v>
      </c>
      <c r="B88" s="8">
        <v>9640825</v>
      </c>
      <c r="C88" s="8">
        <v>207264957193</v>
      </c>
      <c r="D88" s="8">
        <v>144213464658</v>
      </c>
      <c r="E88" s="8">
        <v>0</v>
      </c>
      <c r="F88" s="8">
        <v>0</v>
      </c>
      <c r="G88" s="8">
        <v>9640825</v>
      </c>
      <c r="H88" s="8">
        <v>207264957193</v>
      </c>
      <c r="I88" s="8">
        <v>0</v>
      </c>
      <c r="J88" s="7"/>
      <c r="K88" s="8">
        <f>Table1[[#This Row],[218031773796.0000]]+Table1[[#This Row],[2757086143]]-Table1[[#This Row],[14879852599]]</f>
        <v>0</v>
      </c>
      <c r="L88" s="8">
        <v>0</v>
      </c>
      <c r="M88" s="12">
        <v>0</v>
      </c>
    </row>
    <row r="89" spans="1:13" ht="23.1" customHeight="1" x14ac:dyDescent="0.55000000000000004">
      <c r="A89" s="7" t="s">
        <v>191</v>
      </c>
      <c r="B89" s="8">
        <v>0</v>
      </c>
      <c r="C89" s="8">
        <v>0</v>
      </c>
      <c r="D89" s="8">
        <v>0</v>
      </c>
      <c r="E89" s="8">
        <v>26229463</v>
      </c>
      <c r="F89" s="8">
        <v>526901519316</v>
      </c>
      <c r="G89" s="8">
        <v>0</v>
      </c>
      <c r="H89" s="8">
        <v>0</v>
      </c>
      <c r="I89" s="8">
        <v>26229463</v>
      </c>
      <c r="J89" s="11">
        <v>18220</v>
      </c>
      <c r="K89" s="8">
        <f>Table1[[#This Row],[218031773796.0000]]+Table1[[#This Row],[2757086143]]-Table1[[#This Row],[14879852599]]</f>
        <v>526901519316</v>
      </c>
      <c r="L89" s="8">
        <v>477537611243</v>
      </c>
      <c r="M89" s="12">
        <v>0.7</v>
      </c>
    </row>
    <row r="90" spans="1:13" ht="23.1" customHeight="1" x14ac:dyDescent="0.55000000000000004">
      <c r="A90" s="7" t="s">
        <v>192</v>
      </c>
      <c r="B90" s="8">
        <v>0</v>
      </c>
      <c r="C90" s="8">
        <v>0</v>
      </c>
      <c r="D90" s="8">
        <v>0</v>
      </c>
      <c r="E90" s="8">
        <v>6660270</v>
      </c>
      <c r="F90" s="8">
        <v>154968147442</v>
      </c>
      <c r="G90" s="8">
        <v>0</v>
      </c>
      <c r="H90" s="8">
        <v>0</v>
      </c>
      <c r="I90" s="8">
        <v>6660270</v>
      </c>
      <c r="J90" s="11">
        <v>14899</v>
      </c>
      <c r="K90" s="8">
        <f>Table1[[#This Row],[218031773796.0000]]+Table1[[#This Row],[2757086143]]-Table1[[#This Row],[14879852599]]</f>
        <v>154968147442</v>
      </c>
      <c r="L90" s="8">
        <v>99154283095</v>
      </c>
      <c r="M90" s="12">
        <v>0.15</v>
      </c>
    </row>
    <row r="91" spans="1:13" ht="23.1" customHeight="1" x14ac:dyDescent="0.55000000000000004">
      <c r="A91" s="7" t="s">
        <v>193</v>
      </c>
      <c r="B91" s="8">
        <v>2072727</v>
      </c>
      <c r="C91" s="8">
        <v>39232813767</v>
      </c>
      <c r="D91" s="8">
        <v>39347173797</v>
      </c>
      <c r="E91" s="8">
        <v>374156148</v>
      </c>
      <c r="F91" s="8">
        <v>7150211490970</v>
      </c>
      <c r="G91" s="8">
        <v>331247546</v>
      </c>
      <c r="H91" s="8">
        <v>6323464957606</v>
      </c>
      <c r="I91" s="8">
        <v>44981329</v>
      </c>
      <c r="J91" s="11">
        <v>19261</v>
      </c>
      <c r="K91" s="8">
        <v>865979347131</v>
      </c>
      <c r="L91" s="8">
        <v>866352888421</v>
      </c>
      <c r="M91" s="12">
        <v>1</v>
      </c>
    </row>
    <row r="92" spans="1:13" ht="23.1" customHeight="1" thickBot="1" x14ac:dyDescent="0.6">
      <c r="A92" s="7" t="s">
        <v>97</v>
      </c>
      <c r="B92" s="8"/>
      <c r="C92" s="14">
        <f>SUM(C10:C91)</f>
        <v>60371098402974</v>
      </c>
      <c r="D92" s="14">
        <f>SUM(D10:D91)</f>
        <v>51973051788497</v>
      </c>
      <c r="E92" s="8"/>
      <c r="F92" s="14">
        <f>SUM(F10:F91)</f>
        <v>12633377604040</v>
      </c>
      <c r="G92" s="8"/>
      <c r="H92" s="14">
        <f>SUM(H10:H91)</f>
        <v>15851348828727</v>
      </c>
      <c r="I92" s="8"/>
      <c r="J92" s="7"/>
      <c r="K92" s="14">
        <f>SUM(K10:K91)</f>
        <v>57153127178287</v>
      </c>
      <c r="L92" s="14">
        <f>SUM(L10:L91)</f>
        <v>58171569401840</v>
      </c>
      <c r="M92" s="15">
        <f>SUM(M10:M91)</f>
        <v>85.200000000000045</v>
      </c>
    </row>
    <row r="93" spans="1:13" ht="23.1" customHeight="1" thickTop="1" x14ac:dyDescent="0.55000000000000004">
      <c r="A93" s="7" t="s">
        <v>98</v>
      </c>
      <c r="B93" s="8"/>
      <c r="C93" s="8"/>
      <c r="D93" s="8"/>
      <c r="E93" s="8"/>
      <c r="F93" s="8"/>
      <c r="G93" s="8"/>
      <c r="H93" s="8"/>
      <c r="I93" s="8"/>
      <c r="J93" s="7"/>
      <c r="K93" s="8"/>
      <c r="L93" s="8"/>
      <c r="M93" s="12"/>
    </row>
  </sheetData>
  <mergeCells count="19">
    <mergeCell ref="B7:D7"/>
    <mergeCell ref="I7:M7"/>
    <mergeCell ref="D8:D9"/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</mergeCells>
  <pageMargins left="0.7" right="0.7" top="0.75" bottom="0.75" header="0.3" footer="0.3"/>
  <pageSetup paperSize="9" scale="53" orientation="landscape" r:id="rId1"/>
  <headerFooter differentOddEven="1" differentFirst="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rightToLeft="1" zoomScaleNormal="100" zoomScaleSheetLayoutView="106" workbookViewId="0">
      <selection activeCell="Q18" sqref="Q18"/>
    </sheetView>
  </sheetViews>
  <sheetFormatPr defaultRowHeight="20.25" x14ac:dyDescent="0.55000000000000004"/>
  <cols>
    <col min="1" max="1" width="29.140625" style="17" bestFit="1" customWidth="1"/>
    <col min="2" max="3" width="3.7109375" style="17" bestFit="1" customWidth="1"/>
    <col min="4" max="5" width="9.28515625" style="17" bestFit="1" customWidth="1"/>
    <col min="6" max="6" width="11.140625" style="17" bestFit="1" customWidth="1"/>
    <col min="7" max="7" width="5.140625" style="17" bestFit="1" customWidth="1"/>
    <col min="8" max="8" width="8.7109375" style="17" bestFit="1" customWidth="1"/>
    <col min="9" max="9" width="22.85546875" style="17" customWidth="1"/>
    <col min="10" max="10" width="16.5703125" style="17" bestFit="1" customWidth="1"/>
    <col min="11" max="11" width="8.7109375" style="17" bestFit="1" customWidth="1"/>
    <col min="12" max="12" width="16.5703125" style="17" bestFit="1" customWidth="1"/>
    <col min="13" max="13" width="5.85546875" style="17" bestFit="1" customWidth="1"/>
    <col min="14" max="14" width="12.28515625" style="17" bestFit="1" customWidth="1"/>
    <col min="15" max="15" width="8.7109375" style="17" bestFit="1" customWidth="1"/>
    <col min="16" max="16" width="11.7109375" style="17" customWidth="1"/>
    <col min="17" max="18" width="16.5703125" style="17" bestFit="1" customWidth="1"/>
    <col min="19" max="19" width="8.85546875" style="17" customWidth="1"/>
    <col min="20" max="20" width="9.140625" style="16" customWidth="1"/>
    <col min="21" max="16384" width="9.140625" style="16"/>
  </cols>
  <sheetData>
    <row r="1" spans="1:19" ht="25.5" x14ac:dyDescent="0.5500000000000000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25.5" x14ac:dyDescent="0.55000000000000004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25.5" x14ac:dyDescent="0.55000000000000004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ht="25.5" x14ac:dyDescent="0.55000000000000004">
      <c r="A4" s="50" t="s">
        <v>194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6" spans="1:19" ht="18" customHeight="1" x14ac:dyDescent="0.55000000000000004">
      <c r="A6" s="41" t="s">
        <v>195</v>
      </c>
      <c r="B6" s="41"/>
      <c r="C6" s="41"/>
      <c r="D6" s="41"/>
      <c r="E6" s="41"/>
      <c r="F6" s="41"/>
      <c r="G6" s="41"/>
      <c r="H6" s="41" t="s">
        <v>5</v>
      </c>
      <c r="I6" s="41"/>
      <c r="J6" s="41"/>
      <c r="K6" s="48" t="s">
        <v>6</v>
      </c>
      <c r="L6" s="48"/>
      <c r="M6" s="48"/>
      <c r="N6" s="48"/>
      <c r="O6" s="41" t="s">
        <v>7</v>
      </c>
      <c r="P6" s="41"/>
      <c r="Q6" s="41"/>
      <c r="R6" s="41"/>
      <c r="S6" s="41"/>
    </row>
    <row r="7" spans="1:19" ht="26.25" customHeight="1" x14ac:dyDescent="0.55000000000000004">
      <c r="A7" s="45" t="s">
        <v>196</v>
      </c>
      <c r="B7" s="46" t="s">
        <v>197</v>
      </c>
      <c r="C7" s="44" t="s">
        <v>198</v>
      </c>
      <c r="D7" s="40" t="s">
        <v>199</v>
      </c>
      <c r="E7" s="46" t="s">
        <v>200</v>
      </c>
      <c r="F7" s="44" t="s">
        <v>201</v>
      </c>
      <c r="G7" s="44" t="s">
        <v>202</v>
      </c>
      <c r="H7" s="40" t="s">
        <v>104</v>
      </c>
      <c r="I7" s="40" t="s">
        <v>105</v>
      </c>
      <c r="J7" s="40" t="s">
        <v>106</v>
      </c>
      <c r="K7" s="44" t="s">
        <v>107</v>
      </c>
      <c r="L7" s="44"/>
      <c r="M7" s="44" t="s">
        <v>108</v>
      </c>
      <c r="N7" s="44"/>
      <c r="O7" s="40" t="s">
        <v>104</v>
      </c>
      <c r="P7" s="40" t="s">
        <v>203</v>
      </c>
      <c r="Q7" s="40" t="s">
        <v>105</v>
      </c>
      <c r="R7" s="40" t="s">
        <v>106</v>
      </c>
      <c r="S7" s="40" t="s">
        <v>15</v>
      </c>
    </row>
    <row r="8" spans="1:19" s="17" customFormat="1" ht="40.5" customHeight="1" x14ac:dyDescent="0.25">
      <c r="A8" s="41"/>
      <c r="B8" s="48"/>
      <c r="C8" s="48"/>
      <c r="D8" s="41"/>
      <c r="E8" s="48"/>
      <c r="F8" s="48"/>
      <c r="G8" s="48"/>
      <c r="H8" s="41"/>
      <c r="I8" s="41"/>
      <c r="J8" s="41"/>
      <c r="K8" s="6" t="s">
        <v>104</v>
      </c>
      <c r="L8" s="6" t="s">
        <v>110</v>
      </c>
      <c r="M8" s="6" t="s">
        <v>104</v>
      </c>
      <c r="N8" s="6" t="s">
        <v>111</v>
      </c>
      <c r="O8" s="41"/>
      <c r="P8" s="41"/>
      <c r="Q8" s="41"/>
      <c r="R8" s="41"/>
      <c r="S8" s="41"/>
    </row>
    <row r="9" spans="1:19" ht="23.1" customHeight="1" x14ac:dyDescent="0.55000000000000004">
      <c r="A9" s="7" t="s">
        <v>204</v>
      </c>
      <c r="B9" s="7" t="s">
        <v>205</v>
      </c>
      <c r="C9" s="7" t="s">
        <v>205</v>
      </c>
      <c r="D9" s="8" t="s">
        <v>206</v>
      </c>
      <c r="E9" s="8" t="s">
        <v>207</v>
      </c>
      <c r="F9" s="10">
        <v>1000000</v>
      </c>
      <c r="G9" s="10">
        <v>17.899999999999999</v>
      </c>
      <c r="H9" s="8">
        <v>1000</v>
      </c>
      <c r="I9" s="8">
        <v>1045757625</v>
      </c>
      <c r="J9" s="8">
        <v>999924530</v>
      </c>
      <c r="K9" s="8">
        <v>0</v>
      </c>
      <c r="L9" s="8">
        <v>0</v>
      </c>
      <c r="M9" s="8">
        <v>0</v>
      </c>
      <c r="N9" s="8">
        <v>0</v>
      </c>
      <c r="O9" s="8">
        <v>1000</v>
      </c>
      <c r="P9" s="11">
        <v>1000000</v>
      </c>
      <c r="Q9" s="8">
        <f>Table2[[#This Row],[1045757625.0000]]+Table2[[#This Row],[Column12]]-Table2[[#This Row],[Column14]]</f>
        <v>1045757625</v>
      </c>
      <c r="R9" s="8">
        <v>999275000</v>
      </c>
      <c r="S9" s="12">
        <v>0</v>
      </c>
    </row>
    <row r="10" spans="1:19" ht="23.1" customHeight="1" x14ac:dyDescent="0.55000000000000004">
      <c r="A10" s="7" t="s">
        <v>208</v>
      </c>
      <c r="B10" s="7" t="s">
        <v>205</v>
      </c>
      <c r="C10" s="7" t="s">
        <v>205</v>
      </c>
      <c r="D10" s="8" t="s">
        <v>209</v>
      </c>
      <c r="E10" s="8" t="s">
        <v>210</v>
      </c>
      <c r="F10" s="10">
        <v>1000000</v>
      </c>
      <c r="G10" s="10">
        <v>15</v>
      </c>
      <c r="H10" s="8">
        <v>300000</v>
      </c>
      <c r="I10" s="8">
        <v>299931746253</v>
      </c>
      <c r="J10" s="8">
        <v>299482717522</v>
      </c>
      <c r="K10" s="8">
        <v>0</v>
      </c>
      <c r="L10" s="8">
        <v>0</v>
      </c>
      <c r="M10" s="8">
        <v>0</v>
      </c>
      <c r="N10" s="8">
        <v>0</v>
      </c>
      <c r="O10" s="8">
        <v>300000</v>
      </c>
      <c r="P10" s="11">
        <v>985000</v>
      </c>
      <c r="Q10" s="8">
        <f>Table2[[#This Row],[1045757625.0000]]+Table2[[#This Row],[Column12]]-Table2[[#This Row],[Column14]]</f>
        <v>299931746253</v>
      </c>
      <c r="R10" s="8">
        <v>295285762511</v>
      </c>
      <c r="S10" s="12">
        <v>0.43</v>
      </c>
    </row>
    <row r="11" spans="1:19" ht="23.1" customHeight="1" x14ac:dyDescent="0.55000000000000004">
      <c r="A11" s="7" t="s">
        <v>211</v>
      </c>
      <c r="B11" s="7" t="s">
        <v>205</v>
      </c>
      <c r="C11" s="7" t="s">
        <v>205</v>
      </c>
      <c r="D11" s="8" t="s">
        <v>212</v>
      </c>
      <c r="E11" s="8" t="s">
        <v>213</v>
      </c>
      <c r="F11" s="10">
        <v>1000000</v>
      </c>
      <c r="G11" s="10">
        <v>15</v>
      </c>
      <c r="H11" s="8">
        <v>350000</v>
      </c>
      <c r="I11" s="8">
        <v>348595060989</v>
      </c>
      <c r="J11" s="8">
        <v>349745900286</v>
      </c>
      <c r="K11" s="8">
        <v>50000</v>
      </c>
      <c r="L11" s="8">
        <v>50036199963</v>
      </c>
      <c r="M11" s="8">
        <v>0</v>
      </c>
      <c r="N11" s="8">
        <v>0</v>
      </c>
      <c r="O11" s="8">
        <v>400000</v>
      </c>
      <c r="P11" s="11">
        <v>999999</v>
      </c>
      <c r="Q11" s="8">
        <f>Table2[[#This Row],[1045757625.0000]]+Table2[[#This Row],[Column12]]-Table2[[#This Row],[Column14]]</f>
        <v>398631260952</v>
      </c>
      <c r="R11" s="8">
        <v>399709600323</v>
      </c>
      <c r="S11" s="12">
        <v>0.59</v>
      </c>
    </row>
    <row r="12" spans="1:19" ht="23.1" customHeight="1" x14ac:dyDescent="0.55000000000000004">
      <c r="A12" s="7" t="s">
        <v>214</v>
      </c>
      <c r="B12" s="7" t="s">
        <v>205</v>
      </c>
      <c r="C12" s="7" t="s">
        <v>205</v>
      </c>
      <c r="D12" s="8" t="s">
        <v>215</v>
      </c>
      <c r="E12" s="8" t="s">
        <v>216</v>
      </c>
      <c r="F12" s="10">
        <v>1000000</v>
      </c>
      <c r="G12" s="10">
        <v>15</v>
      </c>
      <c r="H12" s="8">
        <v>0</v>
      </c>
      <c r="I12" s="8">
        <v>0</v>
      </c>
      <c r="J12" s="8">
        <v>0</v>
      </c>
      <c r="K12" s="8">
        <v>155000</v>
      </c>
      <c r="L12" s="8">
        <v>155112219874</v>
      </c>
      <c r="M12" s="8">
        <v>0</v>
      </c>
      <c r="N12" s="8">
        <v>0</v>
      </c>
      <c r="O12" s="8">
        <v>155000</v>
      </c>
      <c r="P12" s="11">
        <v>999998</v>
      </c>
      <c r="Q12" s="8">
        <f>Table2[[#This Row],[1045757625.0000]]+Table2[[#This Row],[Column12]]-Table2[[#This Row],[Column14]]</f>
        <v>155112219874</v>
      </c>
      <c r="R12" s="8">
        <v>154887315226</v>
      </c>
      <c r="S12" s="12">
        <v>0.23</v>
      </c>
    </row>
    <row r="13" spans="1:19" ht="23.1" customHeight="1" x14ac:dyDescent="0.55000000000000004">
      <c r="A13" s="7" t="s">
        <v>217</v>
      </c>
      <c r="B13" s="7" t="s">
        <v>205</v>
      </c>
      <c r="C13" s="7" t="s">
        <v>205</v>
      </c>
      <c r="D13" s="8" t="s">
        <v>218</v>
      </c>
      <c r="E13" s="8" t="s">
        <v>219</v>
      </c>
      <c r="F13" s="10">
        <v>1000000</v>
      </c>
      <c r="G13" s="10">
        <v>15</v>
      </c>
      <c r="H13" s="8">
        <v>0</v>
      </c>
      <c r="I13" s="8">
        <v>0</v>
      </c>
      <c r="J13" s="8">
        <v>0</v>
      </c>
      <c r="K13" s="8">
        <v>100000</v>
      </c>
      <c r="L13" s="8">
        <v>100072299852</v>
      </c>
      <c r="M13" s="8">
        <v>0</v>
      </c>
      <c r="N13" s="8">
        <v>0</v>
      </c>
      <c r="O13" s="8">
        <v>100000</v>
      </c>
      <c r="P13" s="11">
        <v>986994</v>
      </c>
      <c r="Q13" s="8">
        <f>Table2[[#This Row],[1045757625.0000]]+Table2[[#This Row],[Column12]]-Table2[[#This Row],[Column14]]</f>
        <v>100072299852</v>
      </c>
      <c r="R13" s="8">
        <v>98627842935</v>
      </c>
      <c r="S13" s="12">
        <v>0.14000000000000001</v>
      </c>
    </row>
    <row r="14" spans="1:19" ht="23.1" customHeight="1" x14ac:dyDescent="0.55000000000000004">
      <c r="A14" s="7" t="s">
        <v>220</v>
      </c>
      <c r="B14" s="7" t="s">
        <v>205</v>
      </c>
      <c r="C14" s="7" t="s">
        <v>205</v>
      </c>
      <c r="D14" s="8" t="s">
        <v>221</v>
      </c>
      <c r="E14" s="8" t="s">
        <v>222</v>
      </c>
      <c r="F14" s="10">
        <v>1000000</v>
      </c>
      <c r="G14" s="10">
        <v>16</v>
      </c>
      <c r="H14" s="8">
        <v>512501</v>
      </c>
      <c r="I14" s="8">
        <v>492211134993</v>
      </c>
      <c r="J14" s="8">
        <v>491644259311</v>
      </c>
      <c r="K14" s="8">
        <v>0</v>
      </c>
      <c r="L14" s="8">
        <v>0</v>
      </c>
      <c r="M14" s="8">
        <v>0</v>
      </c>
      <c r="N14" s="8">
        <v>0</v>
      </c>
      <c r="O14" s="8">
        <v>512501</v>
      </c>
      <c r="P14" s="11">
        <v>960000</v>
      </c>
      <c r="Q14" s="8">
        <f>Table2[[#This Row],[1045757625.0000]]+Table2[[#This Row],[Column12]]-Table2[[#This Row],[Column14]]</f>
        <v>492211134993</v>
      </c>
      <c r="R14" s="8">
        <v>491644259311</v>
      </c>
      <c r="S14" s="12">
        <v>0.72</v>
      </c>
    </row>
    <row r="15" spans="1:19" ht="23.1" customHeight="1" x14ac:dyDescent="0.55000000000000004">
      <c r="A15" s="7" t="s">
        <v>223</v>
      </c>
      <c r="B15" s="7" t="s">
        <v>205</v>
      </c>
      <c r="C15" s="7" t="s">
        <v>205</v>
      </c>
      <c r="D15" s="8" t="s">
        <v>224</v>
      </c>
      <c r="E15" s="8" t="s">
        <v>225</v>
      </c>
      <c r="F15" s="10">
        <v>1000000</v>
      </c>
      <c r="G15" s="10">
        <v>18</v>
      </c>
      <c r="H15" s="8">
        <v>300810</v>
      </c>
      <c r="I15" s="8">
        <v>300810000000</v>
      </c>
      <c r="J15" s="8">
        <v>300591912750</v>
      </c>
      <c r="K15" s="8">
        <v>1400000</v>
      </c>
      <c r="L15" s="8">
        <v>1400915000000</v>
      </c>
      <c r="M15" s="8">
        <v>810</v>
      </c>
      <c r="N15" s="8">
        <v>810000000</v>
      </c>
      <c r="O15" s="8">
        <v>1700000</v>
      </c>
      <c r="P15" s="11">
        <v>1000000</v>
      </c>
      <c r="Q15" s="8">
        <f>Table2[[#This Row],[1045757625.0000]]+Table2[[#This Row],[Column12]]-Table2[[#This Row],[Column14]]</f>
        <v>1700915000000</v>
      </c>
      <c r="R15" s="8">
        <v>1698767500000</v>
      </c>
      <c r="S15" s="12">
        <v>2.5</v>
      </c>
    </row>
    <row r="16" spans="1:19" ht="23.1" customHeight="1" x14ac:dyDescent="0.55000000000000004">
      <c r="A16" s="7" t="s">
        <v>226</v>
      </c>
      <c r="B16" s="7" t="s">
        <v>205</v>
      </c>
      <c r="C16" s="7" t="s">
        <v>205</v>
      </c>
      <c r="D16" s="8" t="s">
        <v>227</v>
      </c>
      <c r="E16" s="8" t="s">
        <v>228</v>
      </c>
      <c r="F16" s="10">
        <v>1000000</v>
      </c>
      <c r="G16" s="10">
        <v>18</v>
      </c>
      <c r="H16" s="8">
        <v>0</v>
      </c>
      <c r="I16" s="8">
        <v>0</v>
      </c>
      <c r="J16" s="8">
        <v>0</v>
      </c>
      <c r="K16" s="8">
        <v>1000000</v>
      </c>
      <c r="L16" s="8">
        <v>1000896750000</v>
      </c>
      <c r="M16" s="8">
        <v>0</v>
      </c>
      <c r="N16" s="8">
        <v>0</v>
      </c>
      <c r="O16" s="8">
        <v>1000000</v>
      </c>
      <c r="P16" s="11">
        <v>1000897</v>
      </c>
      <c r="Q16" s="8">
        <f>Table2[[#This Row],[1045757625.0000]]+Table2[[#This Row],[Column12]]-Table2[[#This Row],[Column14]]</f>
        <v>1000896750000</v>
      </c>
      <c r="R16" s="8">
        <v>1000171750000</v>
      </c>
      <c r="S16" s="12">
        <v>1.47</v>
      </c>
    </row>
    <row r="17" spans="1:19" ht="23.1" customHeight="1" thickBot="1" x14ac:dyDescent="0.6">
      <c r="A17" s="7" t="s">
        <v>97</v>
      </c>
      <c r="B17" s="7"/>
      <c r="C17" s="7"/>
      <c r="D17" s="8"/>
      <c r="E17" s="8"/>
      <c r="F17" s="7"/>
      <c r="G17" s="7"/>
      <c r="H17" s="8"/>
      <c r="I17" s="14">
        <f>SUM(I9:I16)</f>
        <v>1442593699860</v>
      </c>
      <c r="J17" s="14">
        <f>SUM(J9:J16)</f>
        <v>1442464714399</v>
      </c>
      <c r="K17" s="8"/>
      <c r="L17" s="14">
        <f>SUM(L9:L16)</f>
        <v>2707032469689</v>
      </c>
      <c r="M17" s="8"/>
      <c r="N17" s="14">
        <f>SUM(N9:N16)</f>
        <v>810000000</v>
      </c>
      <c r="O17" s="8"/>
      <c r="P17" s="7"/>
      <c r="Q17" s="14">
        <f>Table2[[#This Row],[1045757625.0000]]+Table2[[#This Row],[Column12]]-Table2[[#This Row],[Column14]]</f>
        <v>4148816169549</v>
      </c>
      <c r="R17" s="14">
        <f>SUM(R9:R16)</f>
        <v>4140093305306</v>
      </c>
      <c r="S17" s="15">
        <f>SUM(S9:S16)</f>
        <v>6.08</v>
      </c>
    </row>
    <row r="18" spans="1:19" ht="23.1" customHeight="1" thickTop="1" x14ac:dyDescent="0.55000000000000004">
      <c r="A18" s="18" t="s">
        <v>98</v>
      </c>
      <c r="B18" s="19"/>
      <c r="C18" s="19"/>
      <c r="D18" s="20"/>
      <c r="E18" s="20"/>
      <c r="F18" s="19"/>
      <c r="G18" s="19"/>
      <c r="H18" s="20"/>
      <c r="I18" s="20"/>
      <c r="J18" s="20"/>
      <c r="K18" s="20"/>
      <c r="L18" s="20"/>
      <c r="M18" s="20"/>
      <c r="N18" s="20"/>
      <c r="O18" s="20"/>
      <c r="P18" s="19"/>
      <c r="Q18" s="20"/>
      <c r="R18" s="20"/>
      <c r="S18" s="20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58" orientation="landscape" r:id="rId1"/>
  <headerFooter differentOddEven="1" differentFirst="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rightToLeft="1" view="pageBreakPreview" zoomScale="106" zoomScaleNormal="100" zoomScaleSheetLayoutView="106" workbookViewId="0">
      <selection activeCell="M8" sqref="M8"/>
    </sheetView>
  </sheetViews>
  <sheetFormatPr defaultRowHeight="20.25" x14ac:dyDescent="0.55000000000000004"/>
  <cols>
    <col min="1" max="1" width="21.140625" style="9" customWidth="1"/>
    <col min="2" max="2" width="9.85546875" style="9" customWidth="1"/>
    <col min="3" max="3" width="14.7109375" style="9" bestFit="1" customWidth="1"/>
    <col min="4" max="4" width="16.42578125" style="9" customWidth="1"/>
    <col min="5" max="5" width="17.28515625" style="9" bestFit="1" customWidth="1"/>
    <col min="6" max="6" width="17.28515625" style="9" customWidth="1"/>
    <col min="7" max="7" width="36.28515625" style="9" customWidth="1"/>
    <col min="8" max="8" width="15.7109375" style="13" customWidth="1"/>
    <col min="9" max="9" width="9.140625" style="4" customWidth="1"/>
    <col min="10" max="16384" width="9.140625" style="4"/>
  </cols>
  <sheetData>
    <row r="1" spans="1:8" ht="25.5" x14ac:dyDescent="0.55000000000000004">
      <c r="A1" s="49" t="s">
        <v>0</v>
      </c>
      <c r="B1" s="49"/>
      <c r="C1" s="49"/>
      <c r="D1" s="49"/>
      <c r="E1" s="49"/>
      <c r="F1" s="49"/>
      <c r="G1" s="49"/>
      <c r="H1" s="49"/>
    </row>
    <row r="2" spans="1:8" ht="25.5" x14ac:dyDescent="0.55000000000000004">
      <c r="A2" s="49" t="s">
        <v>1</v>
      </c>
      <c r="B2" s="49"/>
      <c r="C2" s="49"/>
      <c r="D2" s="49"/>
      <c r="E2" s="49"/>
      <c r="F2" s="49"/>
      <c r="G2" s="49"/>
      <c r="H2" s="49"/>
    </row>
    <row r="3" spans="1:8" ht="25.5" x14ac:dyDescent="0.55000000000000004">
      <c r="A3" s="49" t="s">
        <v>2</v>
      </c>
      <c r="B3" s="49"/>
      <c r="C3" s="49"/>
      <c r="D3" s="49"/>
      <c r="E3" s="49"/>
      <c r="F3" s="49"/>
      <c r="G3" s="49"/>
      <c r="H3" s="49"/>
    </row>
    <row r="4" spans="1:8" ht="25.5" x14ac:dyDescent="0.55000000000000004">
      <c r="A4" s="50" t="s">
        <v>3</v>
      </c>
      <c r="B4" s="50"/>
      <c r="C4" s="50"/>
      <c r="D4" s="50"/>
      <c r="E4" s="50"/>
      <c r="F4" s="50"/>
      <c r="G4" s="50"/>
      <c r="H4" s="50"/>
    </row>
    <row r="5" spans="1:8" ht="21" thickBot="1" x14ac:dyDescent="0.6">
      <c r="B5" s="21"/>
      <c r="C5" s="21"/>
      <c r="D5" s="21"/>
      <c r="E5" s="21"/>
      <c r="F5" s="21"/>
      <c r="G5" s="21"/>
      <c r="H5" s="23"/>
    </row>
    <row r="6" spans="1:8" ht="18.75" customHeight="1" thickBot="1" x14ac:dyDescent="0.6">
      <c r="A6" s="5"/>
      <c r="B6" s="41" t="s">
        <v>4</v>
      </c>
      <c r="C6" s="41"/>
      <c r="D6" s="22" t="s">
        <v>5</v>
      </c>
      <c r="E6" s="48" t="s">
        <v>6</v>
      </c>
      <c r="F6" s="48"/>
      <c r="G6" s="41" t="s">
        <v>7</v>
      </c>
      <c r="H6" s="41"/>
    </row>
    <row r="7" spans="1:8" ht="24" customHeight="1" x14ac:dyDescent="0.55000000000000004">
      <c r="A7" s="45" t="s">
        <v>8</v>
      </c>
      <c r="B7" s="44" t="s">
        <v>9</v>
      </c>
      <c r="C7" s="44" t="s">
        <v>10</v>
      </c>
      <c r="D7" s="45" t="s">
        <v>12</v>
      </c>
      <c r="E7" s="46" t="s">
        <v>13</v>
      </c>
      <c r="F7" s="46" t="s">
        <v>14</v>
      </c>
      <c r="G7" s="40" t="s">
        <v>12</v>
      </c>
      <c r="H7" s="51" t="s">
        <v>15</v>
      </c>
    </row>
    <row r="8" spans="1:8" ht="29.25" customHeight="1" thickBot="1" x14ac:dyDescent="0.6">
      <c r="A8" s="41"/>
      <c r="B8" s="48"/>
      <c r="C8" s="48"/>
      <c r="D8" s="41"/>
      <c r="E8" s="48"/>
      <c r="F8" s="48"/>
      <c r="G8" s="41"/>
      <c r="H8" s="43"/>
    </row>
    <row r="9" spans="1:8" ht="23.1" customHeight="1" x14ac:dyDescent="0.55000000000000004">
      <c r="A9" s="7" t="s">
        <v>16</v>
      </c>
      <c r="B9" s="10">
        <v>302567793</v>
      </c>
      <c r="C9" s="7" t="s">
        <v>17</v>
      </c>
      <c r="D9" s="8">
        <v>2160418865</v>
      </c>
      <c r="E9" s="8">
        <v>120993041739</v>
      </c>
      <c r="F9" s="8">
        <v>88302006782</v>
      </c>
      <c r="G9" s="8">
        <f>Table3[[#This Row],[2160418865.0000]]+Table3[[#This Row],[120993041739.0000]]-Table3[[#This Row],[88302006782.0000]]</f>
        <v>34851453822</v>
      </c>
      <c r="H9" s="12">
        <v>0.05</v>
      </c>
    </row>
    <row r="10" spans="1:8" ht="23.1" customHeight="1" x14ac:dyDescent="0.55000000000000004">
      <c r="A10" s="7" t="s">
        <v>19</v>
      </c>
      <c r="B10" s="10">
        <v>301838355</v>
      </c>
      <c r="C10" s="7" t="s">
        <v>17</v>
      </c>
      <c r="D10" s="8">
        <v>0</v>
      </c>
      <c r="E10" s="8">
        <v>127647947547</v>
      </c>
      <c r="F10" s="8">
        <v>3389151877</v>
      </c>
      <c r="G10" s="8">
        <f>Table3[[#This Row],[2160418865.0000]]+Table3[[#This Row],[120993041739.0000]]-Table3[[#This Row],[88302006782.0000]]</f>
        <v>124258795670</v>
      </c>
      <c r="H10" s="12">
        <v>0.18</v>
      </c>
    </row>
    <row r="11" spans="1:8" ht="23.1" customHeight="1" x14ac:dyDescent="0.55000000000000004">
      <c r="A11" s="7" t="s">
        <v>20</v>
      </c>
      <c r="B11" s="10">
        <v>301834556</v>
      </c>
      <c r="C11" s="7" t="s">
        <v>17</v>
      </c>
      <c r="D11" s="8">
        <v>22497556708</v>
      </c>
      <c r="E11" s="8">
        <v>85160453799</v>
      </c>
      <c r="F11" s="8">
        <v>49190229055</v>
      </c>
      <c r="G11" s="8">
        <f>Table3[[#This Row],[2160418865.0000]]+Table3[[#This Row],[120993041739.0000]]-Table3[[#This Row],[88302006782.0000]]</f>
        <v>58467781452</v>
      </c>
      <c r="H11" s="12">
        <v>0.09</v>
      </c>
    </row>
    <row r="12" spans="1:8" ht="23.1" customHeight="1" x14ac:dyDescent="0.55000000000000004">
      <c r="A12" s="7" t="s">
        <v>21</v>
      </c>
      <c r="B12" s="10">
        <v>301829238</v>
      </c>
      <c r="C12" s="7" t="s">
        <v>17</v>
      </c>
      <c r="D12" s="8">
        <v>44543846480</v>
      </c>
      <c r="E12" s="8">
        <v>102088225612</v>
      </c>
      <c r="F12" s="8">
        <v>66107599099</v>
      </c>
      <c r="G12" s="8">
        <f>Table3[[#This Row],[2160418865.0000]]+Table3[[#This Row],[120993041739.0000]]-Table3[[#This Row],[88302006782.0000]]</f>
        <v>80524472993</v>
      </c>
      <c r="H12" s="12">
        <v>0.12</v>
      </c>
    </row>
    <row r="13" spans="1:8" ht="23.1" customHeight="1" x14ac:dyDescent="0.55000000000000004">
      <c r="A13" s="7" t="s">
        <v>22</v>
      </c>
      <c r="B13" s="10">
        <v>301202886</v>
      </c>
      <c r="C13" s="7" t="s">
        <v>17</v>
      </c>
      <c r="D13" s="8">
        <v>977088245</v>
      </c>
      <c r="E13" s="8">
        <v>11614272001</v>
      </c>
      <c r="F13" s="8">
        <v>5185088245</v>
      </c>
      <c r="G13" s="8">
        <f>Table3[[#This Row],[2160418865.0000]]+Table3[[#This Row],[120993041739.0000]]-Table3[[#This Row],[88302006782.0000]]</f>
        <v>7406272001</v>
      </c>
      <c r="H13" s="12">
        <v>0.01</v>
      </c>
    </row>
    <row r="14" spans="1:8" ht="23.1" customHeight="1" x14ac:dyDescent="0.55000000000000004">
      <c r="A14" s="7" t="s">
        <v>23</v>
      </c>
      <c r="B14" s="10">
        <v>301202590</v>
      </c>
      <c r="C14" s="7" t="s">
        <v>17</v>
      </c>
      <c r="D14" s="8">
        <v>13075892118</v>
      </c>
      <c r="E14" s="8">
        <v>34026883073</v>
      </c>
      <c r="F14" s="8">
        <v>22028310386</v>
      </c>
      <c r="G14" s="8">
        <f>Table3[[#This Row],[2160418865.0000]]+Table3[[#This Row],[120993041739.0000]]-Table3[[#This Row],[88302006782.0000]]</f>
        <v>25074464805</v>
      </c>
      <c r="H14" s="12">
        <v>0.04</v>
      </c>
    </row>
    <row r="15" spans="1:8" ht="23.1" customHeight="1" x14ac:dyDescent="0.55000000000000004">
      <c r="A15" s="7" t="s">
        <v>24</v>
      </c>
      <c r="B15" s="10">
        <v>301202280</v>
      </c>
      <c r="C15" s="7" t="s">
        <v>17</v>
      </c>
      <c r="D15" s="8">
        <v>35325288577</v>
      </c>
      <c r="E15" s="8">
        <v>40601716375</v>
      </c>
      <c r="F15" s="8">
        <v>22655891258</v>
      </c>
      <c r="G15" s="8">
        <f>Table3[[#This Row],[2160418865.0000]]+Table3[[#This Row],[120993041739.0000]]-Table3[[#This Row],[88302006782.0000]]</f>
        <v>53271113694</v>
      </c>
      <c r="H15" s="12">
        <v>0.08</v>
      </c>
    </row>
    <row r="16" spans="1:8" ht="23.1" customHeight="1" x14ac:dyDescent="0.55000000000000004">
      <c r="A16" s="7" t="s">
        <v>25</v>
      </c>
      <c r="B16" s="10">
        <v>301201055</v>
      </c>
      <c r="C16" s="7" t="s">
        <v>17</v>
      </c>
      <c r="D16" s="8">
        <v>34767906442</v>
      </c>
      <c r="E16" s="8">
        <v>50669739272</v>
      </c>
      <c r="F16" s="8">
        <v>51141315545</v>
      </c>
      <c r="G16" s="8">
        <f>Table3[[#This Row],[2160418865.0000]]+Table3[[#This Row],[120993041739.0000]]-Table3[[#This Row],[88302006782.0000]]</f>
        <v>34296330169</v>
      </c>
      <c r="H16" s="12">
        <v>0.05</v>
      </c>
    </row>
    <row r="17" spans="1:8" ht="23.1" customHeight="1" x14ac:dyDescent="0.55000000000000004">
      <c r="A17" s="7" t="s">
        <v>26</v>
      </c>
      <c r="B17" s="10">
        <v>288030758</v>
      </c>
      <c r="C17" s="7" t="s">
        <v>17</v>
      </c>
      <c r="D17" s="8">
        <v>29624580433</v>
      </c>
      <c r="E17" s="8">
        <v>1201702900</v>
      </c>
      <c r="F17" s="8">
        <v>5116167210</v>
      </c>
      <c r="G17" s="8">
        <f>Table3[[#This Row],[2160418865.0000]]+Table3[[#This Row],[120993041739.0000]]-Table3[[#This Row],[88302006782.0000]]</f>
        <v>25710116123</v>
      </c>
      <c r="H17" s="12">
        <v>0.04</v>
      </c>
    </row>
    <row r="18" spans="1:8" ht="23.1" customHeight="1" x14ac:dyDescent="0.55000000000000004">
      <c r="A18" s="7" t="s">
        <v>27</v>
      </c>
      <c r="B18" s="10">
        <v>262546747</v>
      </c>
      <c r="C18" s="7" t="s">
        <v>17</v>
      </c>
      <c r="D18" s="8">
        <v>136525614309</v>
      </c>
      <c r="E18" s="8">
        <v>339747454131</v>
      </c>
      <c r="F18" s="8">
        <v>239056743160</v>
      </c>
      <c r="G18" s="8">
        <f>Table3[[#This Row],[2160418865.0000]]+Table3[[#This Row],[120993041739.0000]]-Table3[[#This Row],[88302006782.0000]]</f>
        <v>237216325280</v>
      </c>
      <c r="H18" s="12">
        <v>0.35</v>
      </c>
    </row>
    <row r="19" spans="1:8" ht="23.1" customHeight="1" x14ac:dyDescent="0.55000000000000004">
      <c r="A19" s="7" t="s">
        <v>28</v>
      </c>
      <c r="B19" s="10">
        <v>310236101</v>
      </c>
      <c r="C19" s="7" t="s">
        <v>17</v>
      </c>
      <c r="D19" s="8">
        <v>2928574770</v>
      </c>
      <c r="E19" s="8">
        <v>0</v>
      </c>
      <c r="F19" s="8">
        <v>2928574770</v>
      </c>
      <c r="G19" s="8">
        <f>Table3[[#This Row],[2160418865.0000]]+Table3[[#This Row],[120993041739.0000]]-Table3[[#This Row],[88302006782.0000]]</f>
        <v>0</v>
      </c>
      <c r="H19" s="12">
        <v>0</v>
      </c>
    </row>
    <row r="20" spans="1:8" ht="23.1" customHeight="1" x14ac:dyDescent="0.55000000000000004">
      <c r="A20" s="7" t="s">
        <v>29</v>
      </c>
      <c r="B20" s="10">
        <v>302568906</v>
      </c>
      <c r="C20" s="7" t="s">
        <v>17</v>
      </c>
      <c r="D20" s="8">
        <v>27007987356</v>
      </c>
      <c r="E20" s="8">
        <v>60394114955</v>
      </c>
      <c r="F20" s="8">
        <v>27325271172</v>
      </c>
      <c r="G20" s="8">
        <f>Table3[[#This Row],[2160418865.0000]]+Table3[[#This Row],[120993041739.0000]]-Table3[[#This Row],[88302006782.0000]]</f>
        <v>60076831139</v>
      </c>
      <c r="H20" s="12">
        <v>0.09</v>
      </c>
    </row>
    <row r="21" spans="1:8" ht="23.1" customHeight="1" x14ac:dyDescent="0.55000000000000004">
      <c r="A21" s="7" t="s">
        <v>30</v>
      </c>
      <c r="B21" s="10">
        <v>302569200</v>
      </c>
      <c r="C21" s="7" t="s">
        <v>17</v>
      </c>
      <c r="D21" s="8">
        <v>13403392631</v>
      </c>
      <c r="E21" s="8">
        <v>61493008125</v>
      </c>
      <c r="F21" s="8">
        <v>7070229816</v>
      </c>
      <c r="G21" s="8">
        <f>Table3[[#This Row],[2160418865.0000]]+Table3[[#This Row],[120993041739.0000]]-Table3[[#This Row],[88302006782.0000]]</f>
        <v>67826170940</v>
      </c>
      <c r="H21" s="12">
        <v>0.1</v>
      </c>
    </row>
    <row r="22" spans="1:8" ht="23.1" customHeight="1" x14ac:dyDescent="0.55000000000000004">
      <c r="A22" s="7" t="s">
        <v>31</v>
      </c>
      <c r="B22" s="10">
        <v>3018393130</v>
      </c>
      <c r="C22" s="7" t="s">
        <v>17</v>
      </c>
      <c r="D22" s="8">
        <v>43083178796</v>
      </c>
      <c r="E22" s="8">
        <v>21373673401</v>
      </c>
      <c r="F22" s="8">
        <v>18379276066</v>
      </c>
      <c r="G22" s="8">
        <f>Table3[[#This Row],[2160418865.0000]]+Table3[[#This Row],[120993041739.0000]]-Table3[[#This Row],[88302006782.0000]]</f>
        <v>46077576131</v>
      </c>
      <c r="H22" s="12">
        <v>7.0000000000000007E-2</v>
      </c>
    </row>
    <row r="23" spans="1:8" ht="23.1" customHeight="1" x14ac:dyDescent="0.55000000000000004">
      <c r="A23" s="7" t="s">
        <v>32</v>
      </c>
      <c r="B23" s="10">
        <v>301834775</v>
      </c>
      <c r="C23" s="7" t="s">
        <v>17</v>
      </c>
      <c r="D23" s="8">
        <v>801094231</v>
      </c>
      <c r="E23" s="8">
        <v>0</v>
      </c>
      <c r="F23" s="8">
        <v>801094231</v>
      </c>
      <c r="G23" s="8">
        <f>Table3[[#This Row],[2160418865.0000]]+Table3[[#This Row],[120993041739.0000]]-Table3[[#This Row],[88302006782.0000]]</f>
        <v>0</v>
      </c>
      <c r="H23" s="12">
        <v>0</v>
      </c>
    </row>
    <row r="24" spans="1:8" ht="23.1" customHeight="1" x14ac:dyDescent="0.55000000000000004">
      <c r="A24" s="7" t="s">
        <v>33</v>
      </c>
      <c r="B24" s="10">
        <v>301203970</v>
      </c>
      <c r="C24" s="7" t="s">
        <v>17</v>
      </c>
      <c r="D24" s="8">
        <v>0</v>
      </c>
      <c r="E24" s="8">
        <v>14788842229</v>
      </c>
      <c r="F24" s="8">
        <v>7325831804</v>
      </c>
      <c r="G24" s="8">
        <f>Table3[[#This Row],[2160418865.0000]]+Table3[[#This Row],[120993041739.0000]]-Table3[[#This Row],[88302006782.0000]]</f>
        <v>7463010425</v>
      </c>
      <c r="H24" s="12">
        <v>0.01</v>
      </c>
    </row>
    <row r="25" spans="1:8" ht="23.1" customHeight="1" x14ac:dyDescent="0.55000000000000004">
      <c r="A25" s="7" t="s">
        <v>34</v>
      </c>
      <c r="B25" s="10">
        <v>301202928</v>
      </c>
      <c r="C25" s="7" t="s">
        <v>17</v>
      </c>
      <c r="D25" s="8">
        <v>0</v>
      </c>
      <c r="E25" s="8">
        <v>41035650085</v>
      </c>
      <c r="F25" s="8">
        <v>7695492646</v>
      </c>
      <c r="G25" s="8">
        <f>Table3[[#This Row],[2160418865.0000]]+Table3[[#This Row],[120993041739.0000]]-Table3[[#This Row],[88302006782.0000]]</f>
        <v>33340157439</v>
      </c>
      <c r="H25" s="12">
        <v>0.05</v>
      </c>
    </row>
    <row r="26" spans="1:8" ht="23.1" customHeight="1" x14ac:dyDescent="0.55000000000000004">
      <c r="A26" s="7" t="s">
        <v>35</v>
      </c>
      <c r="B26" s="10">
        <v>301202450</v>
      </c>
      <c r="C26" s="7" t="s">
        <v>17</v>
      </c>
      <c r="D26" s="8">
        <v>6870332508</v>
      </c>
      <c r="E26" s="8">
        <v>25424137357</v>
      </c>
      <c r="F26" s="8">
        <v>17979051346</v>
      </c>
      <c r="G26" s="8">
        <f>Table3[[#This Row],[2160418865.0000]]+Table3[[#This Row],[120993041739.0000]]-Table3[[#This Row],[88302006782.0000]]</f>
        <v>14315418519</v>
      </c>
      <c r="H26" s="12">
        <v>0.02</v>
      </c>
    </row>
    <row r="27" spans="1:8" ht="23.1" customHeight="1" x14ac:dyDescent="0.55000000000000004">
      <c r="A27" s="7" t="s">
        <v>36</v>
      </c>
      <c r="B27" s="10">
        <v>301202035</v>
      </c>
      <c r="C27" s="7" t="s">
        <v>17</v>
      </c>
      <c r="D27" s="8">
        <v>0</v>
      </c>
      <c r="E27" s="8">
        <v>55087722274</v>
      </c>
      <c r="F27" s="8">
        <v>15126008637</v>
      </c>
      <c r="G27" s="8">
        <f>Table3[[#This Row],[2160418865.0000]]+Table3[[#This Row],[120993041739.0000]]-Table3[[#This Row],[88302006782.0000]]</f>
        <v>39961713637</v>
      </c>
      <c r="H27" s="12">
        <v>0.06</v>
      </c>
    </row>
    <row r="28" spans="1:8" ht="23.1" customHeight="1" x14ac:dyDescent="0.55000000000000004">
      <c r="A28" s="7" t="s">
        <v>37</v>
      </c>
      <c r="B28" s="10">
        <v>288032305</v>
      </c>
      <c r="C28" s="7" t="s">
        <v>17</v>
      </c>
      <c r="D28" s="8">
        <v>46504851193</v>
      </c>
      <c r="E28" s="8">
        <v>32739022150</v>
      </c>
      <c r="F28" s="8">
        <v>50499708181</v>
      </c>
      <c r="G28" s="8">
        <f>Table3[[#This Row],[2160418865.0000]]+Table3[[#This Row],[120993041739.0000]]-Table3[[#This Row],[88302006782.0000]]</f>
        <v>28744165162</v>
      </c>
      <c r="H28" s="12">
        <v>0.04</v>
      </c>
    </row>
    <row r="29" spans="1:8" ht="23.1" customHeight="1" x14ac:dyDescent="0.55000000000000004">
      <c r="A29" s="7" t="s">
        <v>38</v>
      </c>
      <c r="B29" s="10">
        <v>288030497</v>
      </c>
      <c r="C29" s="7" t="s">
        <v>17</v>
      </c>
      <c r="D29" s="8">
        <v>13850420237</v>
      </c>
      <c r="E29" s="8">
        <v>14156165379</v>
      </c>
      <c r="F29" s="8">
        <v>2929014824</v>
      </c>
      <c r="G29" s="8">
        <f>Table3[[#This Row],[2160418865.0000]]+Table3[[#This Row],[120993041739.0000]]-Table3[[#This Row],[88302006782.0000]]</f>
        <v>25077570792</v>
      </c>
      <c r="H29" s="12">
        <v>0.04</v>
      </c>
    </row>
    <row r="30" spans="1:8" ht="23.1" customHeight="1" x14ac:dyDescent="0.55000000000000004">
      <c r="A30" s="7" t="s">
        <v>39</v>
      </c>
      <c r="B30" s="10">
        <v>301839359</v>
      </c>
      <c r="C30" s="7" t="s">
        <v>17</v>
      </c>
      <c r="D30" s="8">
        <v>3586388852</v>
      </c>
      <c r="E30" s="8">
        <v>422941175535</v>
      </c>
      <c r="F30" s="8">
        <v>297896095685</v>
      </c>
      <c r="G30" s="8">
        <f>Table3[[#This Row],[2160418865.0000]]+Table3[[#This Row],[120993041739.0000]]-Table3[[#This Row],[88302006782.0000]]</f>
        <v>128631468702</v>
      </c>
      <c r="H30" s="12">
        <v>0.19</v>
      </c>
    </row>
    <row r="31" spans="1:8" ht="23.1" customHeight="1" x14ac:dyDescent="0.55000000000000004">
      <c r="A31" s="7" t="s">
        <v>40</v>
      </c>
      <c r="B31" s="10">
        <v>301809744</v>
      </c>
      <c r="C31" s="7" t="s">
        <v>17</v>
      </c>
      <c r="D31" s="8">
        <v>23612297004</v>
      </c>
      <c r="E31" s="8">
        <v>138993775066</v>
      </c>
      <c r="F31" s="8">
        <v>99885251091</v>
      </c>
      <c r="G31" s="8">
        <f>Table3[[#This Row],[2160418865.0000]]+Table3[[#This Row],[120993041739.0000]]-Table3[[#This Row],[88302006782.0000]]</f>
        <v>62720820979</v>
      </c>
      <c r="H31" s="12">
        <v>0.09</v>
      </c>
    </row>
    <row r="32" spans="1:8" ht="23.1" customHeight="1" x14ac:dyDescent="0.55000000000000004">
      <c r="A32" s="7" t="s">
        <v>41</v>
      </c>
      <c r="B32" s="10">
        <v>301203910</v>
      </c>
      <c r="C32" s="7" t="s">
        <v>17</v>
      </c>
      <c r="D32" s="8">
        <v>0</v>
      </c>
      <c r="E32" s="8">
        <v>6280492295</v>
      </c>
      <c r="F32" s="8">
        <v>6280492295</v>
      </c>
      <c r="G32" s="8">
        <f>Table3[[#This Row],[2160418865.0000]]+Table3[[#This Row],[120993041739.0000]]-Table3[[#This Row],[88302006782.0000]]</f>
        <v>0</v>
      </c>
      <c r="H32" s="12">
        <v>0</v>
      </c>
    </row>
    <row r="33" spans="1:8" ht="23.1" customHeight="1" x14ac:dyDescent="0.55000000000000004">
      <c r="A33" s="7" t="s">
        <v>42</v>
      </c>
      <c r="B33" s="10">
        <v>301202783</v>
      </c>
      <c r="C33" s="7" t="s">
        <v>17</v>
      </c>
      <c r="D33" s="8">
        <v>0</v>
      </c>
      <c r="E33" s="8">
        <v>29514319183</v>
      </c>
      <c r="F33" s="8">
        <v>396830960</v>
      </c>
      <c r="G33" s="8">
        <f>Table3[[#This Row],[2160418865.0000]]+Table3[[#This Row],[120993041739.0000]]-Table3[[#This Row],[88302006782.0000]]</f>
        <v>29117488223</v>
      </c>
      <c r="H33" s="12">
        <v>0.04</v>
      </c>
    </row>
    <row r="34" spans="1:8" ht="23.1" customHeight="1" x14ac:dyDescent="0.55000000000000004">
      <c r="A34" s="7" t="s">
        <v>43</v>
      </c>
      <c r="B34" s="10">
        <v>301202503</v>
      </c>
      <c r="C34" s="7" t="s">
        <v>17</v>
      </c>
      <c r="D34" s="8">
        <v>18096702182</v>
      </c>
      <c r="E34" s="8">
        <v>252549186012</v>
      </c>
      <c r="F34" s="8">
        <v>201127290984</v>
      </c>
      <c r="G34" s="8">
        <f>Table3[[#This Row],[2160418865.0000]]+Table3[[#This Row],[120993041739.0000]]-Table3[[#This Row],[88302006782.0000]]</f>
        <v>69518597210</v>
      </c>
      <c r="H34" s="12">
        <v>0.1</v>
      </c>
    </row>
    <row r="35" spans="1:8" ht="23.1" customHeight="1" x14ac:dyDescent="0.55000000000000004">
      <c r="A35" s="7" t="s">
        <v>44</v>
      </c>
      <c r="B35" s="10">
        <v>301200932</v>
      </c>
      <c r="C35" s="7" t="s">
        <v>17</v>
      </c>
      <c r="D35" s="8">
        <v>15384243768</v>
      </c>
      <c r="E35" s="8">
        <v>46224511949</v>
      </c>
      <c r="F35" s="8">
        <v>28955489243</v>
      </c>
      <c r="G35" s="8">
        <f>Table3[[#This Row],[2160418865.0000]]+Table3[[#This Row],[120993041739.0000]]-Table3[[#This Row],[88302006782.0000]]</f>
        <v>32653266474</v>
      </c>
      <c r="H35" s="12">
        <v>0.05</v>
      </c>
    </row>
    <row r="36" spans="1:8" ht="23.1" customHeight="1" x14ac:dyDescent="0.55000000000000004">
      <c r="A36" s="7" t="s">
        <v>45</v>
      </c>
      <c r="B36" s="10">
        <v>288032810</v>
      </c>
      <c r="C36" s="7" t="s">
        <v>17</v>
      </c>
      <c r="D36" s="8">
        <v>1644153536</v>
      </c>
      <c r="E36" s="8">
        <v>17660601447</v>
      </c>
      <c r="F36" s="8">
        <v>3093515172</v>
      </c>
      <c r="G36" s="8">
        <f>Table3[[#This Row],[2160418865.0000]]+Table3[[#This Row],[120993041739.0000]]-Table3[[#This Row],[88302006782.0000]]</f>
        <v>16211239811</v>
      </c>
      <c r="H36" s="12">
        <v>0.02</v>
      </c>
    </row>
    <row r="37" spans="1:8" ht="23.1" customHeight="1" x14ac:dyDescent="0.55000000000000004">
      <c r="A37" s="7" t="s">
        <v>46</v>
      </c>
      <c r="B37" s="10">
        <v>288032603</v>
      </c>
      <c r="C37" s="7" t="s">
        <v>17</v>
      </c>
      <c r="D37" s="8">
        <v>77966920750</v>
      </c>
      <c r="E37" s="8">
        <v>113787598901</v>
      </c>
      <c r="F37" s="8">
        <v>81134190045</v>
      </c>
      <c r="G37" s="8">
        <f>Table3[[#This Row],[2160418865.0000]]+Table3[[#This Row],[120993041739.0000]]-Table3[[#This Row],[88302006782.0000]]</f>
        <v>110620329606</v>
      </c>
      <c r="H37" s="12">
        <v>0.16</v>
      </c>
    </row>
    <row r="38" spans="1:8" ht="23.1" customHeight="1" x14ac:dyDescent="0.55000000000000004">
      <c r="A38" s="7" t="s">
        <v>47</v>
      </c>
      <c r="B38" s="10">
        <v>288030928</v>
      </c>
      <c r="C38" s="7" t="s">
        <v>17</v>
      </c>
      <c r="D38" s="8">
        <v>16436934295</v>
      </c>
      <c r="E38" s="8">
        <v>55136271614</v>
      </c>
      <c r="F38" s="8">
        <v>6165835001</v>
      </c>
      <c r="G38" s="8">
        <f>Table3[[#This Row],[2160418865.0000]]+Table3[[#This Row],[120993041739.0000]]-Table3[[#This Row],[88302006782.0000]]</f>
        <v>65407370908</v>
      </c>
      <c r="H38" s="12">
        <v>0.1</v>
      </c>
    </row>
    <row r="39" spans="1:8" ht="23.1" customHeight="1" x14ac:dyDescent="0.55000000000000004">
      <c r="A39" s="7" t="s">
        <v>48</v>
      </c>
      <c r="B39" s="10">
        <v>302568566</v>
      </c>
      <c r="C39" s="7" t="s">
        <v>17</v>
      </c>
      <c r="D39" s="8">
        <v>33616820789</v>
      </c>
      <c r="E39" s="8">
        <v>86977675283</v>
      </c>
      <c r="F39" s="8">
        <v>6758895081</v>
      </c>
      <c r="G39" s="8">
        <f>Table3[[#This Row],[2160418865.0000]]+Table3[[#This Row],[120993041739.0000]]-Table3[[#This Row],[88302006782.0000]]</f>
        <v>113835600991</v>
      </c>
      <c r="H39" s="12">
        <v>0.17</v>
      </c>
    </row>
    <row r="40" spans="1:8" ht="23.1" customHeight="1" x14ac:dyDescent="0.55000000000000004">
      <c r="A40" s="7" t="s">
        <v>49</v>
      </c>
      <c r="B40" s="10">
        <v>301838150</v>
      </c>
      <c r="C40" s="7" t="s">
        <v>17</v>
      </c>
      <c r="D40" s="8">
        <v>31043999963</v>
      </c>
      <c r="E40" s="8">
        <v>42129329584</v>
      </c>
      <c r="F40" s="8">
        <v>12933795980</v>
      </c>
      <c r="G40" s="8">
        <f>Table3[[#This Row],[2160418865.0000]]+Table3[[#This Row],[120993041739.0000]]-Table3[[#This Row],[88302006782.0000]]</f>
        <v>60239533567</v>
      </c>
      <c r="H40" s="12">
        <v>0.09</v>
      </c>
    </row>
    <row r="41" spans="1:8" ht="23.1" customHeight="1" x14ac:dyDescent="0.55000000000000004">
      <c r="A41" s="7" t="s">
        <v>50</v>
      </c>
      <c r="B41" s="10">
        <v>301834295</v>
      </c>
      <c r="C41" s="7" t="s">
        <v>17</v>
      </c>
      <c r="D41" s="8">
        <v>21781404813</v>
      </c>
      <c r="E41" s="8">
        <v>58597296078</v>
      </c>
      <c r="F41" s="8">
        <v>34453726775</v>
      </c>
      <c r="G41" s="8">
        <f>Table3[[#This Row],[2160418865.0000]]+Table3[[#This Row],[120993041739.0000]]-Table3[[#This Row],[88302006782.0000]]</f>
        <v>45924974116</v>
      </c>
      <c r="H41" s="12">
        <v>7.0000000000000007E-2</v>
      </c>
    </row>
    <row r="42" spans="1:8" ht="23.1" customHeight="1" x14ac:dyDescent="0.55000000000000004">
      <c r="A42" s="7" t="s">
        <v>51</v>
      </c>
      <c r="B42" s="10">
        <v>301833965</v>
      </c>
      <c r="C42" s="7" t="s">
        <v>17</v>
      </c>
      <c r="D42" s="8">
        <v>6942897948</v>
      </c>
      <c r="E42" s="8">
        <v>131780649280</v>
      </c>
      <c r="F42" s="8">
        <v>20887198356</v>
      </c>
      <c r="G42" s="8">
        <f>Table3[[#This Row],[2160418865.0000]]+Table3[[#This Row],[120993041739.0000]]-Table3[[#This Row],[88302006782.0000]]</f>
        <v>117836348872</v>
      </c>
      <c r="H42" s="12">
        <v>0.17</v>
      </c>
    </row>
    <row r="43" spans="1:8" ht="23.1" customHeight="1" x14ac:dyDescent="0.55000000000000004">
      <c r="A43" s="7" t="s">
        <v>52</v>
      </c>
      <c r="B43" s="10">
        <v>301203957</v>
      </c>
      <c r="C43" s="7" t="s">
        <v>17</v>
      </c>
      <c r="D43" s="8">
        <v>23013795616</v>
      </c>
      <c r="E43" s="8">
        <v>19986541107</v>
      </c>
      <c r="F43" s="8">
        <v>18070980332</v>
      </c>
      <c r="G43" s="8">
        <f>Table3[[#This Row],[2160418865.0000]]+Table3[[#This Row],[120993041739.0000]]-Table3[[#This Row],[88302006782.0000]]</f>
        <v>24929356391</v>
      </c>
      <c r="H43" s="12">
        <v>0.04</v>
      </c>
    </row>
    <row r="44" spans="1:8" ht="23.1" customHeight="1" x14ac:dyDescent="0.55000000000000004">
      <c r="A44" s="7" t="s">
        <v>53</v>
      </c>
      <c r="B44" s="10">
        <v>301202837</v>
      </c>
      <c r="C44" s="7" t="s">
        <v>17</v>
      </c>
      <c r="D44" s="8">
        <v>10203625199</v>
      </c>
      <c r="E44" s="8">
        <v>27826952396</v>
      </c>
      <c r="F44" s="8">
        <v>3622756155</v>
      </c>
      <c r="G44" s="8">
        <f>Table3[[#This Row],[2160418865.0000]]+Table3[[#This Row],[120993041739.0000]]-Table3[[#This Row],[88302006782.0000]]</f>
        <v>34407821440</v>
      </c>
      <c r="H44" s="12">
        <v>0.05</v>
      </c>
    </row>
    <row r="45" spans="1:8" ht="23.1" customHeight="1" x14ac:dyDescent="0.55000000000000004">
      <c r="A45" s="7" t="s">
        <v>54</v>
      </c>
      <c r="B45" s="10">
        <v>301202394</v>
      </c>
      <c r="C45" s="7" t="s">
        <v>17</v>
      </c>
      <c r="D45" s="8">
        <v>2487909471</v>
      </c>
      <c r="E45" s="8">
        <v>25093507724</v>
      </c>
      <c r="F45" s="8">
        <v>5356680216</v>
      </c>
      <c r="G45" s="8">
        <f>Table3[[#This Row],[2160418865.0000]]+Table3[[#This Row],[120993041739.0000]]-Table3[[#This Row],[88302006782.0000]]</f>
        <v>22224736979</v>
      </c>
      <c r="H45" s="12">
        <v>0.03</v>
      </c>
    </row>
    <row r="46" spans="1:8" ht="23.1" customHeight="1" x14ac:dyDescent="0.55000000000000004">
      <c r="A46" s="7" t="s">
        <v>55</v>
      </c>
      <c r="B46" s="10">
        <v>301200981</v>
      </c>
      <c r="C46" s="7" t="s">
        <v>17</v>
      </c>
      <c r="D46" s="8">
        <v>23289849370</v>
      </c>
      <c r="E46" s="8">
        <v>47142202744</v>
      </c>
      <c r="F46" s="8">
        <v>26413083363</v>
      </c>
      <c r="G46" s="8">
        <f>Table3[[#This Row],[2160418865.0000]]+Table3[[#This Row],[120993041739.0000]]-Table3[[#This Row],[88302006782.0000]]</f>
        <v>44018968751</v>
      </c>
      <c r="H46" s="12">
        <v>0.06</v>
      </c>
    </row>
    <row r="47" spans="1:8" ht="23.1" customHeight="1" x14ac:dyDescent="0.55000000000000004">
      <c r="A47" s="7" t="s">
        <v>56</v>
      </c>
      <c r="B47" s="10">
        <v>288027917</v>
      </c>
      <c r="C47" s="7" t="s">
        <v>17</v>
      </c>
      <c r="D47" s="8">
        <v>23159530833</v>
      </c>
      <c r="E47" s="8">
        <v>7535918074</v>
      </c>
      <c r="F47" s="8">
        <v>3651534425</v>
      </c>
      <c r="G47" s="8">
        <f>Table3[[#This Row],[2160418865.0000]]+Table3[[#This Row],[120993041739.0000]]-Table3[[#This Row],[88302006782.0000]]</f>
        <v>27043914482</v>
      </c>
      <c r="H47" s="12">
        <v>0.04</v>
      </c>
    </row>
    <row r="48" spans="1:8" ht="23.1" customHeight="1" x14ac:dyDescent="0.55000000000000004">
      <c r="A48" s="7" t="s">
        <v>57</v>
      </c>
      <c r="B48" s="10">
        <v>304164240</v>
      </c>
      <c r="C48" s="7" t="s">
        <v>17</v>
      </c>
      <c r="D48" s="8">
        <v>37668289464</v>
      </c>
      <c r="E48" s="8">
        <v>49308342115</v>
      </c>
      <c r="F48" s="8">
        <v>39144877689</v>
      </c>
      <c r="G48" s="8">
        <f>Table3[[#This Row],[2160418865.0000]]+Table3[[#This Row],[120993041739.0000]]-Table3[[#This Row],[88302006782.0000]]</f>
        <v>47831753890</v>
      </c>
      <c r="H48" s="12">
        <v>7.0000000000000007E-2</v>
      </c>
    </row>
    <row r="49" spans="1:8" ht="23.1" customHeight="1" x14ac:dyDescent="0.55000000000000004">
      <c r="A49" s="7" t="s">
        <v>58</v>
      </c>
      <c r="B49" s="10">
        <v>301838495</v>
      </c>
      <c r="C49" s="7" t="s">
        <v>17</v>
      </c>
      <c r="D49" s="8">
        <v>0</v>
      </c>
      <c r="E49" s="8">
        <v>819213852</v>
      </c>
      <c r="F49" s="8">
        <v>819213852</v>
      </c>
      <c r="G49" s="8">
        <f>Table3[[#This Row],[2160418865.0000]]+Table3[[#This Row],[120993041739.0000]]-Table3[[#This Row],[88302006782.0000]]</f>
        <v>0</v>
      </c>
      <c r="H49" s="12">
        <v>0</v>
      </c>
    </row>
    <row r="50" spans="1:8" ht="23.1" customHeight="1" x14ac:dyDescent="0.55000000000000004">
      <c r="A50" s="7" t="s">
        <v>59</v>
      </c>
      <c r="B50" s="10">
        <v>301835810</v>
      </c>
      <c r="C50" s="7" t="s">
        <v>17</v>
      </c>
      <c r="D50" s="8">
        <v>49267895480</v>
      </c>
      <c r="E50" s="8">
        <v>53875371476</v>
      </c>
      <c r="F50" s="8">
        <v>20535940197</v>
      </c>
      <c r="G50" s="8">
        <f>Table3[[#This Row],[2160418865.0000]]+Table3[[#This Row],[120993041739.0000]]-Table3[[#This Row],[88302006782.0000]]</f>
        <v>82607326759</v>
      </c>
      <c r="H50" s="12">
        <v>0.12</v>
      </c>
    </row>
    <row r="51" spans="1:8" ht="23.1" customHeight="1" x14ac:dyDescent="0.55000000000000004">
      <c r="A51" s="7" t="s">
        <v>60</v>
      </c>
      <c r="B51" s="10">
        <v>301203969</v>
      </c>
      <c r="C51" s="7" t="s">
        <v>17</v>
      </c>
      <c r="D51" s="8">
        <v>14708579656</v>
      </c>
      <c r="E51" s="8">
        <v>24922496222</v>
      </c>
      <c r="F51" s="8">
        <v>25126111660</v>
      </c>
      <c r="G51" s="8">
        <f>Table3[[#This Row],[2160418865.0000]]+Table3[[#This Row],[120993041739.0000]]-Table3[[#This Row],[88302006782.0000]]</f>
        <v>14504964218</v>
      </c>
      <c r="H51" s="12">
        <v>0.02</v>
      </c>
    </row>
    <row r="52" spans="1:8" ht="23.1" customHeight="1" x14ac:dyDescent="0.55000000000000004">
      <c r="A52" s="7" t="s">
        <v>61</v>
      </c>
      <c r="B52" s="10">
        <v>301203891</v>
      </c>
      <c r="C52" s="7" t="s">
        <v>17</v>
      </c>
      <c r="D52" s="8">
        <v>21806928892</v>
      </c>
      <c r="E52" s="8">
        <v>71932625899</v>
      </c>
      <c r="F52" s="8">
        <v>41223526822</v>
      </c>
      <c r="G52" s="8">
        <f>Table3[[#This Row],[2160418865.0000]]+Table3[[#This Row],[120993041739.0000]]-Table3[[#This Row],[88302006782.0000]]</f>
        <v>52516027969</v>
      </c>
      <c r="H52" s="12">
        <v>0.08</v>
      </c>
    </row>
    <row r="53" spans="1:8" ht="23.1" customHeight="1" x14ac:dyDescent="0.55000000000000004">
      <c r="A53" s="7" t="s">
        <v>62</v>
      </c>
      <c r="B53" s="10">
        <v>301202412</v>
      </c>
      <c r="C53" s="7" t="s">
        <v>17</v>
      </c>
      <c r="D53" s="8">
        <v>6443963758</v>
      </c>
      <c r="E53" s="8">
        <v>89597496561</v>
      </c>
      <c r="F53" s="8">
        <v>49544292812</v>
      </c>
      <c r="G53" s="8">
        <f>Table3[[#This Row],[2160418865.0000]]+Table3[[#This Row],[120993041739.0000]]-Table3[[#This Row],[88302006782.0000]]</f>
        <v>46497167507</v>
      </c>
      <c r="H53" s="12">
        <v>7.0000000000000007E-2</v>
      </c>
    </row>
    <row r="54" spans="1:8" ht="23.1" customHeight="1" x14ac:dyDescent="0.55000000000000004">
      <c r="A54" s="7" t="s">
        <v>63</v>
      </c>
      <c r="B54" s="10">
        <v>301202242</v>
      </c>
      <c r="C54" s="7" t="s">
        <v>17</v>
      </c>
      <c r="D54" s="8">
        <v>3208111105</v>
      </c>
      <c r="E54" s="8">
        <v>18214000867</v>
      </c>
      <c r="F54" s="8">
        <v>7934854152</v>
      </c>
      <c r="G54" s="8">
        <f>Table3[[#This Row],[2160418865.0000]]+Table3[[#This Row],[120993041739.0000]]-Table3[[#This Row],[88302006782.0000]]</f>
        <v>13487257820</v>
      </c>
      <c r="H54" s="12">
        <v>0.02</v>
      </c>
    </row>
    <row r="55" spans="1:8" ht="23.1" customHeight="1" x14ac:dyDescent="0.55000000000000004">
      <c r="A55" s="7" t="s">
        <v>64</v>
      </c>
      <c r="B55" s="10">
        <v>301200816</v>
      </c>
      <c r="C55" s="7" t="s">
        <v>17</v>
      </c>
      <c r="D55" s="8">
        <v>1409575690</v>
      </c>
      <c r="E55" s="8">
        <v>194855198036</v>
      </c>
      <c r="F55" s="8">
        <v>67907848843</v>
      </c>
      <c r="G55" s="8">
        <f>Table3[[#This Row],[2160418865.0000]]+Table3[[#This Row],[120993041739.0000]]-Table3[[#This Row],[88302006782.0000]]</f>
        <v>128356924883</v>
      </c>
      <c r="H55" s="12">
        <v>0.19</v>
      </c>
    </row>
    <row r="56" spans="1:8" ht="23.1" customHeight="1" x14ac:dyDescent="0.55000000000000004">
      <c r="A56" s="7" t="s">
        <v>65</v>
      </c>
      <c r="B56" s="10">
        <v>288032123</v>
      </c>
      <c r="C56" s="7" t="s">
        <v>17</v>
      </c>
      <c r="D56" s="8">
        <v>5172425495</v>
      </c>
      <c r="E56" s="8">
        <v>96223010411</v>
      </c>
      <c r="F56" s="8">
        <v>65343814635</v>
      </c>
      <c r="G56" s="8">
        <f>Table3[[#This Row],[2160418865.0000]]+Table3[[#This Row],[120993041739.0000]]-Table3[[#This Row],[88302006782.0000]]</f>
        <v>36051621271</v>
      </c>
      <c r="H56" s="12">
        <v>0.05</v>
      </c>
    </row>
    <row r="57" spans="1:8" ht="23.1" customHeight="1" x14ac:dyDescent="0.55000000000000004">
      <c r="A57" s="7" t="s">
        <v>66</v>
      </c>
      <c r="B57" s="10">
        <v>288031921</v>
      </c>
      <c r="C57" s="7" t="s">
        <v>17</v>
      </c>
      <c r="D57" s="8">
        <v>66669025</v>
      </c>
      <c r="E57" s="8">
        <v>14560454038</v>
      </c>
      <c r="F57" s="8">
        <v>292992859</v>
      </c>
      <c r="G57" s="8">
        <f>Table3[[#This Row],[2160418865.0000]]+Table3[[#This Row],[120993041739.0000]]-Table3[[#This Row],[88302006782.0000]]</f>
        <v>14334130204</v>
      </c>
      <c r="H57" s="12">
        <v>0.02</v>
      </c>
    </row>
    <row r="58" spans="1:8" ht="23.1" customHeight="1" x14ac:dyDescent="0.55000000000000004">
      <c r="A58" s="7" t="s">
        <v>67</v>
      </c>
      <c r="B58" s="10">
        <v>304164045</v>
      </c>
      <c r="C58" s="7" t="s">
        <v>17</v>
      </c>
      <c r="D58" s="8">
        <v>1848685986</v>
      </c>
      <c r="E58" s="8">
        <v>2488742</v>
      </c>
      <c r="F58" s="8">
        <v>1851174728</v>
      </c>
      <c r="G58" s="8">
        <f>Table3[[#This Row],[2160418865.0000]]+Table3[[#This Row],[120993041739.0000]]-Table3[[#This Row],[88302006782.0000]]</f>
        <v>0</v>
      </c>
      <c r="H58" s="12">
        <v>0</v>
      </c>
    </row>
    <row r="59" spans="1:8" ht="23.1" customHeight="1" x14ac:dyDescent="0.55000000000000004">
      <c r="A59" s="7" t="s">
        <v>68</v>
      </c>
      <c r="B59" s="10">
        <v>302567987</v>
      </c>
      <c r="C59" s="7" t="s">
        <v>17</v>
      </c>
      <c r="D59" s="8">
        <v>18971880689</v>
      </c>
      <c r="E59" s="8">
        <v>86949727386</v>
      </c>
      <c r="F59" s="8">
        <v>53736481102</v>
      </c>
      <c r="G59" s="8">
        <f>Table3[[#This Row],[2160418865.0000]]+Table3[[#This Row],[120993041739.0000]]-Table3[[#This Row],[88302006782.0000]]</f>
        <v>52185126973</v>
      </c>
      <c r="H59" s="12">
        <v>0.08</v>
      </c>
    </row>
    <row r="60" spans="1:8" ht="23.1" customHeight="1" x14ac:dyDescent="0.55000000000000004">
      <c r="A60" s="7" t="s">
        <v>69</v>
      </c>
      <c r="B60" s="10">
        <v>301837818</v>
      </c>
      <c r="C60" s="7" t="s">
        <v>17</v>
      </c>
      <c r="D60" s="8">
        <v>0</v>
      </c>
      <c r="E60" s="8">
        <v>67803113255</v>
      </c>
      <c r="F60" s="8">
        <v>9825265789</v>
      </c>
      <c r="G60" s="8">
        <f>Table3[[#This Row],[2160418865.0000]]+Table3[[#This Row],[120993041739.0000]]-Table3[[#This Row],[88302006782.0000]]</f>
        <v>57977847466</v>
      </c>
      <c r="H60" s="12">
        <v>0.09</v>
      </c>
    </row>
    <row r="61" spans="1:8" ht="23.1" customHeight="1" x14ac:dyDescent="0.55000000000000004">
      <c r="A61" s="7" t="s">
        <v>70</v>
      </c>
      <c r="B61" s="10">
        <v>301832810</v>
      </c>
      <c r="C61" s="7" t="s">
        <v>17</v>
      </c>
      <c r="D61" s="8">
        <v>31792317090</v>
      </c>
      <c r="E61" s="8">
        <v>75329404435</v>
      </c>
      <c r="F61" s="8">
        <v>41635126312</v>
      </c>
      <c r="G61" s="8">
        <f>Table3[[#This Row],[2160418865.0000]]+Table3[[#This Row],[120993041739.0000]]-Table3[[#This Row],[88302006782.0000]]</f>
        <v>65486595213</v>
      </c>
      <c r="H61" s="12">
        <v>0.1</v>
      </c>
    </row>
    <row r="62" spans="1:8" ht="23.1" customHeight="1" x14ac:dyDescent="0.55000000000000004">
      <c r="A62" s="7" t="s">
        <v>71</v>
      </c>
      <c r="B62" s="10">
        <v>301203908</v>
      </c>
      <c r="C62" s="7" t="s">
        <v>17</v>
      </c>
      <c r="D62" s="8">
        <v>226536930</v>
      </c>
      <c r="E62" s="8">
        <v>14309923106</v>
      </c>
      <c r="F62" s="8">
        <v>5184534614</v>
      </c>
      <c r="G62" s="8">
        <f>Table3[[#This Row],[2160418865.0000]]+Table3[[#This Row],[120993041739.0000]]-Table3[[#This Row],[88302006782.0000]]</f>
        <v>9351925422</v>
      </c>
      <c r="H62" s="12">
        <v>0.01</v>
      </c>
    </row>
    <row r="63" spans="1:8" ht="23.1" customHeight="1" x14ac:dyDescent="0.55000000000000004">
      <c r="A63" s="7" t="s">
        <v>72</v>
      </c>
      <c r="B63" s="10">
        <v>301202746</v>
      </c>
      <c r="C63" s="7" t="s">
        <v>17</v>
      </c>
      <c r="D63" s="8">
        <v>396119718</v>
      </c>
      <c r="E63" s="8">
        <v>15003364304</v>
      </c>
      <c r="F63" s="8">
        <v>10758344932</v>
      </c>
      <c r="G63" s="8">
        <f>Table3[[#This Row],[2160418865.0000]]+Table3[[#This Row],[120993041739.0000]]-Table3[[#This Row],[88302006782.0000]]</f>
        <v>4641139090</v>
      </c>
      <c r="H63" s="12">
        <v>0.01</v>
      </c>
    </row>
    <row r="64" spans="1:8" ht="23.1" customHeight="1" x14ac:dyDescent="0.55000000000000004">
      <c r="A64" s="7" t="s">
        <v>73</v>
      </c>
      <c r="B64" s="10">
        <v>301202667</v>
      </c>
      <c r="C64" s="7" t="s">
        <v>17</v>
      </c>
      <c r="D64" s="8">
        <v>6105363189</v>
      </c>
      <c r="E64" s="8">
        <v>7992058702</v>
      </c>
      <c r="F64" s="8">
        <v>6516713513</v>
      </c>
      <c r="G64" s="8">
        <f>Table3[[#This Row],[2160418865.0000]]+Table3[[#This Row],[120993041739.0000]]-Table3[[#This Row],[88302006782.0000]]</f>
        <v>7580708378</v>
      </c>
      <c r="H64" s="12">
        <v>0.01</v>
      </c>
    </row>
    <row r="65" spans="1:8" ht="23.1" customHeight="1" x14ac:dyDescent="0.55000000000000004">
      <c r="A65" s="7" t="s">
        <v>74</v>
      </c>
      <c r="B65" s="10">
        <v>301202321</v>
      </c>
      <c r="C65" s="7" t="s">
        <v>17</v>
      </c>
      <c r="D65" s="8">
        <v>6382361259</v>
      </c>
      <c r="E65" s="8">
        <v>33121478586</v>
      </c>
      <c r="F65" s="8">
        <v>17319192958</v>
      </c>
      <c r="G65" s="8">
        <f>Table3[[#This Row],[2160418865.0000]]+Table3[[#This Row],[120993041739.0000]]-Table3[[#This Row],[88302006782.0000]]</f>
        <v>22184646887</v>
      </c>
      <c r="H65" s="12">
        <v>0.03</v>
      </c>
    </row>
    <row r="66" spans="1:8" ht="23.1" customHeight="1" x14ac:dyDescent="0.55000000000000004">
      <c r="A66" s="7" t="s">
        <v>75</v>
      </c>
      <c r="B66" s="10">
        <v>288031623</v>
      </c>
      <c r="C66" s="7" t="s">
        <v>17</v>
      </c>
      <c r="D66" s="8">
        <v>36031718946</v>
      </c>
      <c r="E66" s="8">
        <v>28714110996</v>
      </c>
      <c r="F66" s="8">
        <v>49108281467</v>
      </c>
      <c r="G66" s="8">
        <f>Table3[[#This Row],[2160418865.0000]]+Table3[[#This Row],[120993041739.0000]]-Table3[[#This Row],[88302006782.0000]]</f>
        <v>15637548475</v>
      </c>
      <c r="H66" s="12">
        <v>0.02</v>
      </c>
    </row>
    <row r="67" spans="1:8" ht="23.1" customHeight="1" x14ac:dyDescent="0.55000000000000004">
      <c r="A67" s="7" t="s">
        <v>76</v>
      </c>
      <c r="B67" s="10">
        <v>312708579</v>
      </c>
      <c r="C67" s="7" t="s">
        <v>77</v>
      </c>
      <c r="D67" s="8">
        <v>0</v>
      </c>
      <c r="E67" s="8">
        <v>7091667808552</v>
      </c>
      <c r="F67" s="8">
        <v>6390209426799</v>
      </c>
      <c r="G67" s="8">
        <f>Table3[[#This Row],[2160418865.0000]]+Table3[[#This Row],[120993041739.0000]]-Table3[[#This Row],[88302006782.0000]]</f>
        <v>701458381753</v>
      </c>
      <c r="H67" s="12">
        <v>1.03</v>
      </c>
    </row>
    <row r="68" spans="1:8" ht="23.1" customHeight="1" x14ac:dyDescent="0.55000000000000004">
      <c r="A68" s="7" t="s">
        <v>78</v>
      </c>
      <c r="B68" s="10">
        <v>304163892</v>
      </c>
      <c r="C68" s="7" t="s">
        <v>17</v>
      </c>
      <c r="D68" s="8">
        <v>8031480655</v>
      </c>
      <c r="E68" s="8">
        <v>17484347829</v>
      </c>
      <c r="F68" s="8">
        <v>9164654860</v>
      </c>
      <c r="G68" s="8">
        <f>Table3[[#This Row],[2160418865.0000]]+Table3[[#This Row],[120993041739.0000]]-Table3[[#This Row],[88302006782.0000]]</f>
        <v>16351173624</v>
      </c>
      <c r="H68" s="12">
        <v>0.02</v>
      </c>
    </row>
    <row r="69" spans="1:8" ht="23.1" customHeight="1" x14ac:dyDescent="0.55000000000000004">
      <c r="A69" s="7" t="s">
        <v>79</v>
      </c>
      <c r="B69" s="10">
        <v>302569467</v>
      </c>
      <c r="C69" s="7" t="s">
        <v>17</v>
      </c>
      <c r="D69" s="8">
        <v>36635929450</v>
      </c>
      <c r="E69" s="8">
        <v>1464343693675</v>
      </c>
      <c r="F69" s="8">
        <v>1500979623125</v>
      </c>
      <c r="G69" s="8">
        <f>Table3[[#This Row],[2160418865.0000]]+Table3[[#This Row],[120993041739.0000]]-Table3[[#This Row],[88302006782.0000]]</f>
        <v>0</v>
      </c>
      <c r="H69" s="12">
        <v>0</v>
      </c>
    </row>
    <row r="70" spans="1:8" ht="23.1" customHeight="1" x14ac:dyDescent="0.55000000000000004">
      <c r="A70" s="7" t="s">
        <v>80</v>
      </c>
      <c r="B70" s="10">
        <v>302568189</v>
      </c>
      <c r="C70" s="7" t="s">
        <v>17</v>
      </c>
      <c r="D70" s="8">
        <v>583085573</v>
      </c>
      <c r="E70" s="8">
        <v>4952233</v>
      </c>
      <c r="F70" s="8">
        <v>524748824</v>
      </c>
      <c r="G70" s="8">
        <f>Table3[[#This Row],[2160418865.0000]]+Table3[[#This Row],[120993041739.0000]]-Table3[[#This Row],[88302006782.0000]]</f>
        <v>63288982</v>
      </c>
      <c r="H70" s="12">
        <v>0</v>
      </c>
    </row>
    <row r="71" spans="1:8" ht="23.1" customHeight="1" x14ac:dyDescent="0.55000000000000004">
      <c r="A71" s="7" t="s">
        <v>81</v>
      </c>
      <c r="B71" s="10">
        <v>301835007</v>
      </c>
      <c r="C71" s="7" t="s">
        <v>17</v>
      </c>
      <c r="D71" s="8">
        <v>14728648852</v>
      </c>
      <c r="E71" s="8">
        <v>92668167648</v>
      </c>
      <c r="F71" s="8">
        <v>65712421194</v>
      </c>
      <c r="G71" s="8">
        <f>Table3[[#This Row],[2160418865.0000]]+Table3[[#This Row],[120993041739.0000]]-Table3[[#This Row],[88302006782.0000]]</f>
        <v>41684395306</v>
      </c>
      <c r="H71" s="12">
        <v>0.06</v>
      </c>
    </row>
    <row r="72" spans="1:8" ht="23.1" customHeight="1" x14ac:dyDescent="0.55000000000000004">
      <c r="A72" s="7" t="s">
        <v>82</v>
      </c>
      <c r="B72" s="10">
        <v>301833333</v>
      </c>
      <c r="C72" s="7" t="s">
        <v>17</v>
      </c>
      <c r="D72" s="8">
        <v>8022684869</v>
      </c>
      <c r="E72" s="8">
        <v>109225277496</v>
      </c>
      <c r="F72" s="8">
        <v>9750577208</v>
      </c>
      <c r="G72" s="8">
        <f>Table3[[#This Row],[2160418865.0000]]+Table3[[#This Row],[120993041739.0000]]-Table3[[#This Row],[88302006782.0000]]</f>
        <v>107497385157</v>
      </c>
      <c r="H72" s="12">
        <v>0.16</v>
      </c>
    </row>
    <row r="73" spans="1:8" ht="23.1" customHeight="1" x14ac:dyDescent="0.55000000000000004">
      <c r="A73" s="7" t="s">
        <v>83</v>
      </c>
      <c r="B73" s="10">
        <v>301203933</v>
      </c>
      <c r="C73" s="7" t="s">
        <v>17</v>
      </c>
      <c r="D73" s="8">
        <v>20522309148</v>
      </c>
      <c r="E73" s="8">
        <v>21386029269</v>
      </c>
      <c r="F73" s="8">
        <v>17218845335</v>
      </c>
      <c r="G73" s="8">
        <f>Table3[[#This Row],[2160418865.0000]]+Table3[[#This Row],[120993041739.0000]]-Table3[[#This Row],[88302006782.0000]]</f>
        <v>24689493082</v>
      </c>
      <c r="H73" s="12">
        <v>0.04</v>
      </c>
    </row>
    <row r="74" spans="1:8" ht="23.1" customHeight="1" x14ac:dyDescent="0.55000000000000004">
      <c r="A74" s="7" t="s">
        <v>84</v>
      </c>
      <c r="B74" s="10">
        <v>301202989</v>
      </c>
      <c r="C74" s="7" t="s">
        <v>17</v>
      </c>
      <c r="D74" s="8">
        <v>10612335856</v>
      </c>
      <c r="E74" s="8">
        <v>38555388597</v>
      </c>
      <c r="F74" s="8">
        <v>13363230647</v>
      </c>
      <c r="G74" s="8">
        <f>Table3[[#This Row],[2160418865.0000]]+Table3[[#This Row],[120993041739.0000]]-Table3[[#This Row],[88302006782.0000]]</f>
        <v>35804493806</v>
      </c>
      <c r="H74" s="12">
        <v>0.05</v>
      </c>
    </row>
    <row r="75" spans="1:8" ht="23.1" customHeight="1" x14ac:dyDescent="0.55000000000000004">
      <c r="A75" s="7" t="s">
        <v>85</v>
      </c>
      <c r="B75" s="10">
        <v>301202345</v>
      </c>
      <c r="C75" s="7" t="s">
        <v>17</v>
      </c>
      <c r="D75" s="8">
        <v>7718736670</v>
      </c>
      <c r="E75" s="8">
        <v>40562046113</v>
      </c>
      <c r="F75" s="8">
        <v>26451457285</v>
      </c>
      <c r="G75" s="8">
        <f>Table3[[#This Row],[2160418865.0000]]+Table3[[#This Row],[120993041739.0000]]-Table3[[#This Row],[88302006782.0000]]</f>
        <v>21829325498</v>
      </c>
      <c r="H75" s="12">
        <v>0.03</v>
      </c>
    </row>
    <row r="76" spans="1:8" ht="23.1" customHeight="1" x14ac:dyDescent="0.55000000000000004">
      <c r="A76" s="7" t="s">
        <v>86</v>
      </c>
      <c r="B76" s="10">
        <v>301202096</v>
      </c>
      <c r="C76" s="7" t="s">
        <v>17</v>
      </c>
      <c r="D76" s="8">
        <v>0</v>
      </c>
      <c r="E76" s="8">
        <v>9859627498</v>
      </c>
      <c r="F76" s="8">
        <v>3025097702</v>
      </c>
      <c r="G76" s="8">
        <f>Table3[[#This Row],[2160418865.0000]]+Table3[[#This Row],[120993041739.0000]]-Table3[[#This Row],[88302006782.0000]]</f>
        <v>6834529796</v>
      </c>
      <c r="H76" s="12">
        <v>0.01</v>
      </c>
    </row>
    <row r="77" spans="1:8" ht="23.1" customHeight="1" x14ac:dyDescent="0.55000000000000004">
      <c r="A77" s="7" t="s">
        <v>87</v>
      </c>
      <c r="B77" s="10">
        <v>288032901</v>
      </c>
      <c r="C77" s="7" t="s">
        <v>17</v>
      </c>
      <c r="D77" s="8">
        <v>802234938</v>
      </c>
      <c r="E77" s="8">
        <v>39819256539</v>
      </c>
      <c r="F77" s="8">
        <v>7576817068</v>
      </c>
      <c r="G77" s="8">
        <f>Table3[[#This Row],[2160418865.0000]]+Table3[[#This Row],[120993041739.0000]]-Table3[[#This Row],[88302006782.0000]]</f>
        <v>33044674409</v>
      </c>
      <c r="H77" s="12">
        <v>0.05</v>
      </c>
    </row>
    <row r="78" spans="1:8" ht="23.1" customHeight="1" x14ac:dyDescent="0.55000000000000004">
      <c r="A78" s="7" t="s">
        <v>88</v>
      </c>
      <c r="B78" s="10">
        <v>310236368</v>
      </c>
      <c r="C78" s="7" t="s">
        <v>17</v>
      </c>
      <c r="D78" s="8">
        <v>56136144381</v>
      </c>
      <c r="E78" s="8">
        <v>173569980486</v>
      </c>
      <c r="F78" s="8">
        <v>98507341900</v>
      </c>
      <c r="G78" s="8">
        <f>Table3[[#This Row],[2160418865.0000]]+Table3[[#This Row],[120993041739.0000]]-Table3[[#This Row],[88302006782.0000]]</f>
        <v>131198782967</v>
      </c>
      <c r="H78" s="12">
        <v>0.19</v>
      </c>
    </row>
    <row r="79" spans="1:8" ht="23.1" customHeight="1" x14ac:dyDescent="0.55000000000000004">
      <c r="A79" s="7" t="s">
        <v>89</v>
      </c>
      <c r="B79" s="10">
        <v>301835226</v>
      </c>
      <c r="C79" s="7" t="s">
        <v>17</v>
      </c>
      <c r="D79" s="8">
        <v>3486966558</v>
      </c>
      <c r="E79" s="8">
        <v>58956911904</v>
      </c>
      <c r="F79" s="8">
        <v>17756657467</v>
      </c>
      <c r="G79" s="8">
        <f>Table3[[#This Row],[2160418865.0000]]+Table3[[#This Row],[120993041739.0000]]-Table3[[#This Row],[88302006782.0000]]</f>
        <v>44687220995</v>
      </c>
      <c r="H79" s="12">
        <v>7.0000000000000007E-2</v>
      </c>
    </row>
    <row r="80" spans="1:8" ht="23.1" customHeight="1" x14ac:dyDescent="0.55000000000000004">
      <c r="A80" s="7" t="s">
        <v>90</v>
      </c>
      <c r="B80" s="10">
        <v>301203880</v>
      </c>
      <c r="C80" s="7" t="s">
        <v>17</v>
      </c>
      <c r="D80" s="8">
        <v>16416082893</v>
      </c>
      <c r="E80" s="8">
        <v>28218956312</v>
      </c>
      <c r="F80" s="8">
        <v>18089271634</v>
      </c>
      <c r="G80" s="8">
        <f>Table3[[#This Row],[2160418865.0000]]+Table3[[#This Row],[120993041739.0000]]-Table3[[#This Row],[88302006782.0000]]</f>
        <v>26545767571</v>
      </c>
      <c r="H80" s="12">
        <v>0.04</v>
      </c>
    </row>
    <row r="81" spans="1:8" ht="23.1" customHeight="1" x14ac:dyDescent="0.55000000000000004">
      <c r="A81" s="7" t="s">
        <v>91</v>
      </c>
      <c r="B81" s="10">
        <v>301202539</v>
      </c>
      <c r="C81" s="7" t="s">
        <v>17</v>
      </c>
      <c r="D81" s="8">
        <v>27282204641</v>
      </c>
      <c r="E81" s="8">
        <v>55838832368</v>
      </c>
      <c r="F81" s="8">
        <v>21845565032</v>
      </c>
      <c r="G81" s="8">
        <f>Table3[[#This Row],[2160418865.0000]]+Table3[[#This Row],[120993041739.0000]]-Table3[[#This Row],[88302006782.0000]]</f>
        <v>61275471977</v>
      </c>
      <c r="H81" s="12">
        <v>0.09</v>
      </c>
    </row>
    <row r="82" spans="1:8" ht="23.1" customHeight="1" x14ac:dyDescent="0.55000000000000004">
      <c r="A82" s="7" t="s">
        <v>92</v>
      </c>
      <c r="B82" s="10">
        <v>301202175</v>
      </c>
      <c r="C82" s="7" t="s">
        <v>17</v>
      </c>
      <c r="D82" s="8">
        <v>19492957854</v>
      </c>
      <c r="E82" s="8">
        <v>44672001399</v>
      </c>
      <c r="F82" s="8">
        <v>14754050874</v>
      </c>
      <c r="G82" s="8">
        <f>Table3[[#This Row],[2160418865.0000]]+Table3[[#This Row],[120993041739.0000]]-Table3[[#This Row],[88302006782.0000]]</f>
        <v>49410908379</v>
      </c>
      <c r="H82" s="12">
        <v>7.0000000000000007E-2</v>
      </c>
    </row>
    <row r="83" spans="1:8" ht="23.1" customHeight="1" x14ac:dyDescent="0.55000000000000004">
      <c r="A83" s="7" t="s">
        <v>93</v>
      </c>
      <c r="B83" s="10">
        <v>288033061</v>
      </c>
      <c r="C83" s="7" t="s">
        <v>17</v>
      </c>
      <c r="D83" s="8">
        <v>8082858452</v>
      </c>
      <c r="E83" s="8">
        <v>44792520806</v>
      </c>
      <c r="F83" s="8">
        <v>5648356990</v>
      </c>
      <c r="G83" s="8">
        <f>Table3[[#This Row],[2160418865.0000]]+Table3[[#This Row],[120993041739.0000]]-Table3[[#This Row],[88302006782.0000]]</f>
        <v>47227022268</v>
      </c>
      <c r="H83" s="12">
        <v>7.0000000000000007E-2</v>
      </c>
    </row>
    <row r="84" spans="1:8" ht="23.1" customHeight="1" x14ac:dyDescent="0.55000000000000004">
      <c r="A84" s="7" t="s">
        <v>94</v>
      </c>
      <c r="B84" s="10">
        <v>288032457</v>
      </c>
      <c r="C84" s="7" t="s">
        <v>17</v>
      </c>
      <c r="D84" s="8">
        <v>48308925738</v>
      </c>
      <c r="E84" s="8">
        <v>70071051917</v>
      </c>
      <c r="F84" s="8">
        <v>56624815928</v>
      </c>
      <c r="G84" s="8">
        <f>Table3[[#This Row],[2160418865.0000]]+Table3[[#This Row],[120993041739.0000]]-Table3[[#This Row],[88302006782.0000]]</f>
        <v>61755161727</v>
      </c>
      <c r="H84" s="12">
        <v>0.09</v>
      </c>
    </row>
    <row r="85" spans="1:8" ht="23.1" customHeight="1" x14ac:dyDescent="0.55000000000000004">
      <c r="A85" s="7" t="s">
        <v>95</v>
      </c>
      <c r="B85" s="10">
        <v>288031740</v>
      </c>
      <c r="C85" s="7" t="s">
        <v>17</v>
      </c>
      <c r="D85" s="8">
        <v>15368765554</v>
      </c>
      <c r="E85" s="8">
        <v>25376646051</v>
      </c>
      <c r="F85" s="8">
        <v>11280369345</v>
      </c>
      <c r="G85" s="8">
        <f>Table3[[#This Row],[2160418865.0000]]+Table3[[#This Row],[120993041739.0000]]-Table3[[#This Row],[88302006782.0000]]</f>
        <v>29465042260</v>
      </c>
      <c r="H85" s="12">
        <v>0.04</v>
      </c>
    </row>
    <row r="86" spans="1:8" ht="23.1" customHeight="1" x14ac:dyDescent="0.55000000000000004">
      <c r="A86" s="7" t="s">
        <v>96</v>
      </c>
      <c r="B86" s="10">
        <v>315009287</v>
      </c>
      <c r="C86" s="7" t="s">
        <v>17</v>
      </c>
      <c r="D86" s="8">
        <v>0</v>
      </c>
      <c r="E86" s="8">
        <v>506557748941</v>
      </c>
      <c r="F86" s="8">
        <v>49046339375</v>
      </c>
      <c r="G86" s="8">
        <f>Table3[[#This Row],[2160418865.0000]]+Table3[[#This Row],[120993041739.0000]]-Table3[[#This Row],[88302006782.0000]]</f>
        <v>457511409566</v>
      </c>
      <c r="H86" s="12">
        <v>0.67</v>
      </c>
    </row>
    <row r="87" spans="1:8" ht="23.1" customHeight="1" thickBot="1" x14ac:dyDescent="0.6">
      <c r="A87" s="7" t="s">
        <v>97</v>
      </c>
      <c r="B87" s="7"/>
      <c r="C87" s="7"/>
      <c r="D87" s="14">
        <f>SUM(D9:D86)</f>
        <v>1349955272742</v>
      </c>
      <c r="E87" s="14">
        <f>SUM(E9:E86)</f>
        <v>13647566901298</v>
      </c>
      <c r="F87" s="14">
        <f>SUM(F9:F86)</f>
        <v>10418653954797</v>
      </c>
      <c r="G87" s="14">
        <f>SUM(G9:G86)</f>
        <v>4578868219243</v>
      </c>
      <c r="H87" s="15">
        <f>SUM(H9:H86)</f>
        <v>6.7299999999999986</v>
      </c>
    </row>
    <row r="88" spans="1:8" ht="23.1" customHeight="1" thickTop="1" x14ac:dyDescent="0.55000000000000004">
      <c r="A88" s="19" t="s">
        <v>98</v>
      </c>
      <c r="B88" s="19"/>
      <c r="C88" s="19"/>
      <c r="D88" s="20"/>
      <c r="E88" s="25"/>
      <c r="F88" s="25"/>
      <c r="G88" s="20"/>
      <c r="H88" s="24"/>
    </row>
    <row r="92" spans="1:8" x14ac:dyDescent="0.55000000000000004">
      <c r="C92" s="9" t="s">
        <v>99</v>
      </c>
    </row>
  </sheetData>
  <mergeCells count="15">
    <mergeCell ref="A1:H1"/>
    <mergeCell ref="A2:H2"/>
    <mergeCell ref="A3:H3"/>
    <mergeCell ref="H7:H8"/>
    <mergeCell ref="A4:H4"/>
    <mergeCell ref="G6:H6"/>
    <mergeCell ref="G7:G8"/>
    <mergeCell ref="A7:A8"/>
    <mergeCell ref="D7:D8"/>
    <mergeCell ref="B7:B8"/>
    <mergeCell ref="C7:C8"/>
    <mergeCell ref="E7:E8"/>
    <mergeCell ref="F7:F8"/>
    <mergeCell ref="B6:C6"/>
    <mergeCell ref="E6:F6"/>
  </mergeCells>
  <pageMargins left="0.7" right="0.7" top="0.75" bottom="0.75" header="0.3" footer="0.3"/>
  <pageSetup paperSize="9" scale="81" orientation="landscape" r:id="rId1"/>
  <headerFooter differentOddEven="1" differentFirst="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"/>
  <sheetViews>
    <sheetView rightToLeft="1" zoomScale="106" zoomScaleNormal="106" workbookViewId="0">
      <selection activeCell="A13" sqref="A13"/>
    </sheetView>
  </sheetViews>
  <sheetFormatPr defaultColWidth="0" defaultRowHeight="22.5" x14ac:dyDescent="0.6"/>
  <cols>
    <col min="1" max="1" width="55.85546875" style="31" customWidth="1"/>
    <col min="2" max="2" width="9.42578125" style="26" customWidth="1"/>
    <col min="3" max="3" width="16.42578125" style="26" customWidth="1"/>
    <col min="4" max="4" width="18.85546875" style="26" customWidth="1"/>
    <col min="5" max="5" width="19.85546875" style="26" customWidth="1"/>
    <col min="6" max="8" width="0.7109375" style="27" customWidth="1"/>
    <col min="9" max="9" width="36.28515625" style="27" customWidth="1"/>
    <col min="10" max="10" width="0.7109375" style="27" customWidth="1"/>
    <col min="11" max="11" width="3.5703125" style="61" customWidth="1"/>
    <col min="12" max="19" width="0.7109375" style="27" customWidth="1"/>
    <col min="20" max="20" width="0" style="27" hidden="1" customWidth="1"/>
    <col min="21" max="16384" width="0" style="27" hidden="1"/>
  </cols>
  <sheetData>
    <row r="1" spans="1:19" ht="25.5" x14ac:dyDescent="0.6">
      <c r="A1" s="49" t="s">
        <v>0</v>
      </c>
      <c r="B1" s="49"/>
      <c r="C1" s="49"/>
      <c r="D1" s="49"/>
    </row>
    <row r="2" spans="1:19" ht="25.5" x14ac:dyDescent="0.6">
      <c r="A2" s="49" t="s">
        <v>233</v>
      </c>
      <c r="B2" s="49"/>
      <c r="C2" s="49"/>
      <c r="D2" s="49"/>
    </row>
    <row r="3" spans="1:19" ht="25.5" x14ac:dyDescent="0.6">
      <c r="A3" s="49" t="s">
        <v>234</v>
      </c>
      <c r="B3" s="49"/>
      <c r="C3" s="49"/>
      <c r="D3" s="49"/>
    </row>
    <row r="4" spans="1:19" ht="25.5" x14ac:dyDescent="0.6">
      <c r="A4" s="50" t="s">
        <v>268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ht="23.25" thickBot="1" x14ac:dyDescent="0.65">
      <c r="A5" s="28" t="s">
        <v>264</v>
      </c>
      <c r="B5" s="28" t="s">
        <v>269</v>
      </c>
      <c r="C5" s="28" t="s">
        <v>12</v>
      </c>
      <c r="D5" s="28" t="s">
        <v>270</v>
      </c>
      <c r="E5" s="28" t="s">
        <v>271</v>
      </c>
    </row>
    <row r="6" spans="1:19" ht="23.1" customHeight="1" x14ac:dyDescent="0.6">
      <c r="A6" s="7" t="s">
        <v>272</v>
      </c>
      <c r="B6" s="7" t="s">
        <v>273</v>
      </c>
      <c r="C6" s="8">
        <f>'درآمد سرمایه گذاری در سهام و ص '!J100</f>
        <v>2907503415491</v>
      </c>
      <c r="D6" s="12">
        <f>(Table11[[#This Row],[9617307477159.0000]]/I6)*100</f>
        <v>97.962457601190962</v>
      </c>
      <c r="E6" s="12">
        <f>(Table11[[#This Row],[9617307477159.0000]]/K6)*100</f>
        <v>4.2325844909590566</v>
      </c>
      <c r="I6" s="61">
        <v>2967977209522</v>
      </c>
      <c r="K6" s="61">
        <v>68693334337484</v>
      </c>
    </row>
    <row r="7" spans="1:19" ht="23.1" customHeight="1" x14ac:dyDescent="0.6">
      <c r="A7" s="7" t="s">
        <v>274</v>
      </c>
      <c r="B7" s="7" t="s">
        <v>275</v>
      </c>
      <c r="C7" s="8">
        <f>'درآمد سرمایه گذاری در اوراق بها'!I23</f>
        <v>40623940524</v>
      </c>
      <c r="D7" s="12">
        <f>(Table11[[#This Row],[9617307477159.0000]]/I7)*100</f>
        <v>1.3687416599314988</v>
      </c>
      <c r="E7" s="12">
        <f>(Table11[[#This Row],[9617307477159.0000]]/K7)*100</f>
        <v>5.9138111311380422E-2</v>
      </c>
      <c r="I7" s="61">
        <v>2967977209522</v>
      </c>
      <c r="K7" s="61">
        <v>68693334337484</v>
      </c>
    </row>
    <row r="8" spans="1:19" ht="23.1" customHeight="1" x14ac:dyDescent="0.6">
      <c r="A8" s="7" t="s">
        <v>276</v>
      </c>
      <c r="B8" s="7" t="s">
        <v>277</v>
      </c>
      <c r="C8" s="8">
        <f>'درآمد سپرده بانکی'!C81</f>
        <v>18407842857</v>
      </c>
      <c r="D8" s="12">
        <f>(Table11[[#This Row],[9617307477159.0000]]/I8)*100</f>
        <v>0.62021510131355184</v>
      </c>
      <c r="E8" s="12">
        <f>(Table11[[#This Row],[9617307477159.0000]]/K8)*100</f>
        <v>2.6797131096539833E-2</v>
      </c>
      <c r="I8" s="61">
        <v>2967977209522</v>
      </c>
      <c r="K8" s="61">
        <v>68693334337484</v>
      </c>
    </row>
    <row r="9" spans="1:19" ht="23.1" customHeight="1" x14ac:dyDescent="0.6">
      <c r="A9" s="7" t="s">
        <v>251</v>
      </c>
      <c r="B9" s="7" t="s">
        <v>278</v>
      </c>
      <c r="C9" s="8">
        <f>'سایر درآمدها'!C10</f>
        <v>1442010650</v>
      </c>
      <c r="D9" s="12">
        <f>(Table11[[#This Row],[9617307477159.0000]]/I9)*100</f>
        <v>4.8585637563983833E-2</v>
      </c>
      <c r="E9" s="12">
        <f>(Table11[[#This Row],[9617307477159.0000]]/K9)*100</f>
        <v>2.0992002556107334E-3</v>
      </c>
      <c r="I9" s="61">
        <v>2967977209522</v>
      </c>
      <c r="K9" s="61">
        <v>68693334337484</v>
      </c>
    </row>
    <row r="10" spans="1:19" ht="23.1" customHeight="1" thickBot="1" x14ac:dyDescent="0.65">
      <c r="A10" s="7" t="s">
        <v>97</v>
      </c>
      <c r="B10" s="7"/>
      <c r="C10" s="14">
        <f>C9+C8+C7+C6</f>
        <v>2967977209522</v>
      </c>
      <c r="D10" s="15">
        <f>(Table11[[#This Row],[9617307477159.0000]]/I10)*100</f>
        <v>100</v>
      </c>
      <c r="E10" s="15">
        <v>4.32</v>
      </c>
      <c r="I10" s="61">
        <v>2967977209522</v>
      </c>
    </row>
    <row r="11" spans="1:19" ht="23.1" customHeight="1" thickTop="1" x14ac:dyDescent="0.6">
      <c r="A11" s="29" t="s">
        <v>98</v>
      </c>
      <c r="B11" s="19"/>
      <c r="C11" s="20"/>
      <c r="D11" s="20"/>
      <c r="E11" s="20"/>
      <c r="F11" s="30"/>
      <c r="G11" s="30"/>
      <c r="H11" s="30"/>
      <c r="I11" s="30"/>
      <c r="J11" s="30"/>
      <c r="K11" s="101"/>
      <c r="L11" s="30"/>
      <c r="M11" s="30"/>
      <c r="N11" s="30"/>
      <c r="O11" s="30"/>
      <c r="P11" s="30"/>
      <c r="Q11" s="30"/>
      <c r="R11" s="30"/>
      <c r="S11" s="30"/>
    </row>
    <row r="13" spans="1:19" x14ac:dyDescent="0.6">
      <c r="A13" s="102">
        <f>'درآمد سرمایه گذاری در سهام و ص '!E100+'درآمد سرمایه گذاری در اوراق بها'!E23+'درآمد سپرده بانکی'!B81+'سایر درآمدها'!B10</f>
        <v>9654562916590</v>
      </c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r:id="rId1"/>
  <headerFooter differentOddEven="1" differentFirst="1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rightToLeft="1" zoomScale="106" zoomScaleNormal="106" workbookViewId="0">
      <selection activeCell="D21" sqref="D21"/>
    </sheetView>
  </sheetViews>
  <sheetFormatPr defaultColWidth="0" defaultRowHeight="20.25" x14ac:dyDescent="0.55000000000000004"/>
  <cols>
    <col min="1" max="1" width="31" style="9" customWidth="1"/>
    <col min="2" max="2" width="17" style="9" customWidth="1"/>
    <col min="3" max="3" width="28.28515625" style="9" customWidth="1"/>
    <col min="4" max="4" width="19.28515625" style="9" customWidth="1"/>
    <col min="5" max="5" width="18.7109375" style="9" customWidth="1"/>
    <col min="6" max="6" width="16.7109375" style="9" customWidth="1"/>
    <col min="7" max="7" width="15.42578125" style="56" hidden="1" customWidth="1"/>
    <col min="8" max="8" width="20" style="9" customWidth="1"/>
    <col min="9" max="10" width="18.7109375" style="9" customWidth="1"/>
    <col min="11" max="11" width="19.7109375" style="56" hidden="1" customWidth="1"/>
    <col min="12" max="12" width="20" style="9" customWidth="1"/>
    <col min="13" max="15" width="0.7109375" style="4" customWidth="1"/>
    <col min="16" max="16" width="0" style="4" hidden="1" customWidth="1"/>
    <col min="17" max="16384" width="0" style="4" hidden="1"/>
  </cols>
  <sheetData>
    <row r="1" spans="1:15" ht="25.5" x14ac:dyDescent="0.5500000000000000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5" ht="25.5" x14ac:dyDescent="0.55000000000000004">
      <c r="A2" s="49" t="s">
        <v>233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5" ht="25.5" x14ac:dyDescent="0.55000000000000004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5" ht="25.5" x14ac:dyDescent="0.55000000000000004">
      <c r="A4" s="50" t="s">
        <v>279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16.5" customHeight="1" thickBot="1" x14ac:dyDescent="0.6">
      <c r="B5" s="48" t="s">
        <v>280</v>
      </c>
      <c r="C5" s="48"/>
      <c r="D5" s="48"/>
      <c r="E5" s="52" t="s">
        <v>340</v>
      </c>
      <c r="F5" s="52"/>
      <c r="G5" s="52"/>
      <c r="H5" s="52"/>
      <c r="I5" s="52" t="s">
        <v>236</v>
      </c>
      <c r="J5" s="52"/>
      <c r="K5" s="52"/>
      <c r="L5" s="52"/>
      <c r="M5" s="32"/>
      <c r="N5" s="32"/>
      <c r="O5" s="32"/>
    </row>
    <row r="6" spans="1:15" ht="47.25" customHeight="1" thickBot="1" x14ac:dyDescent="0.6">
      <c r="A6" s="21" t="s">
        <v>281</v>
      </c>
      <c r="B6" s="6" t="s">
        <v>282</v>
      </c>
      <c r="C6" s="21" t="s">
        <v>283</v>
      </c>
      <c r="D6" s="21" t="s">
        <v>284</v>
      </c>
      <c r="E6" s="21" t="s">
        <v>285</v>
      </c>
      <c r="F6" s="6" t="s">
        <v>286</v>
      </c>
      <c r="G6" s="53"/>
      <c r="H6" s="21" t="s">
        <v>287</v>
      </c>
      <c r="I6" s="21" t="s">
        <v>285</v>
      </c>
      <c r="J6" s="21" t="s">
        <v>286</v>
      </c>
      <c r="L6" s="21" t="s">
        <v>287</v>
      </c>
    </row>
    <row r="7" spans="1:15" ht="23.1" customHeight="1" x14ac:dyDescent="0.55000000000000004">
      <c r="A7" s="7" t="s">
        <v>180</v>
      </c>
      <c r="B7" s="8" t="s">
        <v>288</v>
      </c>
      <c r="C7" s="8">
        <v>6960674</v>
      </c>
      <c r="D7" s="8">
        <v>2070</v>
      </c>
      <c r="E7" s="8">
        <v>0</v>
      </c>
      <c r="F7" s="8">
        <f>-1*Table4[[#This Row],[246225818]]</f>
        <v>-246225818</v>
      </c>
      <c r="G7" s="54">
        <v>246225818</v>
      </c>
      <c r="H7" s="8">
        <f t="shared" ref="H7:H38" si="0">E7-F7</f>
        <v>246225818</v>
      </c>
      <c r="I7" s="8">
        <v>14408595180</v>
      </c>
      <c r="J7" s="8">
        <f>-1*Table4[[#This Row],[-1358626841]]</f>
        <v>1358626841</v>
      </c>
      <c r="K7" s="54">
        <v>-1358626841</v>
      </c>
      <c r="L7" s="8">
        <f>Table4[[#This Row],[14408595180]]-Table4[[#This Row],[Column2]]</f>
        <v>13049968339</v>
      </c>
    </row>
    <row r="8" spans="1:15" ht="23.1" customHeight="1" x14ac:dyDescent="0.55000000000000004">
      <c r="A8" s="7" t="s">
        <v>162</v>
      </c>
      <c r="B8" s="8" t="s">
        <v>289</v>
      </c>
      <c r="C8" s="8">
        <v>3363778</v>
      </c>
      <c r="D8" s="8">
        <v>2600</v>
      </c>
      <c r="E8" s="8">
        <v>0</v>
      </c>
      <c r="F8" s="8">
        <f>-1*Table4[[#This Row],[246225818]]</f>
        <v>0</v>
      </c>
      <c r="G8" s="54">
        <v>0</v>
      </c>
      <c r="H8" s="8">
        <f t="shared" si="0"/>
        <v>0</v>
      </c>
      <c r="I8" s="8">
        <v>8745822800</v>
      </c>
      <c r="J8" s="8">
        <f>-1*Table4[[#This Row],[-1358626841]]</f>
        <v>0</v>
      </c>
      <c r="K8" s="54">
        <v>0</v>
      </c>
      <c r="L8" s="8">
        <f>Table4[[#This Row],[14408595180]]-Table4[[#This Row],[Column2]]</f>
        <v>8745822800</v>
      </c>
    </row>
    <row r="9" spans="1:15" ht="23.1" customHeight="1" x14ac:dyDescent="0.55000000000000004">
      <c r="A9" s="7" t="s">
        <v>161</v>
      </c>
      <c r="B9" s="8" t="s">
        <v>289</v>
      </c>
      <c r="C9" s="8">
        <v>2317496</v>
      </c>
      <c r="D9" s="8">
        <v>3545</v>
      </c>
      <c r="E9" s="8">
        <v>0</v>
      </c>
      <c r="F9" s="8">
        <f>-1*Table4[[#This Row],[246225818]]</f>
        <v>-140393558</v>
      </c>
      <c r="G9" s="54">
        <v>140393558</v>
      </c>
      <c r="H9" s="8">
        <f t="shared" si="0"/>
        <v>140393558</v>
      </c>
      <c r="I9" s="8">
        <v>8215523320</v>
      </c>
      <c r="J9" s="8">
        <f>-1*Table4[[#This Row],[-1358626841]]</f>
        <v>774664730</v>
      </c>
      <c r="K9" s="54">
        <v>-774664730</v>
      </c>
      <c r="L9" s="8">
        <f>Table4[[#This Row],[14408595180]]-Table4[[#This Row],[Column2]]</f>
        <v>7440858590</v>
      </c>
    </row>
    <row r="10" spans="1:15" ht="23.1" customHeight="1" x14ac:dyDescent="0.55000000000000004">
      <c r="A10" s="7" t="s">
        <v>127</v>
      </c>
      <c r="B10" s="8" t="s">
        <v>290</v>
      </c>
      <c r="C10" s="8">
        <v>2443330</v>
      </c>
      <c r="D10" s="8">
        <v>3470</v>
      </c>
      <c r="E10" s="8">
        <v>0</v>
      </c>
      <c r="F10" s="8">
        <f>-1*Table4[[#This Row],[246225818]]</f>
        <v>-155990991</v>
      </c>
      <c r="G10" s="54">
        <v>155990991</v>
      </c>
      <c r="H10" s="8">
        <f t="shared" si="0"/>
        <v>155990991</v>
      </c>
      <c r="I10" s="8">
        <v>8478355100</v>
      </c>
      <c r="J10" s="8">
        <f>-1*Table4[[#This Row],[-1358626841]]</f>
        <v>507718625</v>
      </c>
      <c r="K10" s="54">
        <v>-507718625</v>
      </c>
      <c r="L10" s="8">
        <f>Table4[[#This Row],[14408595180]]-Table4[[#This Row],[Column2]]</f>
        <v>7970636475</v>
      </c>
    </row>
    <row r="11" spans="1:15" ht="23.1" customHeight="1" x14ac:dyDescent="0.55000000000000004">
      <c r="A11" s="7" t="s">
        <v>175</v>
      </c>
      <c r="B11" s="8" t="s">
        <v>291</v>
      </c>
      <c r="C11" s="8">
        <v>6262699</v>
      </c>
      <c r="D11" s="8">
        <v>2850</v>
      </c>
      <c r="E11" s="8">
        <v>0</v>
      </c>
      <c r="F11" s="8">
        <f>-1*Table4[[#This Row],[246225818]]</f>
        <v>-310714580</v>
      </c>
      <c r="G11" s="54">
        <v>310714580</v>
      </c>
      <c r="H11" s="8">
        <f t="shared" si="0"/>
        <v>310714580</v>
      </c>
      <c r="I11" s="8">
        <v>17848692150</v>
      </c>
      <c r="J11" s="8">
        <f>-1*Table4[[#This Row],[-1358626841]]</f>
        <v>1531165200</v>
      </c>
      <c r="K11" s="54">
        <v>-1531165200</v>
      </c>
      <c r="L11" s="8">
        <f>Table4[[#This Row],[14408595180]]-Table4[[#This Row],[Column2]]</f>
        <v>16317526950</v>
      </c>
    </row>
    <row r="12" spans="1:15" ht="23.1" customHeight="1" x14ac:dyDescent="0.55000000000000004">
      <c r="A12" s="7" t="s">
        <v>128</v>
      </c>
      <c r="B12" s="8" t="s">
        <v>291</v>
      </c>
      <c r="C12" s="8">
        <v>1639103</v>
      </c>
      <c r="D12" s="8">
        <v>5000</v>
      </c>
      <c r="E12" s="8">
        <v>0</v>
      </c>
      <c r="F12" s="8">
        <f>-1*Table4[[#This Row],[246225818]]</f>
        <v>-150979564</v>
      </c>
      <c r="G12" s="54">
        <v>150979564</v>
      </c>
      <c r="H12" s="8">
        <f t="shared" si="0"/>
        <v>150979564</v>
      </c>
      <c r="I12" s="8">
        <v>8195515000</v>
      </c>
      <c r="J12" s="8">
        <f>-1*Table4[[#This Row],[-1358626841]]</f>
        <v>485816611</v>
      </c>
      <c r="K12" s="54">
        <v>-485816611</v>
      </c>
      <c r="L12" s="8">
        <f>Table4[[#This Row],[14408595180]]-Table4[[#This Row],[Column2]]</f>
        <v>7709698389</v>
      </c>
    </row>
    <row r="13" spans="1:15" ht="23.1" customHeight="1" x14ac:dyDescent="0.55000000000000004">
      <c r="A13" s="7" t="s">
        <v>182</v>
      </c>
      <c r="B13" s="8" t="s">
        <v>291</v>
      </c>
      <c r="C13" s="8">
        <v>1203521</v>
      </c>
      <c r="D13" s="8">
        <v>7000</v>
      </c>
      <c r="E13" s="8">
        <v>0</v>
      </c>
      <c r="F13" s="8">
        <f>-1*Table4[[#This Row],[246225818]]</f>
        <v>-143967234</v>
      </c>
      <c r="G13" s="54">
        <v>143967234</v>
      </c>
      <c r="H13" s="8">
        <f t="shared" si="0"/>
        <v>143967234</v>
      </c>
      <c r="I13" s="8">
        <v>8424647000</v>
      </c>
      <c r="J13" s="8">
        <f>-1*Table4[[#This Row],[-1358626841]]</f>
        <v>794383588</v>
      </c>
      <c r="K13" s="54">
        <v>-794383588</v>
      </c>
      <c r="L13" s="8">
        <f>Table4[[#This Row],[14408595180]]-Table4[[#This Row],[Column2]]</f>
        <v>7630263412</v>
      </c>
    </row>
    <row r="14" spans="1:15" ht="23.1" customHeight="1" x14ac:dyDescent="0.55000000000000004">
      <c r="A14" s="7" t="s">
        <v>169</v>
      </c>
      <c r="B14" s="8" t="s">
        <v>292</v>
      </c>
      <c r="C14" s="8">
        <v>14742538</v>
      </c>
      <c r="D14" s="8">
        <v>1300</v>
      </c>
      <c r="E14" s="8">
        <v>0</v>
      </c>
      <c r="F14" s="8">
        <f>-1*Table4[[#This Row],[246225818]]</f>
        <v>-320775349</v>
      </c>
      <c r="G14" s="54">
        <v>320775349</v>
      </c>
      <c r="H14" s="8">
        <f t="shared" si="0"/>
        <v>320775349</v>
      </c>
      <c r="I14" s="8">
        <v>19165299400</v>
      </c>
      <c r="J14" s="8">
        <f>-1*Table4[[#This Row],[-1358626841]]</f>
        <v>1988296868</v>
      </c>
      <c r="K14" s="54">
        <v>-1988296868</v>
      </c>
      <c r="L14" s="8">
        <f>Table4[[#This Row],[14408595180]]-Table4[[#This Row],[Column2]]</f>
        <v>17177002532</v>
      </c>
    </row>
    <row r="15" spans="1:15" ht="23.1" customHeight="1" x14ac:dyDescent="0.55000000000000004">
      <c r="A15" s="7" t="s">
        <v>118</v>
      </c>
      <c r="B15" s="8" t="s">
        <v>292</v>
      </c>
      <c r="C15" s="8">
        <v>2496420</v>
      </c>
      <c r="D15" s="8">
        <v>1450</v>
      </c>
      <c r="E15" s="8">
        <v>0</v>
      </c>
      <c r="F15" s="8">
        <f>-1*Table4[[#This Row],[246225818]]</f>
        <v>-61858247</v>
      </c>
      <c r="G15" s="54">
        <v>61858247</v>
      </c>
      <c r="H15" s="8">
        <f t="shared" si="0"/>
        <v>61858247</v>
      </c>
      <c r="I15" s="8">
        <v>3619809000</v>
      </c>
      <c r="J15" s="8">
        <f>-1*Table4[[#This Row],[-1358626841]]</f>
        <v>341321940</v>
      </c>
      <c r="K15" s="54">
        <v>-341321940</v>
      </c>
      <c r="L15" s="8">
        <f>Table4[[#This Row],[14408595180]]-Table4[[#This Row],[Column2]]</f>
        <v>3278487060</v>
      </c>
    </row>
    <row r="16" spans="1:15" ht="23.1" customHeight="1" x14ac:dyDescent="0.55000000000000004">
      <c r="A16" s="7" t="s">
        <v>152</v>
      </c>
      <c r="B16" s="8" t="s">
        <v>293</v>
      </c>
      <c r="C16" s="8">
        <v>4088057</v>
      </c>
      <c r="D16" s="8">
        <v>1310</v>
      </c>
      <c r="E16" s="8">
        <v>0</v>
      </c>
      <c r="F16" s="8">
        <f>-1*Table4[[#This Row],[246225818]]</f>
        <v>-98531741</v>
      </c>
      <c r="G16" s="54">
        <v>98531741</v>
      </c>
      <c r="H16" s="8">
        <f t="shared" si="0"/>
        <v>98531741</v>
      </c>
      <c r="I16" s="8">
        <v>5355354670</v>
      </c>
      <c r="J16" s="8">
        <f>-1*Table4[[#This Row],[-1358626841]]</f>
        <v>320700569</v>
      </c>
      <c r="K16" s="54">
        <v>-320700569</v>
      </c>
      <c r="L16" s="8">
        <f>Table4[[#This Row],[14408595180]]-Table4[[#This Row],[Column2]]</f>
        <v>5034654101</v>
      </c>
    </row>
    <row r="17" spans="1:12" ht="23.1" customHeight="1" x14ac:dyDescent="0.55000000000000004">
      <c r="A17" s="7" t="s">
        <v>126</v>
      </c>
      <c r="B17" s="8" t="s">
        <v>293</v>
      </c>
      <c r="C17" s="8">
        <v>8150157</v>
      </c>
      <c r="D17" s="8">
        <v>1230</v>
      </c>
      <c r="E17" s="8">
        <v>0</v>
      </c>
      <c r="F17" s="8">
        <f>-1*Table4[[#This Row],[246225818]]</f>
        <v>-167378879</v>
      </c>
      <c r="G17" s="54">
        <v>167378879</v>
      </c>
      <c r="H17" s="8">
        <f t="shared" si="0"/>
        <v>167378879</v>
      </c>
      <c r="I17" s="8">
        <v>10024693110</v>
      </c>
      <c r="J17" s="8">
        <f>-1*Table4[[#This Row],[-1358626841]]</f>
        <v>1051025458</v>
      </c>
      <c r="K17" s="54">
        <v>-1051025458</v>
      </c>
      <c r="L17" s="8">
        <f>Table4[[#This Row],[14408595180]]-Table4[[#This Row],[Column2]]</f>
        <v>8973667652</v>
      </c>
    </row>
    <row r="18" spans="1:12" ht="23.1" customHeight="1" x14ac:dyDescent="0.55000000000000004">
      <c r="A18" s="7" t="s">
        <v>121</v>
      </c>
      <c r="B18" s="8" t="s">
        <v>290</v>
      </c>
      <c r="C18" s="8">
        <v>4613619</v>
      </c>
      <c r="D18" s="8">
        <v>1100</v>
      </c>
      <c r="E18" s="8">
        <v>0</v>
      </c>
      <c r="F18" s="8">
        <f>-1*Table4[[#This Row],[246225818]]</f>
        <v>-105373140</v>
      </c>
      <c r="G18" s="54">
        <v>105373140</v>
      </c>
      <c r="H18" s="8">
        <f t="shared" si="0"/>
        <v>105373140</v>
      </c>
      <c r="I18" s="8">
        <v>5074980900</v>
      </c>
      <c r="J18" s="8">
        <f>-1*Table4[[#This Row],[-1358626841]]</f>
        <v>3473635</v>
      </c>
      <c r="K18" s="54">
        <v>-3473635</v>
      </c>
      <c r="L18" s="8">
        <f>Table4[[#This Row],[14408595180]]-Table4[[#This Row],[Column2]]</f>
        <v>5071507265</v>
      </c>
    </row>
    <row r="19" spans="1:12" ht="23.1" customHeight="1" x14ac:dyDescent="0.55000000000000004">
      <c r="A19" s="7" t="s">
        <v>129</v>
      </c>
      <c r="B19" s="8" t="s">
        <v>294</v>
      </c>
      <c r="C19" s="8">
        <v>1875184</v>
      </c>
      <c r="D19" s="8">
        <v>3150</v>
      </c>
      <c r="E19" s="8">
        <v>0</v>
      </c>
      <c r="F19" s="8">
        <f>-1*Table4[[#This Row],[246225818]]</f>
        <v>-122645029</v>
      </c>
      <c r="G19" s="54">
        <v>122645029</v>
      </c>
      <c r="H19" s="8">
        <f t="shared" si="0"/>
        <v>122645029</v>
      </c>
      <c r="I19" s="8">
        <v>5906829600</v>
      </c>
      <c r="J19" s="8">
        <f>-1*Table4[[#This Row],[-1358626841]]</f>
        <v>4043005</v>
      </c>
      <c r="K19" s="54">
        <v>-4043005</v>
      </c>
      <c r="L19" s="8">
        <f>Table4[[#This Row],[14408595180]]-Table4[[#This Row],[Column2]]</f>
        <v>5902786595</v>
      </c>
    </row>
    <row r="20" spans="1:12" ht="23.1" customHeight="1" x14ac:dyDescent="0.55000000000000004">
      <c r="A20" s="7" t="s">
        <v>114</v>
      </c>
      <c r="B20" s="8" t="s">
        <v>295</v>
      </c>
      <c r="C20" s="8">
        <v>7821910</v>
      </c>
      <c r="D20" s="8">
        <v>2800</v>
      </c>
      <c r="E20" s="8">
        <v>0</v>
      </c>
      <c r="F20" s="8">
        <f>-1*Table4[[#This Row],[246225818]]</f>
        <v>-428239335</v>
      </c>
      <c r="G20" s="54">
        <v>428239335</v>
      </c>
      <c r="H20" s="8">
        <f t="shared" si="0"/>
        <v>428239335</v>
      </c>
      <c r="I20" s="8">
        <v>21901348000</v>
      </c>
      <c r="J20" s="8">
        <f>-1*Table4[[#This Row],[-1358626841]]</f>
        <v>668965477</v>
      </c>
      <c r="K20" s="54">
        <v>-668965477</v>
      </c>
      <c r="L20" s="8">
        <f>Table4[[#This Row],[14408595180]]-Table4[[#This Row],[Column2]]</f>
        <v>21232382523</v>
      </c>
    </row>
    <row r="21" spans="1:12" ht="23.1" customHeight="1" x14ac:dyDescent="0.55000000000000004">
      <c r="A21" s="7" t="s">
        <v>149</v>
      </c>
      <c r="B21" s="8" t="s">
        <v>295</v>
      </c>
      <c r="C21" s="8">
        <v>9598769</v>
      </c>
      <c r="D21" s="8">
        <v>935</v>
      </c>
      <c r="E21" s="8">
        <v>0</v>
      </c>
      <c r="F21" s="8">
        <f>-1*Table4[[#This Row],[246225818]]</f>
        <v>-153181219</v>
      </c>
      <c r="G21" s="54">
        <v>153181219</v>
      </c>
      <c r="H21" s="8">
        <f t="shared" si="0"/>
        <v>153181219</v>
      </c>
      <c r="I21" s="8">
        <v>8974849015</v>
      </c>
      <c r="J21" s="8">
        <f>-1*Table4[[#This Row],[-1358626841]]</f>
        <v>851303099</v>
      </c>
      <c r="K21" s="54">
        <v>-851303099</v>
      </c>
      <c r="L21" s="8">
        <f>Table4[[#This Row],[14408595180]]-Table4[[#This Row],[Column2]]</f>
        <v>8123545916</v>
      </c>
    </row>
    <row r="22" spans="1:12" ht="23.1" customHeight="1" x14ac:dyDescent="0.55000000000000004">
      <c r="A22" s="7" t="s">
        <v>136</v>
      </c>
      <c r="B22" s="8" t="s">
        <v>296</v>
      </c>
      <c r="C22" s="8">
        <v>10721538</v>
      </c>
      <c r="D22" s="8">
        <v>2500</v>
      </c>
      <c r="E22" s="8">
        <v>0</v>
      </c>
      <c r="F22" s="8">
        <f>-1*Table4[[#This Row],[246225818]]</f>
        <v>0</v>
      </c>
      <c r="G22" s="54">
        <v>0</v>
      </c>
      <c r="H22" s="8">
        <f t="shared" si="0"/>
        <v>0</v>
      </c>
      <c r="I22" s="8">
        <v>26803845000</v>
      </c>
      <c r="J22" s="8">
        <f>-1*Table4[[#This Row],[-1358626841]]</f>
        <v>0</v>
      </c>
      <c r="K22" s="54">
        <v>0</v>
      </c>
      <c r="L22" s="8">
        <f>Table4[[#This Row],[14408595180]]-Table4[[#This Row],[Column2]]</f>
        <v>26803845000</v>
      </c>
    </row>
    <row r="23" spans="1:12" ht="23.1" customHeight="1" x14ac:dyDescent="0.55000000000000004">
      <c r="A23" s="7" t="s">
        <v>297</v>
      </c>
      <c r="B23" s="8" t="s">
        <v>296</v>
      </c>
      <c r="C23" s="8">
        <v>465000</v>
      </c>
      <c r="D23" s="8">
        <v>3315</v>
      </c>
      <c r="E23" s="8">
        <v>0</v>
      </c>
      <c r="F23" s="8">
        <f>-1*Table4[[#This Row],[246225818]]</f>
        <v>-14640875</v>
      </c>
      <c r="G23" s="54">
        <v>14640875</v>
      </c>
      <c r="H23" s="8">
        <f t="shared" si="0"/>
        <v>14640875</v>
      </c>
      <c r="I23" s="8">
        <v>1541475000</v>
      </c>
      <c r="J23" s="8">
        <f>-1*Table4[[#This Row],[-1358626841]]</f>
        <v>0</v>
      </c>
      <c r="K23" s="54">
        <v>0</v>
      </c>
      <c r="L23" s="8">
        <f>Table4[[#This Row],[14408595180]]-Table4[[#This Row],[Column2]]</f>
        <v>1541475000</v>
      </c>
    </row>
    <row r="24" spans="1:12" ht="23.1" customHeight="1" x14ac:dyDescent="0.55000000000000004">
      <c r="A24" s="7" t="s">
        <v>117</v>
      </c>
      <c r="B24" s="8" t="s">
        <v>298</v>
      </c>
      <c r="C24" s="8">
        <v>6157860</v>
      </c>
      <c r="D24" s="8">
        <v>1520</v>
      </c>
      <c r="E24" s="8">
        <v>0</v>
      </c>
      <c r="F24" s="8">
        <f>-1*Table4[[#This Row],[246225818]]</f>
        <v>-156850953</v>
      </c>
      <c r="G24" s="54">
        <v>156850953</v>
      </c>
      <c r="H24" s="8">
        <f t="shared" si="0"/>
        <v>156850953</v>
      </c>
      <c r="I24" s="8">
        <v>9359947200</v>
      </c>
      <c r="J24" s="8">
        <f>-1*Table4[[#This Row],[-1358626841]]</f>
        <v>965891357</v>
      </c>
      <c r="K24" s="54">
        <v>-965891357</v>
      </c>
      <c r="L24" s="8">
        <f>Table4[[#This Row],[14408595180]]-Table4[[#This Row],[Column2]]</f>
        <v>8394055843</v>
      </c>
    </row>
    <row r="25" spans="1:12" ht="23.1" customHeight="1" x14ac:dyDescent="0.55000000000000004">
      <c r="A25" s="7" t="s">
        <v>122</v>
      </c>
      <c r="B25" s="8" t="s">
        <v>298</v>
      </c>
      <c r="C25" s="8">
        <v>14207191</v>
      </c>
      <c r="D25" s="8">
        <v>2650</v>
      </c>
      <c r="E25" s="8">
        <v>0</v>
      </c>
      <c r="F25" s="8">
        <f>-1*Table4[[#This Row],[246225818]]</f>
        <v>-666936057</v>
      </c>
      <c r="G25" s="54">
        <v>666936057</v>
      </c>
      <c r="H25" s="8">
        <f t="shared" si="0"/>
        <v>666936057</v>
      </c>
      <c r="I25" s="8">
        <v>37649056150</v>
      </c>
      <c r="J25" s="8">
        <f>-1*Table4[[#This Row],[-1358626841]]</f>
        <v>2925353068</v>
      </c>
      <c r="K25" s="54">
        <v>-2925353068</v>
      </c>
      <c r="L25" s="8">
        <f>Table4[[#This Row],[14408595180]]-Table4[[#This Row],[Column2]]</f>
        <v>34723703082</v>
      </c>
    </row>
    <row r="26" spans="1:12" ht="23.1" customHeight="1" x14ac:dyDescent="0.55000000000000004">
      <c r="A26" s="7" t="s">
        <v>151</v>
      </c>
      <c r="B26" s="8" t="s">
        <v>299</v>
      </c>
      <c r="C26" s="8">
        <v>1762555</v>
      </c>
      <c r="D26" s="8">
        <v>4870</v>
      </c>
      <c r="E26" s="8">
        <v>0</v>
      </c>
      <c r="F26" s="8">
        <f>-1*Table4[[#This Row],[246225818]]</f>
        <v>-147408046</v>
      </c>
      <c r="G26" s="54">
        <v>147408046</v>
      </c>
      <c r="H26" s="8">
        <f t="shared" si="0"/>
        <v>147408046</v>
      </c>
      <c r="I26" s="8">
        <v>8583642850</v>
      </c>
      <c r="J26" s="8">
        <f>-1*Table4[[#This Row],[-1358626841]]</f>
        <v>790036780</v>
      </c>
      <c r="K26" s="54">
        <v>-790036780</v>
      </c>
      <c r="L26" s="8">
        <f>Table4[[#This Row],[14408595180]]-Table4[[#This Row],[Column2]]</f>
        <v>7793606070</v>
      </c>
    </row>
    <row r="27" spans="1:12" ht="23.1" customHeight="1" x14ac:dyDescent="0.55000000000000004">
      <c r="A27" s="7" t="s">
        <v>148</v>
      </c>
      <c r="B27" s="8" t="s">
        <v>300</v>
      </c>
      <c r="C27" s="8">
        <v>6566389</v>
      </c>
      <c r="D27" s="8">
        <v>3547</v>
      </c>
      <c r="E27" s="8">
        <v>0</v>
      </c>
      <c r="F27" s="8">
        <f>-1*Table4[[#This Row],[246225818]]</f>
        <v>-428524554</v>
      </c>
      <c r="G27" s="54">
        <v>428524554</v>
      </c>
      <c r="H27" s="8">
        <f t="shared" si="0"/>
        <v>428524554</v>
      </c>
      <c r="I27" s="8">
        <v>23290981783</v>
      </c>
      <c r="J27" s="8">
        <f>-1*Table4[[#This Row],[-1358626841]]</f>
        <v>1394759373</v>
      </c>
      <c r="K27" s="54">
        <v>-1394759373</v>
      </c>
      <c r="L27" s="8">
        <f>Table4[[#This Row],[14408595180]]-Table4[[#This Row],[Column2]]</f>
        <v>21896222410</v>
      </c>
    </row>
    <row r="28" spans="1:12" ht="23.1" customHeight="1" x14ac:dyDescent="0.55000000000000004">
      <c r="A28" s="7" t="s">
        <v>146</v>
      </c>
      <c r="B28" s="8" t="s">
        <v>300</v>
      </c>
      <c r="C28" s="8">
        <v>15380239</v>
      </c>
      <c r="D28" s="8">
        <v>750</v>
      </c>
      <c r="E28" s="8">
        <v>0</v>
      </c>
      <c r="F28" s="8">
        <f>-1*Table4[[#This Row],[246225818]]</f>
        <v>-198339458</v>
      </c>
      <c r="G28" s="54">
        <v>198339458</v>
      </c>
      <c r="H28" s="8">
        <f t="shared" si="0"/>
        <v>198339458</v>
      </c>
      <c r="I28" s="8">
        <v>11535179250</v>
      </c>
      <c r="J28" s="8">
        <f>-1*Table4[[#This Row],[-1358626841]]</f>
        <v>1055178189</v>
      </c>
      <c r="K28" s="54">
        <v>-1055178189</v>
      </c>
      <c r="L28" s="8">
        <f>Table4[[#This Row],[14408595180]]-Table4[[#This Row],[Column2]]</f>
        <v>10480001061</v>
      </c>
    </row>
    <row r="29" spans="1:12" ht="23.1" customHeight="1" x14ac:dyDescent="0.55000000000000004">
      <c r="A29" s="7" t="s">
        <v>163</v>
      </c>
      <c r="B29" s="8" t="s">
        <v>301</v>
      </c>
      <c r="C29" s="8">
        <v>876821</v>
      </c>
      <c r="D29" s="8">
        <v>2540</v>
      </c>
      <c r="E29" s="8">
        <v>0</v>
      </c>
      <c r="F29" s="8">
        <f>-1*Table4[[#This Row],[246225818]]</f>
        <v>-7601110</v>
      </c>
      <c r="G29" s="54">
        <v>7601110</v>
      </c>
      <c r="H29" s="8">
        <f t="shared" si="0"/>
        <v>7601110</v>
      </c>
      <c r="I29" s="8">
        <v>2227125340</v>
      </c>
      <c r="J29" s="8">
        <f>-1*Table4[[#This Row],[-1358626841]]</f>
        <v>0</v>
      </c>
      <c r="K29" s="54">
        <v>0</v>
      </c>
      <c r="L29" s="8">
        <f>Table4[[#This Row],[14408595180]]-Table4[[#This Row],[Column2]]</f>
        <v>2227125340</v>
      </c>
    </row>
    <row r="30" spans="1:12" ht="23.1" customHeight="1" x14ac:dyDescent="0.55000000000000004">
      <c r="A30" s="7" t="s">
        <v>181</v>
      </c>
      <c r="B30" s="8" t="s">
        <v>302</v>
      </c>
      <c r="C30" s="8">
        <v>703903</v>
      </c>
      <c r="D30" s="8">
        <v>5730</v>
      </c>
      <c r="E30" s="8">
        <v>0</v>
      </c>
      <c r="F30" s="8">
        <f>-1*Table4[[#This Row],[246225818]]</f>
        <v>-69694164</v>
      </c>
      <c r="G30" s="54">
        <v>69694164</v>
      </c>
      <c r="H30" s="8">
        <f t="shared" si="0"/>
        <v>69694164</v>
      </c>
      <c r="I30" s="8">
        <v>4033364190</v>
      </c>
      <c r="J30" s="8">
        <f>-1*Table4[[#This Row],[-1358626841]]</f>
        <v>359807286</v>
      </c>
      <c r="K30" s="54">
        <v>-359807286</v>
      </c>
      <c r="L30" s="8">
        <f>Table4[[#This Row],[14408595180]]-Table4[[#This Row],[Column2]]</f>
        <v>3673556904</v>
      </c>
    </row>
    <row r="31" spans="1:12" ht="23.1" customHeight="1" x14ac:dyDescent="0.55000000000000004">
      <c r="A31" s="7" t="s">
        <v>187</v>
      </c>
      <c r="B31" s="8" t="s">
        <v>303</v>
      </c>
      <c r="C31" s="8">
        <v>6907053</v>
      </c>
      <c r="D31" s="8">
        <v>2200</v>
      </c>
      <c r="E31" s="8">
        <v>0</v>
      </c>
      <c r="F31" s="8">
        <f>-1*Table4[[#This Row],[246225818]]</f>
        <v>-259354530</v>
      </c>
      <c r="G31" s="54">
        <v>259354530</v>
      </c>
      <c r="H31" s="8">
        <f t="shared" si="0"/>
        <v>259354530</v>
      </c>
      <c r="I31" s="8">
        <v>15195516600</v>
      </c>
      <c r="J31" s="8">
        <f>-1*Table4[[#This Row],[-1358626841]]</f>
        <v>1441360223</v>
      </c>
      <c r="K31" s="54">
        <v>-1441360223</v>
      </c>
      <c r="L31" s="8">
        <f>Table4[[#This Row],[14408595180]]-Table4[[#This Row],[Column2]]</f>
        <v>13754156377</v>
      </c>
    </row>
    <row r="32" spans="1:12" ht="23.1" customHeight="1" x14ac:dyDescent="0.55000000000000004">
      <c r="A32" s="7" t="s">
        <v>116</v>
      </c>
      <c r="B32" s="8" t="s">
        <v>304</v>
      </c>
      <c r="C32" s="8">
        <v>8520397</v>
      </c>
      <c r="D32" s="8">
        <v>2980</v>
      </c>
      <c r="E32" s="8">
        <v>0</v>
      </c>
      <c r="F32" s="8">
        <f>-1*Table4[[#This Row],[246225818]]</f>
        <v>-433365629</v>
      </c>
      <c r="G32" s="54">
        <v>433365629</v>
      </c>
      <c r="H32" s="8">
        <f t="shared" si="0"/>
        <v>433365629</v>
      </c>
      <c r="I32" s="8">
        <v>25390783060</v>
      </c>
      <c r="J32" s="8">
        <f>-1*Table4[[#This Row],[-1358626841]]</f>
        <v>2408425176</v>
      </c>
      <c r="K32" s="54">
        <v>-2408425176</v>
      </c>
      <c r="L32" s="8">
        <f>Table4[[#This Row],[14408595180]]-Table4[[#This Row],[Column2]]</f>
        <v>22982357884</v>
      </c>
    </row>
    <row r="33" spans="1:12" ht="23.1" customHeight="1" x14ac:dyDescent="0.55000000000000004">
      <c r="A33" s="7" t="s">
        <v>142</v>
      </c>
      <c r="B33" s="8" t="s">
        <v>305</v>
      </c>
      <c r="C33" s="8">
        <v>99510745</v>
      </c>
      <c r="D33" s="8">
        <v>3000</v>
      </c>
      <c r="E33" s="8">
        <v>0</v>
      </c>
      <c r="F33" s="8">
        <f>-1*Table4[[#This Row],[246225818]]</f>
        <v>-5492614878</v>
      </c>
      <c r="G33" s="54">
        <v>5492614878</v>
      </c>
      <c r="H33" s="8">
        <f t="shared" si="0"/>
        <v>5492614878</v>
      </c>
      <c r="I33" s="8">
        <v>298532235000</v>
      </c>
      <c r="J33" s="8">
        <f>-1*Table4[[#This Row],[-1358626841]]</f>
        <v>17877332811</v>
      </c>
      <c r="K33" s="54">
        <v>-17877332811</v>
      </c>
      <c r="L33" s="8">
        <f>Table4[[#This Row],[14408595180]]-Table4[[#This Row],[Column2]]</f>
        <v>280654902189</v>
      </c>
    </row>
    <row r="34" spans="1:12" ht="23.1" customHeight="1" x14ac:dyDescent="0.55000000000000004">
      <c r="A34" s="7" t="s">
        <v>141</v>
      </c>
      <c r="B34" s="8" t="s">
        <v>305</v>
      </c>
      <c r="C34" s="8">
        <v>5747916</v>
      </c>
      <c r="D34" s="8">
        <v>500</v>
      </c>
      <c r="E34" s="8">
        <v>0</v>
      </c>
      <c r="F34" s="8">
        <f>-1*Table4[[#This Row],[246225818]]</f>
        <v>-53903341</v>
      </c>
      <c r="G34" s="54">
        <v>53903341</v>
      </c>
      <c r="H34" s="8">
        <f t="shared" si="0"/>
        <v>53903341</v>
      </c>
      <c r="I34" s="8">
        <v>2873958000</v>
      </c>
      <c r="J34" s="8">
        <f>-1*Table4[[#This Row],[-1358626841]]</f>
        <v>145753397</v>
      </c>
      <c r="K34" s="54">
        <v>-145753397</v>
      </c>
      <c r="L34" s="8">
        <f>Table4[[#This Row],[14408595180]]-Table4[[#This Row],[Column2]]</f>
        <v>2728204603</v>
      </c>
    </row>
    <row r="35" spans="1:12" ht="23.1" customHeight="1" x14ac:dyDescent="0.55000000000000004">
      <c r="A35" s="7" t="s">
        <v>186</v>
      </c>
      <c r="B35" s="8" t="s">
        <v>306</v>
      </c>
      <c r="C35" s="8">
        <v>3289283</v>
      </c>
      <c r="D35" s="8">
        <v>870</v>
      </c>
      <c r="E35" s="8">
        <v>0</v>
      </c>
      <c r="F35" s="8">
        <f>-1*Table4[[#This Row],[246225818]]</f>
        <v>-48248189</v>
      </c>
      <c r="G35" s="54">
        <v>48248189</v>
      </c>
      <c r="H35" s="8">
        <f t="shared" si="0"/>
        <v>48248189</v>
      </c>
      <c r="I35" s="8">
        <v>2861676210</v>
      </c>
      <c r="J35" s="8">
        <f>-1*Table4[[#This Row],[-1358626841]]</f>
        <v>287401862</v>
      </c>
      <c r="K35" s="54">
        <v>-287401862</v>
      </c>
      <c r="L35" s="8">
        <f>Table4[[#This Row],[14408595180]]-Table4[[#This Row],[Column2]]</f>
        <v>2574274348</v>
      </c>
    </row>
    <row r="36" spans="1:12" ht="23.1" customHeight="1" x14ac:dyDescent="0.55000000000000004">
      <c r="A36" s="7" t="s">
        <v>185</v>
      </c>
      <c r="B36" s="8" t="s">
        <v>307</v>
      </c>
      <c r="C36" s="8">
        <v>7432160</v>
      </c>
      <c r="D36" s="8">
        <v>1868</v>
      </c>
      <c r="E36" s="8">
        <v>0</v>
      </c>
      <c r="F36" s="8">
        <f>-1*Table4[[#This Row],[246225818]]</f>
        <v>-245935956</v>
      </c>
      <c r="G36" s="54">
        <v>245935956</v>
      </c>
      <c r="H36" s="8">
        <f t="shared" si="0"/>
        <v>245935956</v>
      </c>
      <c r="I36" s="8">
        <v>13883274880</v>
      </c>
      <c r="J36" s="8">
        <f>-1*Table4[[#This Row],[-1358626841]]</f>
        <v>1078738351</v>
      </c>
      <c r="K36" s="54">
        <v>-1078738351</v>
      </c>
      <c r="L36" s="8">
        <f>Table4[[#This Row],[14408595180]]-Table4[[#This Row],[Column2]]</f>
        <v>12804536529</v>
      </c>
    </row>
    <row r="37" spans="1:12" ht="23.1" customHeight="1" x14ac:dyDescent="0.55000000000000004">
      <c r="A37" s="7" t="s">
        <v>178</v>
      </c>
      <c r="B37" s="8" t="s">
        <v>308</v>
      </c>
      <c r="C37" s="8">
        <v>6833540</v>
      </c>
      <c r="D37" s="8">
        <v>5700</v>
      </c>
      <c r="E37" s="8">
        <v>0</v>
      </c>
      <c r="F37" s="8">
        <f>-1*Table4[[#This Row],[246225818]]</f>
        <v>-742943368</v>
      </c>
      <c r="G37" s="54">
        <v>742943368</v>
      </c>
      <c r="H37" s="8">
        <f t="shared" si="0"/>
        <v>742943368</v>
      </c>
      <c r="I37" s="8">
        <v>38951178000</v>
      </c>
      <c r="J37" s="8">
        <f>-1*Table4[[#This Row],[-1358626841]]</f>
        <v>1660214144</v>
      </c>
      <c r="K37" s="54">
        <v>-1660214144</v>
      </c>
      <c r="L37" s="8">
        <f>Table4[[#This Row],[14408595180]]-Table4[[#This Row],[Column2]]</f>
        <v>37290963856</v>
      </c>
    </row>
    <row r="38" spans="1:12" ht="23.1" customHeight="1" x14ac:dyDescent="0.55000000000000004">
      <c r="A38" s="7" t="s">
        <v>167</v>
      </c>
      <c r="B38" s="8" t="s">
        <v>309</v>
      </c>
      <c r="C38" s="8">
        <v>11157086</v>
      </c>
      <c r="D38" s="8">
        <v>5900</v>
      </c>
      <c r="E38" s="8">
        <v>0</v>
      </c>
      <c r="F38" s="8">
        <f>-1*Table4[[#This Row],[246225818]]</f>
        <v>-1366779017</v>
      </c>
      <c r="G38" s="54">
        <v>1366779017</v>
      </c>
      <c r="H38" s="8">
        <f t="shared" si="0"/>
        <v>1366779017</v>
      </c>
      <c r="I38" s="8">
        <v>65826807400</v>
      </c>
      <c r="J38" s="8">
        <f>-1*Table4[[#This Row],[-1358626841]]</f>
        <v>45055994</v>
      </c>
      <c r="K38" s="54">
        <v>-45055994</v>
      </c>
      <c r="L38" s="8">
        <f>Table4[[#This Row],[14408595180]]-Table4[[#This Row],[Column2]]</f>
        <v>65781751406</v>
      </c>
    </row>
    <row r="39" spans="1:12" ht="23.1" customHeight="1" x14ac:dyDescent="0.55000000000000004">
      <c r="A39" s="7" t="s">
        <v>156</v>
      </c>
      <c r="B39" s="8" t="s">
        <v>307</v>
      </c>
      <c r="C39" s="8">
        <v>2888000</v>
      </c>
      <c r="D39" s="8">
        <v>2050</v>
      </c>
      <c r="E39" s="8">
        <v>0</v>
      </c>
      <c r="F39" s="8">
        <f>-1*Table4[[#This Row],[246225818]]</f>
        <v>-104877217</v>
      </c>
      <c r="G39" s="54">
        <v>104877217</v>
      </c>
      <c r="H39" s="8">
        <f t="shared" ref="H39:H67" si="1">E39-F39</f>
        <v>104877217</v>
      </c>
      <c r="I39" s="8">
        <v>5920400000</v>
      </c>
      <c r="J39" s="8">
        <f>-1*Table4[[#This Row],[-1358626841]]</f>
        <v>460018446</v>
      </c>
      <c r="K39" s="54">
        <v>-460018446</v>
      </c>
      <c r="L39" s="8">
        <f>Table4[[#This Row],[14408595180]]-Table4[[#This Row],[Column2]]</f>
        <v>5460381554</v>
      </c>
    </row>
    <row r="40" spans="1:12" ht="23.1" customHeight="1" x14ac:dyDescent="0.55000000000000004">
      <c r="A40" s="7" t="s">
        <v>179</v>
      </c>
      <c r="B40" s="8" t="s">
        <v>308</v>
      </c>
      <c r="C40" s="8">
        <v>2919057</v>
      </c>
      <c r="D40" s="8">
        <v>35</v>
      </c>
      <c r="E40" s="8">
        <v>0</v>
      </c>
      <c r="F40" s="8">
        <f>-1*Table4[[#This Row],[246225818]]</f>
        <v>-1681250</v>
      </c>
      <c r="G40" s="54">
        <v>1681250</v>
      </c>
      <c r="H40" s="8">
        <f t="shared" si="1"/>
        <v>1681250</v>
      </c>
      <c r="I40" s="8">
        <v>102166995</v>
      </c>
      <c r="J40" s="8">
        <f>-1*Table4[[#This Row],[-1358626841]]</f>
        <v>11379525</v>
      </c>
      <c r="K40" s="54">
        <v>-11379525</v>
      </c>
      <c r="L40" s="8">
        <f>Table4[[#This Row],[14408595180]]-Table4[[#This Row],[Column2]]</f>
        <v>90787470</v>
      </c>
    </row>
    <row r="41" spans="1:12" ht="23.1" customHeight="1" x14ac:dyDescent="0.55000000000000004">
      <c r="A41" s="7" t="s">
        <v>184</v>
      </c>
      <c r="B41" s="8" t="s">
        <v>310</v>
      </c>
      <c r="C41" s="8">
        <v>7891363</v>
      </c>
      <c r="D41" s="8">
        <v>10000</v>
      </c>
      <c r="E41" s="8">
        <v>0</v>
      </c>
      <c r="F41" s="8">
        <f>-1*Table4[[#This Row],[246225818]]</f>
        <v>-1272374261</v>
      </c>
      <c r="G41" s="54">
        <v>1272374261</v>
      </c>
      <c r="H41" s="8">
        <f t="shared" si="1"/>
        <v>1272374261</v>
      </c>
      <c r="I41" s="8">
        <v>78913630000</v>
      </c>
      <c r="J41" s="8">
        <f>-1*Table4[[#This Row],[-1358626841]]</f>
        <v>9507666265</v>
      </c>
      <c r="K41" s="54">
        <v>-9507666265</v>
      </c>
      <c r="L41" s="8">
        <f>Table4[[#This Row],[14408595180]]-Table4[[#This Row],[Column2]]</f>
        <v>69405963735</v>
      </c>
    </row>
    <row r="42" spans="1:12" ht="23.1" customHeight="1" x14ac:dyDescent="0.55000000000000004">
      <c r="A42" s="7" t="s">
        <v>113</v>
      </c>
      <c r="B42" s="8" t="s">
        <v>311</v>
      </c>
      <c r="C42" s="8">
        <v>4489592</v>
      </c>
      <c r="D42" s="8">
        <v>4300</v>
      </c>
      <c r="E42" s="8">
        <v>0</v>
      </c>
      <c r="F42" s="8">
        <f>-1*Table4[[#This Row],[246225818]]</f>
        <v>-496805442</v>
      </c>
      <c r="G42" s="54">
        <v>496805442</v>
      </c>
      <c r="H42" s="8">
        <f t="shared" si="1"/>
        <v>496805442</v>
      </c>
      <c r="I42" s="8">
        <v>19305245600</v>
      </c>
      <c r="J42" s="8">
        <f>-1*Table4[[#This Row],[-1358626841]]</f>
        <v>2150249510</v>
      </c>
      <c r="K42" s="54">
        <v>-2150249510</v>
      </c>
      <c r="L42" s="8">
        <f>Table4[[#This Row],[14408595180]]-Table4[[#This Row],[Column2]]</f>
        <v>17154996090</v>
      </c>
    </row>
    <row r="43" spans="1:12" ht="23.1" customHeight="1" x14ac:dyDescent="0.55000000000000004">
      <c r="A43" s="7" t="s">
        <v>147</v>
      </c>
      <c r="B43" s="8" t="s">
        <v>311</v>
      </c>
      <c r="C43" s="8">
        <v>4607941</v>
      </c>
      <c r="D43" s="8">
        <v>5389</v>
      </c>
      <c r="E43" s="8">
        <v>0</v>
      </c>
      <c r="F43" s="8">
        <f>-1*Table4[[#This Row],[246225818]]</f>
        <v>-639037151</v>
      </c>
      <c r="G43" s="54">
        <v>639037151</v>
      </c>
      <c r="H43" s="8">
        <f t="shared" si="1"/>
        <v>639037151</v>
      </c>
      <c r="I43" s="8">
        <v>24832194049</v>
      </c>
      <c r="J43" s="8">
        <f>-1*Table4[[#This Row],[-1358626841]]</f>
        <v>2765849976</v>
      </c>
      <c r="K43" s="54">
        <v>-2765849976</v>
      </c>
      <c r="L43" s="8">
        <f>Table4[[#This Row],[14408595180]]-Table4[[#This Row],[Column2]]</f>
        <v>22066344073</v>
      </c>
    </row>
    <row r="44" spans="1:12" ht="23.1" customHeight="1" x14ac:dyDescent="0.55000000000000004">
      <c r="A44" s="7" t="s">
        <v>138</v>
      </c>
      <c r="B44" s="8" t="s">
        <v>312</v>
      </c>
      <c r="C44" s="8">
        <v>3326690</v>
      </c>
      <c r="D44" s="8">
        <v>2407</v>
      </c>
      <c r="E44" s="8">
        <v>0</v>
      </c>
      <c r="F44" s="8">
        <f>-1*Table4[[#This Row],[246225818]]</f>
        <v>-288265677</v>
      </c>
      <c r="G44" s="54">
        <v>288265677</v>
      </c>
      <c r="H44" s="8">
        <f t="shared" si="1"/>
        <v>288265677</v>
      </c>
      <c r="I44" s="8">
        <v>8007342830</v>
      </c>
      <c r="J44" s="8">
        <f>-1*Table4[[#This Row],[-1358626841]]</f>
        <v>821896898</v>
      </c>
      <c r="K44" s="54">
        <v>-821896898</v>
      </c>
      <c r="L44" s="8">
        <f>Table4[[#This Row],[14408595180]]-Table4[[#This Row],[Column2]]</f>
        <v>7185445932</v>
      </c>
    </row>
    <row r="45" spans="1:12" ht="23.1" customHeight="1" x14ac:dyDescent="0.55000000000000004">
      <c r="A45" s="7" t="s">
        <v>159</v>
      </c>
      <c r="B45" s="8" t="s">
        <v>313</v>
      </c>
      <c r="C45" s="8">
        <v>6901164</v>
      </c>
      <c r="D45" s="8">
        <v>2050</v>
      </c>
      <c r="E45" s="8">
        <v>0</v>
      </c>
      <c r="F45" s="8">
        <f>-1*Table4[[#This Row],[246225818]]</f>
        <v>-516493374</v>
      </c>
      <c r="G45" s="54">
        <v>516493374</v>
      </c>
      <c r="H45" s="8">
        <f t="shared" si="1"/>
        <v>516493374</v>
      </c>
      <c r="I45" s="8">
        <v>14147386200</v>
      </c>
      <c r="J45" s="8">
        <f>-1*Table4[[#This Row],[-1358626841]]</f>
        <v>1452128762</v>
      </c>
      <c r="K45" s="54">
        <v>-1452128762</v>
      </c>
      <c r="L45" s="8">
        <f>Table4[[#This Row],[14408595180]]-Table4[[#This Row],[Column2]]</f>
        <v>12695257438</v>
      </c>
    </row>
    <row r="46" spans="1:12" ht="23.1" customHeight="1" x14ac:dyDescent="0.55000000000000004">
      <c r="A46" s="7" t="s">
        <v>139</v>
      </c>
      <c r="B46" s="8" t="s">
        <v>314</v>
      </c>
      <c r="C46" s="8">
        <v>6791736</v>
      </c>
      <c r="D46" s="8">
        <v>2824</v>
      </c>
      <c r="E46" s="8">
        <v>0</v>
      </c>
      <c r="F46" s="8">
        <f>-1*Table4[[#This Row],[246225818]]</f>
        <v>-859332863</v>
      </c>
      <c r="G46" s="54">
        <v>859332863</v>
      </c>
      <c r="H46" s="8">
        <f t="shared" si="1"/>
        <v>859332863</v>
      </c>
      <c r="I46" s="8">
        <v>19179862464</v>
      </c>
      <c r="J46" s="8">
        <f>-1*Table4[[#This Row],[-1358626841]]</f>
        <v>1819292596</v>
      </c>
      <c r="K46" s="54">
        <v>-1819292596</v>
      </c>
      <c r="L46" s="8">
        <f>Table4[[#This Row],[14408595180]]-Table4[[#This Row],[Column2]]</f>
        <v>17360569868</v>
      </c>
    </row>
    <row r="47" spans="1:12" ht="23.1" customHeight="1" x14ac:dyDescent="0.55000000000000004">
      <c r="A47" s="7" t="s">
        <v>131</v>
      </c>
      <c r="B47" s="8" t="s">
        <v>315</v>
      </c>
      <c r="C47" s="8">
        <v>2748844</v>
      </c>
      <c r="D47" s="8">
        <v>1005</v>
      </c>
      <c r="E47" s="8">
        <v>0</v>
      </c>
      <c r="F47" s="8">
        <f>-1*Table4[[#This Row],[246225818]]</f>
        <v>-88514104</v>
      </c>
      <c r="G47" s="54">
        <v>88514104</v>
      </c>
      <c r="H47" s="8">
        <f t="shared" si="1"/>
        <v>88514104</v>
      </c>
      <c r="I47" s="8">
        <v>2762588220</v>
      </c>
      <c r="J47" s="8">
        <f>-1*Table4[[#This Row],[-1358626841]]</f>
        <v>298703797</v>
      </c>
      <c r="K47" s="54">
        <v>-298703797</v>
      </c>
      <c r="L47" s="8">
        <f>Table4[[#This Row],[14408595180]]-Table4[[#This Row],[Column2]]</f>
        <v>2463884423</v>
      </c>
    </row>
    <row r="48" spans="1:12" ht="23.1" customHeight="1" x14ac:dyDescent="0.55000000000000004">
      <c r="A48" s="7" t="s">
        <v>171</v>
      </c>
      <c r="B48" s="8" t="s">
        <v>316</v>
      </c>
      <c r="C48" s="8">
        <v>4221341</v>
      </c>
      <c r="D48" s="8">
        <v>3869</v>
      </c>
      <c r="E48" s="8">
        <v>0</v>
      </c>
      <c r="F48" s="8">
        <f>-1*Table4[[#This Row],[246225818]]</f>
        <v>-260840059</v>
      </c>
      <c r="G48" s="54">
        <v>260840059</v>
      </c>
      <c r="H48" s="8">
        <f t="shared" si="1"/>
        <v>260840059</v>
      </c>
      <c r="I48" s="8">
        <v>16332368329</v>
      </c>
      <c r="J48" s="8">
        <f>-1*Table4[[#This Row],[-1358626841]]</f>
        <v>2036650247</v>
      </c>
      <c r="K48" s="54">
        <v>-2036650247</v>
      </c>
      <c r="L48" s="8">
        <f>Table4[[#This Row],[14408595180]]-Table4[[#This Row],[Column2]]</f>
        <v>14295718082</v>
      </c>
    </row>
    <row r="49" spans="1:12" ht="23.1" customHeight="1" x14ac:dyDescent="0.55000000000000004">
      <c r="A49" s="7" t="s">
        <v>140</v>
      </c>
      <c r="B49" s="8" t="s">
        <v>316</v>
      </c>
      <c r="C49" s="8">
        <v>5691478</v>
      </c>
      <c r="D49" s="8">
        <v>4650</v>
      </c>
      <c r="E49" s="8">
        <v>0</v>
      </c>
      <c r="F49" s="8">
        <f>-1*Table4[[#This Row],[246225818]]</f>
        <v>-562389005</v>
      </c>
      <c r="G49" s="54">
        <v>562389005</v>
      </c>
      <c r="H49" s="8">
        <f t="shared" si="1"/>
        <v>562389005</v>
      </c>
      <c r="I49" s="8">
        <v>26465372700</v>
      </c>
      <c r="J49" s="8">
        <f>-1*Table4[[#This Row],[-1358626841]]</f>
        <v>3160520986</v>
      </c>
      <c r="K49" s="54">
        <v>-3160520986</v>
      </c>
      <c r="L49" s="8">
        <f>Table4[[#This Row],[14408595180]]-Table4[[#This Row],[Column2]]</f>
        <v>23304851714</v>
      </c>
    </row>
    <row r="50" spans="1:12" ht="23.1" customHeight="1" x14ac:dyDescent="0.55000000000000004">
      <c r="A50" s="7" t="s">
        <v>137</v>
      </c>
      <c r="B50" s="8" t="s">
        <v>316</v>
      </c>
      <c r="C50" s="8">
        <v>12289924</v>
      </c>
      <c r="D50" s="8">
        <v>1781</v>
      </c>
      <c r="E50" s="8">
        <v>0</v>
      </c>
      <c r="F50" s="8">
        <f>-1*Table4[[#This Row],[246225818]]</f>
        <v>-349573290</v>
      </c>
      <c r="G50" s="54">
        <v>349573290</v>
      </c>
      <c r="H50" s="8">
        <f t="shared" si="1"/>
        <v>349573290</v>
      </c>
      <c r="I50" s="8">
        <v>21888354644</v>
      </c>
      <c r="J50" s="8">
        <f>-1*Table4[[#This Row],[-1358626841]]</f>
        <v>2729483073</v>
      </c>
      <c r="K50" s="54">
        <v>-2729483073</v>
      </c>
      <c r="L50" s="8">
        <f>Table4[[#This Row],[14408595180]]-Table4[[#This Row],[Column2]]</f>
        <v>19158871571</v>
      </c>
    </row>
    <row r="51" spans="1:12" ht="23.1" customHeight="1" x14ac:dyDescent="0.55000000000000004">
      <c r="A51" s="7" t="s">
        <v>170</v>
      </c>
      <c r="B51" s="8" t="s">
        <v>316</v>
      </c>
      <c r="C51" s="8">
        <v>7693599</v>
      </c>
      <c r="D51" s="8">
        <v>3416</v>
      </c>
      <c r="E51" s="8">
        <v>0</v>
      </c>
      <c r="F51" s="8">
        <f>-1*Table4[[#This Row],[246225818]]</f>
        <v>-1204123325</v>
      </c>
      <c r="G51" s="54">
        <v>1204123325</v>
      </c>
      <c r="H51" s="8">
        <f t="shared" si="1"/>
        <v>1204123325</v>
      </c>
      <c r="I51" s="8">
        <v>26281334184</v>
      </c>
      <c r="J51" s="8">
        <f>-1*Table4[[#This Row],[-1358626841]]</f>
        <v>2492897787</v>
      </c>
      <c r="K51" s="54">
        <v>-2492897787</v>
      </c>
      <c r="L51" s="8">
        <f>Table4[[#This Row],[14408595180]]-Table4[[#This Row],[Column2]]</f>
        <v>23788436397</v>
      </c>
    </row>
    <row r="52" spans="1:12" ht="23.1" customHeight="1" x14ac:dyDescent="0.55000000000000004">
      <c r="A52" s="7" t="s">
        <v>158</v>
      </c>
      <c r="B52" s="8" t="s">
        <v>316</v>
      </c>
      <c r="C52" s="8">
        <v>541799</v>
      </c>
      <c r="D52" s="8">
        <v>6965</v>
      </c>
      <c r="E52" s="8">
        <v>0</v>
      </c>
      <c r="F52" s="8">
        <f>-1*Table4[[#This Row],[246225818]]</f>
        <v>-72192071</v>
      </c>
      <c r="G52" s="54">
        <v>72192071</v>
      </c>
      <c r="H52" s="8">
        <f t="shared" si="1"/>
        <v>72192071</v>
      </c>
      <c r="I52" s="8">
        <v>3773630035</v>
      </c>
      <c r="J52" s="8">
        <f>-1*Table4[[#This Row],[-1358626841]]</f>
        <v>458648175</v>
      </c>
      <c r="K52" s="54">
        <v>-458648175</v>
      </c>
      <c r="L52" s="8">
        <f>Table4[[#This Row],[14408595180]]-Table4[[#This Row],[Column2]]</f>
        <v>3314981860</v>
      </c>
    </row>
    <row r="53" spans="1:12" ht="23.1" customHeight="1" x14ac:dyDescent="0.55000000000000004">
      <c r="A53" s="7" t="s">
        <v>177</v>
      </c>
      <c r="B53" s="8" t="s">
        <v>316</v>
      </c>
      <c r="C53" s="8">
        <v>3675430</v>
      </c>
      <c r="D53" s="8">
        <v>2971</v>
      </c>
      <c r="E53" s="8">
        <v>0</v>
      </c>
      <c r="F53" s="8">
        <f>-1*Table4[[#This Row],[246225818]]</f>
        <v>-174395764</v>
      </c>
      <c r="G53" s="54">
        <v>174395764</v>
      </c>
      <c r="H53" s="8">
        <f t="shared" si="1"/>
        <v>174395764</v>
      </c>
      <c r="I53" s="8">
        <v>10919702530</v>
      </c>
      <c r="J53" s="8">
        <f>-1*Table4[[#This Row],[-1358626841]]</f>
        <v>1361689524</v>
      </c>
      <c r="K53" s="54">
        <v>-1361689524</v>
      </c>
      <c r="L53" s="8">
        <f>Table4[[#This Row],[14408595180]]-Table4[[#This Row],[Column2]]</f>
        <v>9558013006</v>
      </c>
    </row>
    <row r="54" spans="1:12" ht="23.1" customHeight="1" x14ac:dyDescent="0.55000000000000004">
      <c r="A54" s="7" t="s">
        <v>144</v>
      </c>
      <c r="B54" s="8" t="s">
        <v>317</v>
      </c>
      <c r="C54" s="8">
        <v>11624559</v>
      </c>
      <c r="D54" s="8">
        <v>5000</v>
      </c>
      <c r="E54" s="8">
        <v>0</v>
      </c>
      <c r="F54" s="8">
        <f>-1*Table4[[#This Row],[246225818]]</f>
        <v>-5889213514</v>
      </c>
      <c r="G54" s="54">
        <v>5889213514</v>
      </c>
      <c r="H54" s="8">
        <f t="shared" si="1"/>
        <v>5889213514</v>
      </c>
      <c r="I54" s="8">
        <v>58122795000</v>
      </c>
      <c r="J54" s="8">
        <f>-1*Table4[[#This Row],[-1358626841]]</f>
        <v>2404291586</v>
      </c>
      <c r="K54" s="54">
        <v>-2404291586</v>
      </c>
      <c r="L54" s="8">
        <f>Table4[[#This Row],[14408595180]]-Table4[[#This Row],[Column2]]</f>
        <v>55718503414</v>
      </c>
    </row>
    <row r="55" spans="1:12" ht="23.1" customHeight="1" x14ac:dyDescent="0.55000000000000004">
      <c r="A55" s="7" t="s">
        <v>150</v>
      </c>
      <c r="B55" s="8" t="s">
        <v>317</v>
      </c>
      <c r="C55" s="8">
        <v>12081652</v>
      </c>
      <c r="D55" s="8">
        <v>1728</v>
      </c>
      <c r="E55" s="8">
        <v>0</v>
      </c>
      <c r="F55" s="8">
        <f>-1*Table4[[#This Row],[246225818]]</f>
        <v>-653614916</v>
      </c>
      <c r="G55" s="54">
        <v>653614916</v>
      </c>
      <c r="H55" s="8">
        <f t="shared" si="1"/>
        <v>653614916</v>
      </c>
      <c r="I55" s="8">
        <v>20877094656</v>
      </c>
      <c r="J55" s="8">
        <f>-1*Table4[[#This Row],[-1358626841]]</f>
        <v>2325324603</v>
      </c>
      <c r="K55" s="54">
        <v>-2325324603</v>
      </c>
      <c r="L55" s="8">
        <f>Table4[[#This Row],[14408595180]]-Table4[[#This Row],[Column2]]</f>
        <v>18551770053</v>
      </c>
    </row>
    <row r="56" spans="1:12" ht="23.1" customHeight="1" x14ac:dyDescent="0.55000000000000004">
      <c r="A56" s="7" t="s">
        <v>125</v>
      </c>
      <c r="B56" s="8" t="s">
        <v>317</v>
      </c>
      <c r="C56" s="8">
        <v>16515386</v>
      </c>
      <c r="D56" s="8">
        <v>2370</v>
      </c>
      <c r="E56" s="8">
        <v>0</v>
      </c>
      <c r="F56" s="8">
        <f>-1*Table4[[#This Row],[246225818]]</f>
        <v>-2543756952</v>
      </c>
      <c r="G56" s="54">
        <v>2543756952</v>
      </c>
      <c r="H56" s="8">
        <f t="shared" si="1"/>
        <v>2543756952</v>
      </c>
      <c r="I56" s="8">
        <v>39141464820</v>
      </c>
      <c r="J56" s="8">
        <f>-1*Table4[[#This Row],[-1358626841]]</f>
        <v>3041314070</v>
      </c>
      <c r="K56" s="54">
        <v>-3041314070</v>
      </c>
      <c r="L56" s="8">
        <f>Table4[[#This Row],[14408595180]]-Table4[[#This Row],[Column2]]</f>
        <v>36100150750</v>
      </c>
    </row>
    <row r="57" spans="1:12" ht="23.1" customHeight="1" x14ac:dyDescent="0.55000000000000004">
      <c r="A57" s="7" t="s">
        <v>123</v>
      </c>
      <c r="B57" s="8" t="s">
        <v>318</v>
      </c>
      <c r="C57" s="8">
        <v>3810354</v>
      </c>
      <c r="D57" s="8">
        <v>6621</v>
      </c>
      <c r="E57" s="8">
        <v>25228353834</v>
      </c>
      <c r="F57" s="8">
        <f>-1*Table4[[#This Row],[246225818]]</f>
        <v>3303713002</v>
      </c>
      <c r="G57" s="54">
        <v>-3303713002</v>
      </c>
      <c r="H57" s="8">
        <f t="shared" si="1"/>
        <v>21924640832</v>
      </c>
      <c r="I57" s="8">
        <v>25228353834</v>
      </c>
      <c r="J57" s="8">
        <f>-1*Table4[[#This Row],[-1358626841]]</f>
        <v>3303713002</v>
      </c>
      <c r="K57" s="54">
        <v>-3303713002</v>
      </c>
      <c r="L57" s="8">
        <f>Table4[[#This Row],[14408595180]]-Table4[[#This Row],[Column2]]</f>
        <v>21924640832</v>
      </c>
    </row>
    <row r="58" spans="1:12" ht="23.1" customHeight="1" x14ac:dyDescent="0.55000000000000004">
      <c r="A58" s="7" t="s">
        <v>155</v>
      </c>
      <c r="B58" s="8" t="s">
        <v>319</v>
      </c>
      <c r="C58" s="8">
        <v>1614583</v>
      </c>
      <c r="D58" s="8">
        <v>1870</v>
      </c>
      <c r="E58" s="8">
        <v>3019270210</v>
      </c>
      <c r="F58" s="8">
        <f>-1*Table4[[#This Row],[246225818]]</f>
        <v>401613140</v>
      </c>
      <c r="G58" s="54">
        <v>-401613140</v>
      </c>
      <c r="H58" s="8">
        <f t="shared" si="1"/>
        <v>2617657070</v>
      </c>
      <c r="I58" s="8">
        <v>3019270210</v>
      </c>
      <c r="J58" s="8">
        <f>-1*Table4[[#This Row],[-1358626841]]</f>
        <v>401613140</v>
      </c>
      <c r="K58" s="54">
        <v>-401613140</v>
      </c>
      <c r="L58" s="8">
        <f>Table4[[#This Row],[14408595180]]-Table4[[#This Row],[Column2]]</f>
        <v>2617657070</v>
      </c>
    </row>
    <row r="59" spans="1:12" ht="23.1" customHeight="1" x14ac:dyDescent="0.55000000000000004">
      <c r="A59" s="7" t="s">
        <v>130</v>
      </c>
      <c r="B59" s="8" t="s">
        <v>320</v>
      </c>
      <c r="C59" s="8">
        <v>4578611</v>
      </c>
      <c r="D59" s="8">
        <v>10200</v>
      </c>
      <c r="E59" s="8">
        <v>46701832200</v>
      </c>
      <c r="F59" s="8">
        <f>-1*Table4[[#This Row],[246225818]]</f>
        <v>6236149700</v>
      </c>
      <c r="G59" s="54">
        <v>-6236149700</v>
      </c>
      <c r="H59" s="8">
        <f t="shared" si="1"/>
        <v>40465682500</v>
      </c>
      <c r="I59" s="8">
        <v>46701832200</v>
      </c>
      <c r="J59" s="8">
        <f>-1*Table4[[#This Row],[-1358626841]]</f>
        <v>6236149700</v>
      </c>
      <c r="K59" s="54">
        <v>-6236149700</v>
      </c>
      <c r="L59" s="8">
        <f>Table4[[#This Row],[14408595180]]-Table4[[#This Row],[Column2]]</f>
        <v>40465682500</v>
      </c>
    </row>
    <row r="60" spans="1:12" ht="23.1" customHeight="1" x14ac:dyDescent="0.55000000000000004">
      <c r="A60" s="7" t="s">
        <v>164</v>
      </c>
      <c r="B60" s="8" t="s">
        <v>321</v>
      </c>
      <c r="C60" s="8">
        <v>83301845</v>
      </c>
      <c r="D60" s="8">
        <v>1050</v>
      </c>
      <c r="E60" s="8">
        <v>87466937250</v>
      </c>
      <c r="F60" s="8">
        <f>-1*Table4[[#This Row],[246225818]]</f>
        <v>11814254557</v>
      </c>
      <c r="G60" s="54">
        <v>-11814254557</v>
      </c>
      <c r="H60" s="8">
        <f t="shared" si="1"/>
        <v>75652682693</v>
      </c>
      <c r="I60" s="8">
        <v>87466937250</v>
      </c>
      <c r="J60" s="8">
        <f>-1*Table4[[#This Row],[-1358626841]]</f>
        <v>11814254557</v>
      </c>
      <c r="K60" s="54">
        <v>-11814254557</v>
      </c>
      <c r="L60" s="8">
        <f>Table4[[#This Row],[14408595180]]-Table4[[#This Row],[Column2]]</f>
        <v>75652682693</v>
      </c>
    </row>
    <row r="61" spans="1:12" ht="23.1" customHeight="1" x14ac:dyDescent="0.55000000000000004">
      <c r="A61" s="7" t="s">
        <v>183</v>
      </c>
      <c r="B61" s="8" t="s">
        <v>322</v>
      </c>
      <c r="C61" s="8">
        <v>5235522</v>
      </c>
      <c r="D61" s="8">
        <v>64000</v>
      </c>
      <c r="E61" s="8">
        <v>335073408000</v>
      </c>
      <c r="F61" s="8">
        <f>-1*Table4[[#This Row],[246225818]]</f>
        <v>45086937532</v>
      </c>
      <c r="G61" s="54">
        <v>-45086937532</v>
      </c>
      <c r="H61" s="8">
        <f t="shared" si="1"/>
        <v>289986470468</v>
      </c>
      <c r="I61" s="8">
        <v>335073408000</v>
      </c>
      <c r="J61" s="8">
        <f>-1*Table4[[#This Row],[-1358626841]]</f>
        <v>45086937532</v>
      </c>
      <c r="K61" s="54">
        <v>-45086937532</v>
      </c>
      <c r="L61" s="8">
        <f>Table4[[#This Row],[14408595180]]-Table4[[#This Row],[Column2]]</f>
        <v>289986470468</v>
      </c>
    </row>
    <row r="62" spans="1:12" ht="23.1" customHeight="1" x14ac:dyDescent="0.55000000000000004">
      <c r="A62" s="7" t="s">
        <v>133</v>
      </c>
      <c r="B62" s="8" t="s">
        <v>323</v>
      </c>
      <c r="C62" s="8">
        <v>14596061</v>
      </c>
      <c r="D62" s="8">
        <v>2450</v>
      </c>
      <c r="E62" s="8">
        <v>35760349450</v>
      </c>
      <c r="F62" s="8">
        <f>-1*Table4[[#This Row],[246225818]]</f>
        <v>4903310326</v>
      </c>
      <c r="G62" s="54">
        <v>-4903310326</v>
      </c>
      <c r="H62" s="8">
        <f t="shared" si="1"/>
        <v>30857039124</v>
      </c>
      <c r="I62" s="8">
        <v>35760349450</v>
      </c>
      <c r="J62" s="8">
        <f>-1*Table4[[#This Row],[-1358626841]]</f>
        <v>4903310326</v>
      </c>
      <c r="K62" s="54">
        <v>-4903310326</v>
      </c>
      <c r="L62" s="8">
        <f>Table4[[#This Row],[14408595180]]-Table4[[#This Row],[Column2]]</f>
        <v>30857039124</v>
      </c>
    </row>
    <row r="63" spans="1:12" ht="23.1" customHeight="1" x14ac:dyDescent="0.55000000000000004">
      <c r="A63" s="7" t="s">
        <v>157</v>
      </c>
      <c r="B63" s="8" t="s">
        <v>323</v>
      </c>
      <c r="C63" s="8">
        <v>5403572</v>
      </c>
      <c r="D63" s="8">
        <v>11188</v>
      </c>
      <c r="E63" s="8">
        <v>60455163536</v>
      </c>
      <c r="F63" s="8">
        <f>-1*Table4[[#This Row],[246225818]]</f>
        <v>8289360485</v>
      </c>
      <c r="G63" s="54">
        <v>-8289360485</v>
      </c>
      <c r="H63" s="8">
        <f t="shared" si="1"/>
        <v>52165803051</v>
      </c>
      <c r="I63" s="8">
        <v>60455163536</v>
      </c>
      <c r="J63" s="8">
        <f>-1*Table4[[#This Row],[-1358626841]]</f>
        <v>8289360485</v>
      </c>
      <c r="K63" s="54">
        <v>-8289360485</v>
      </c>
      <c r="L63" s="8">
        <f>Table4[[#This Row],[14408595180]]-Table4[[#This Row],[Column2]]</f>
        <v>52165803051</v>
      </c>
    </row>
    <row r="64" spans="1:12" ht="23.1" customHeight="1" x14ac:dyDescent="0.55000000000000004">
      <c r="A64" s="7" t="s">
        <v>168</v>
      </c>
      <c r="B64" s="8" t="s">
        <v>324</v>
      </c>
      <c r="C64" s="8">
        <v>15981349</v>
      </c>
      <c r="D64" s="8">
        <v>1550</v>
      </c>
      <c r="E64" s="8">
        <v>24771090950</v>
      </c>
      <c r="F64" s="8">
        <f>-1*Table4[[#This Row],[246225818]]</f>
        <v>3446920675</v>
      </c>
      <c r="G64" s="54">
        <v>-3446920675</v>
      </c>
      <c r="H64" s="8">
        <f t="shared" si="1"/>
        <v>21324170275</v>
      </c>
      <c r="I64" s="8">
        <v>24771090950</v>
      </c>
      <c r="J64" s="8">
        <f>-1*Table4[[#This Row],[-1358626841]]</f>
        <v>3446920675</v>
      </c>
      <c r="K64" s="54">
        <v>-3446920675</v>
      </c>
      <c r="L64" s="8">
        <f>Table4[[#This Row],[14408595180]]-Table4[[#This Row],[Column2]]</f>
        <v>21324170275</v>
      </c>
    </row>
    <row r="65" spans="1:12" ht="23.1" customHeight="1" x14ac:dyDescent="0.55000000000000004">
      <c r="A65" s="7" t="s">
        <v>160</v>
      </c>
      <c r="B65" s="8" t="s">
        <v>325</v>
      </c>
      <c r="C65" s="8">
        <v>2993173</v>
      </c>
      <c r="D65" s="8">
        <v>572</v>
      </c>
      <c r="E65" s="8">
        <v>1712094956</v>
      </c>
      <c r="F65" s="8">
        <f>-1*Table4[[#This Row],[246225818]]</f>
        <v>241707523</v>
      </c>
      <c r="G65" s="54">
        <v>-241707523</v>
      </c>
      <c r="H65" s="8">
        <f t="shared" si="1"/>
        <v>1470387433</v>
      </c>
      <c r="I65" s="8">
        <v>1712094956</v>
      </c>
      <c r="J65" s="8">
        <f>-1*Table4[[#This Row],[-1358626841]]</f>
        <v>241707523</v>
      </c>
      <c r="K65" s="54">
        <v>-241707523</v>
      </c>
      <c r="L65" s="8">
        <f>Table4[[#This Row],[14408595180]]-Table4[[#This Row],[Column2]]</f>
        <v>1470387433</v>
      </c>
    </row>
    <row r="66" spans="1:12" ht="23.1" customHeight="1" x14ac:dyDescent="0.55000000000000004">
      <c r="A66" s="7" t="s">
        <v>165</v>
      </c>
      <c r="B66" s="8" t="s">
        <v>326</v>
      </c>
      <c r="C66" s="8">
        <v>765113</v>
      </c>
      <c r="D66" s="8">
        <v>12580</v>
      </c>
      <c r="E66" s="8">
        <v>9625121540</v>
      </c>
      <c r="F66" s="8">
        <f>-1*Table4[[#This Row],[246225818]]</f>
        <v>1363700348</v>
      </c>
      <c r="G66" s="54">
        <v>-1363700348</v>
      </c>
      <c r="H66" s="8">
        <f t="shared" si="1"/>
        <v>8261421192</v>
      </c>
      <c r="I66" s="8">
        <v>9625121540</v>
      </c>
      <c r="J66" s="8">
        <f>-1*Table4[[#This Row],[-1358626841]]</f>
        <v>1363700348</v>
      </c>
      <c r="K66" s="54">
        <v>-1363700348</v>
      </c>
      <c r="L66" s="8">
        <f>Table4[[#This Row],[14408595180]]-Table4[[#This Row],[Column2]]</f>
        <v>8261421192</v>
      </c>
    </row>
    <row r="67" spans="1:12" ht="23.1" customHeight="1" x14ac:dyDescent="0.55000000000000004">
      <c r="A67" s="7" t="s">
        <v>115</v>
      </c>
      <c r="B67" s="8" t="s">
        <v>326</v>
      </c>
      <c r="C67" s="8">
        <v>3758014</v>
      </c>
      <c r="D67" s="8">
        <v>895</v>
      </c>
      <c r="E67" s="8">
        <v>3363422530</v>
      </c>
      <c r="F67" s="8">
        <f>-1*Table4[[#This Row],[246225818]]</f>
        <v>476534291</v>
      </c>
      <c r="G67" s="54">
        <v>-476534291</v>
      </c>
      <c r="H67" s="8">
        <f t="shared" si="1"/>
        <v>2886888239</v>
      </c>
      <c r="I67" s="8">
        <v>3363422530</v>
      </c>
      <c r="J67" s="8">
        <f>-1*Table4[[#This Row],[-1358626841]]</f>
        <v>476534291</v>
      </c>
      <c r="K67" s="54">
        <v>-476534291</v>
      </c>
      <c r="L67" s="8">
        <f>Table4[[#This Row],[14408595180]]-Table4[[#This Row],[Column2]]</f>
        <v>2886888239</v>
      </c>
    </row>
    <row r="68" spans="1:12" ht="23.1" customHeight="1" thickBot="1" x14ac:dyDescent="0.6">
      <c r="A68" s="7" t="s">
        <v>97</v>
      </c>
      <c r="B68" s="8"/>
      <c r="C68" s="8"/>
      <c r="D68" s="8"/>
      <c r="E68" s="14">
        <f>SUM(E7:E67)</f>
        <v>633177044456</v>
      </c>
      <c r="F68" s="14">
        <f>SUM(F7:F67)</f>
        <v>56647326535</v>
      </c>
      <c r="G68" s="54">
        <f>SUM(G7:G67)</f>
        <v>-56647326535</v>
      </c>
      <c r="H68" s="14">
        <f>SUM(H7:H67)</f>
        <v>576529717921</v>
      </c>
      <c r="I68" s="14">
        <f>SUM(I7:I67)</f>
        <v>1773030337870</v>
      </c>
      <c r="J68" s="14">
        <f>SUM(J7:J67)</f>
        <v>167979021062</v>
      </c>
      <c r="K68" s="54">
        <f>SUM(K7:K67)</f>
        <v>-167979021062</v>
      </c>
      <c r="L68" s="14">
        <f>SUM(L7:L67)</f>
        <v>1605051316808</v>
      </c>
    </row>
    <row r="69" spans="1:12" ht="23.1" customHeight="1" thickTop="1" x14ac:dyDescent="0.55000000000000004">
      <c r="A69" s="7" t="s">
        <v>98</v>
      </c>
      <c r="B69" s="33"/>
      <c r="C69" s="33"/>
      <c r="D69" s="33"/>
      <c r="E69" s="33"/>
      <c r="F69" s="33"/>
      <c r="G69" s="55"/>
      <c r="H69" s="33"/>
      <c r="I69" s="33"/>
      <c r="J69" s="33"/>
      <c r="K69" s="55"/>
      <c r="L69" s="33"/>
    </row>
  </sheetData>
  <mergeCells count="7">
    <mergeCell ref="B5:D5"/>
    <mergeCell ref="E5:H5"/>
    <mergeCell ref="I5:L5"/>
    <mergeCell ref="A4:O4"/>
    <mergeCell ref="A1:L1"/>
    <mergeCell ref="A2:L2"/>
    <mergeCell ref="A3:L3"/>
  </mergeCells>
  <pageMargins left="0.7" right="0.7" top="0.75" bottom="0.75" header="0.3" footer="0.3"/>
  <pageSetup paperSize="9" scale="55" orientation="landscape" r:id="rId1"/>
  <headerFooter differentOddEven="1" differentFirst="1"/>
  <rowBreaks count="1" manualBreakCount="1">
    <brk id="29" max="14" man="1"/>
  </row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rightToLeft="1" topLeftCell="A4" zoomScale="106" zoomScaleNormal="106" workbookViewId="0">
      <selection activeCell="A4" sqref="A4:E4"/>
    </sheetView>
  </sheetViews>
  <sheetFormatPr defaultRowHeight="22.5" x14ac:dyDescent="0.6"/>
  <cols>
    <col min="1" max="1" width="29.140625" style="26" customWidth="1"/>
    <col min="2" max="2" width="17" style="26" customWidth="1"/>
    <col min="3" max="3" width="13.5703125" style="26" customWidth="1"/>
    <col min="4" max="4" width="20.7109375" style="26" customWidth="1"/>
    <col min="5" max="5" width="14.28515625" style="26" customWidth="1"/>
    <col min="6" max="6" width="11.85546875" style="26" customWidth="1"/>
    <col min="7" max="8" width="14.28515625" style="26" customWidth="1"/>
    <col min="9" max="9" width="22" style="26" customWidth="1"/>
    <col min="10" max="10" width="14.28515625" style="26" customWidth="1"/>
    <col min="11" max="11" width="9.140625" style="27" customWidth="1"/>
    <col min="12" max="16384" width="9.140625" style="27"/>
  </cols>
  <sheetData>
    <row r="1" spans="1:10" x14ac:dyDescent="0.6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6">
      <c r="A2" s="57" t="s">
        <v>233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x14ac:dyDescent="0.6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25.5" x14ac:dyDescent="0.6">
      <c r="A4" s="50" t="s">
        <v>327</v>
      </c>
      <c r="B4" s="50"/>
      <c r="C4" s="50"/>
      <c r="D4" s="50"/>
      <c r="E4" s="50"/>
    </row>
    <row r="5" spans="1:10" ht="16.5" customHeight="1" x14ac:dyDescent="0.6">
      <c r="A5" s="58"/>
      <c r="B5" s="59"/>
      <c r="C5" s="59"/>
      <c r="D5" s="59"/>
      <c r="E5" s="52" t="s">
        <v>340</v>
      </c>
      <c r="F5" s="52"/>
      <c r="G5" s="52"/>
      <c r="H5" s="52" t="s">
        <v>236</v>
      </c>
      <c r="I5" s="52"/>
      <c r="J5" s="52"/>
    </row>
    <row r="6" spans="1:10" ht="38.25" customHeight="1" x14ac:dyDescent="0.6">
      <c r="A6" s="26" t="s">
        <v>264</v>
      </c>
      <c r="B6" s="60" t="s">
        <v>328</v>
      </c>
      <c r="C6" s="60" t="s">
        <v>200</v>
      </c>
      <c r="D6" s="60" t="s">
        <v>11</v>
      </c>
      <c r="E6" s="60" t="s">
        <v>329</v>
      </c>
      <c r="F6" s="60" t="s">
        <v>286</v>
      </c>
      <c r="G6" s="60" t="s">
        <v>330</v>
      </c>
      <c r="H6" s="60" t="s">
        <v>329</v>
      </c>
      <c r="I6" s="60" t="s">
        <v>286</v>
      </c>
      <c r="J6" s="60" t="s">
        <v>330</v>
      </c>
    </row>
    <row r="7" spans="1:10" ht="23.1" customHeight="1" x14ac:dyDescent="0.6">
      <c r="A7" s="7" t="s">
        <v>208</v>
      </c>
      <c r="B7" s="7" t="s">
        <v>210</v>
      </c>
      <c r="C7" s="7" t="s">
        <v>210</v>
      </c>
      <c r="D7" s="10">
        <v>15</v>
      </c>
      <c r="E7" s="8">
        <v>3627771932</v>
      </c>
      <c r="F7" s="8">
        <v>0</v>
      </c>
      <c r="G7" s="8">
        <f>Table5[[#This Row],[3627771932]]-Table5[[#This Row],[0]]</f>
        <v>3627771932</v>
      </c>
      <c r="H7" s="8">
        <v>4548720862</v>
      </c>
      <c r="I7" s="8">
        <v>0</v>
      </c>
      <c r="J7" s="8">
        <f>Table5[[#This Row],[4548720862]]-Table5[[#This Row],[Column9]]</f>
        <v>4548720862</v>
      </c>
    </row>
    <row r="8" spans="1:10" ht="23.1" customHeight="1" x14ac:dyDescent="0.6">
      <c r="A8" s="7" t="s">
        <v>214</v>
      </c>
      <c r="B8" s="7" t="s">
        <v>331</v>
      </c>
      <c r="C8" s="7" t="s">
        <v>216</v>
      </c>
      <c r="D8" s="10">
        <v>15</v>
      </c>
      <c r="E8" s="8">
        <v>1549088786</v>
      </c>
      <c r="F8" s="8">
        <v>0</v>
      </c>
      <c r="G8" s="8">
        <f>Table5[[#This Row],[3627771932]]-Table5[[#This Row],[0]]</f>
        <v>1549088786</v>
      </c>
      <c r="H8" s="8">
        <v>1549088786</v>
      </c>
      <c r="I8" s="8">
        <v>0</v>
      </c>
      <c r="J8" s="8">
        <f>Table5[[#This Row],[4548720862]]-Table5[[#This Row],[Column9]]</f>
        <v>1549088786</v>
      </c>
    </row>
    <row r="9" spans="1:10" ht="23.1" customHeight="1" x14ac:dyDescent="0.6">
      <c r="A9" s="7" t="s">
        <v>204</v>
      </c>
      <c r="B9" s="7" t="s">
        <v>207</v>
      </c>
      <c r="C9" s="7" t="s">
        <v>207</v>
      </c>
      <c r="D9" s="10">
        <v>17.899999999999999</v>
      </c>
      <c r="E9" s="8">
        <v>14832188</v>
      </c>
      <c r="F9" s="8">
        <v>0</v>
      </c>
      <c r="G9" s="8">
        <f>Table5[[#This Row],[3627771932]]-Table5[[#This Row],[0]]</f>
        <v>14832188</v>
      </c>
      <c r="H9" s="8">
        <v>2778085925</v>
      </c>
      <c r="I9" s="8">
        <v>0</v>
      </c>
      <c r="J9" s="8">
        <f>Table5[[#This Row],[4548720862]]-Table5[[#This Row],[Column9]]</f>
        <v>2778085925</v>
      </c>
    </row>
    <row r="10" spans="1:10" ht="23.1" customHeight="1" x14ac:dyDescent="0.6">
      <c r="A10" s="7" t="s">
        <v>223</v>
      </c>
      <c r="B10" s="7" t="s">
        <v>332</v>
      </c>
      <c r="C10" s="7" t="s">
        <v>225</v>
      </c>
      <c r="D10" s="10">
        <v>18</v>
      </c>
      <c r="E10" s="8">
        <v>10547193018</v>
      </c>
      <c r="F10" s="8">
        <v>0</v>
      </c>
      <c r="G10" s="8">
        <f>Table5[[#This Row],[3627771932]]-Table5[[#This Row],[0]]</f>
        <v>10547193018</v>
      </c>
      <c r="H10" s="8">
        <v>20298636422</v>
      </c>
      <c r="I10" s="8">
        <v>0</v>
      </c>
      <c r="J10" s="8">
        <f>Table5[[#This Row],[4548720862]]-Table5[[#This Row],[Column9]]</f>
        <v>20298636422</v>
      </c>
    </row>
    <row r="11" spans="1:10" ht="23.1" customHeight="1" x14ac:dyDescent="0.6">
      <c r="A11" s="7" t="s">
        <v>240</v>
      </c>
      <c r="B11" s="7" t="s">
        <v>333</v>
      </c>
      <c r="C11" s="7" t="s">
        <v>334</v>
      </c>
      <c r="D11" s="10">
        <v>17</v>
      </c>
      <c r="E11" s="8">
        <v>0</v>
      </c>
      <c r="F11" s="8">
        <v>0</v>
      </c>
      <c r="G11" s="8">
        <f>Table5[[#This Row],[3627771932]]-Table5[[#This Row],[0]]</f>
        <v>0</v>
      </c>
      <c r="H11" s="8">
        <v>1652400583</v>
      </c>
      <c r="I11" s="8">
        <v>0</v>
      </c>
      <c r="J11" s="8">
        <f>Table5[[#This Row],[4548720862]]-Table5[[#This Row],[Column9]]</f>
        <v>1652400583</v>
      </c>
    </row>
    <row r="12" spans="1:10" ht="23.1" customHeight="1" x14ac:dyDescent="0.6">
      <c r="A12" s="7" t="s">
        <v>217</v>
      </c>
      <c r="B12" s="7" t="s">
        <v>335</v>
      </c>
      <c r="C12" s="7" t="s">
        <v>219</v>
      </c>
      <c r="D12" s="10">
        <v>15</v>
      </c>
      <c r="E12" s="8">
        <v>977971312</v>
      </c>
      <c r="F12" s="8">
        <v>0</v>
      </c>
      <c r="G12" s="8">
        <f>Table5[[#This Row],[3627771932]]-Table5[[#This Row],[0]]</f>
        <v>977971312</v>
      </c>
      <c r="H12" s="8">
        <v>977971312</v>
      </c>
      <c r="I12" s="8">
        <v>0</v>
      </c>
      <c r="J12" s="8">
        <f>Table5[[#This Row],[4548720862]]-Table5[[#This Row],[Column9]]</f>
        <v>977971312</v>
      </c>
    </row>
    <row r="13" spans="1:10" ht="23.1" customHeight="1" x14ac:dyDescent="0.6">
      <c r="A13" s="7" t="s">
        <v>226</v>
      </c>
      <c r="B13" s="7" t="s">
        <v>336</v>
      </c>
      <c r="C13" s="7" t="s">
        <v>228</v>
      </c>
      <c r="D13" s="10">
        <v>18</v>
      </c>
      <c r="E13" s="8">
        <v>1298015956</v>
      </c>
      <c r="F13" s="8">
        <v>0</v>
      </c>
      <c r="G13" s="8">
        <f>Table5[[#This Row],[3627771932]]-Table5[[#This Row],[0]]</f>
        <v>1298015956</v>
      </c>
      <c r="H13" s="8">
        <v>1298015956</v>
      </c>
      <c r="I13" s="8">
        <v>0</v>
      </c>
      <c r="J13" s="8">
        <f>Table5[[#This Row],[4548720862]]-Table5[[#This Row],[Column9]]</f>
        <v>1298015956</v>
      </c>
    </row>
    <row r="14" spans="1:10" ht="23.1" customHeight="1" x14ac:dyDescent="0.6">
      <c r="A14" s="7" t="s">
        <v>220</v>
      </c>
      <c r="B14" s="7" t="s">
        <v>333</v>
      </c>
      <c r="C14" s="7" t="s">
        <v>222</v>
      </c>
      <c r="D14" s="10">
        <v>16</v>
      </c>
      <c r="E14" s="8">
        <v>7150710077</v>
      </c>
      <c r="F14" s="8">
        <v>0</v>
      </c>
      <c r="G14" s="8">
        <f>Table5[[#This Row],[3627771932]]-Table5[[#This Row],[0]]</f>
        <v>7150710077</v>
      </c>
      <c r="H14" s="8">
        <v>10093676144</v>
      </c>
      <c r="I14" s="8">
        <v>0</v>
      </c>
      <c r="J14" s="8">
        <f>Table5[[#This Row],[4548720862]]-Table5[[#This Row],[Column9]]</f>
        <v>10093676144</v>
      </c>
    </row>
    <row r="15" spans="1:10" ht="23.1" customHeight="1" x14ac:dyDescent="0.6">
      <c r="A15" s="7" t="s">
        <v>211</v>
      </c>
      <c r="B15" s="7" t="s">
        <v>213</v>
      </c>
      <c r="C15" s="7" t="s">
        <v>213</v>
      </c>
      <c r="D15" s="10">
        <v>15</v>
      </c>
      <c r="E15" s="8">
        <v>5100266599</v>
      </c>
      <c r="F15" s="8">
        <v>0</v>
      </c>
      <c r="G15" s="8">
        <f>Table5[[#This Row],[3627771932]]-Table5[[#This Row],[0]]</f>
        <v>5100266599</v>
      </c>
      <c r="H15" s="8">
        <v>6157328390</v>
      </c>
      <c r="I15" s="8">
        <v>0</v>
      </c>
      <c r="J15" s="8">
        <f>Table5[[#This Row],[4548720862]]-Table5[[#This Row],[Column9]]</f>
        <v>6157328390</v>
      </c>
    </row>
    <row r="16" spans="1:10" ht="23.1" customHeight="1" x14ac:dyDescent="0.6">
      <c r="A16" s="7" t="s">
        <v>95</v>
      </c>
      <c r="B16" s="7" t="s">
        <v>341</v>
      </c>
      <c r="C16" s="7" t="s">
        <v>18</v>
      </c>
      <c r="D16" s="7" t="s">
        <v>18</v>
      </c>
      <c r="E16" s="8">
        <v>71976840</v>
      </c>
      <c r="F16" s="8">
        <v>0</v>
      </c>
      <c r="G16" s="8">
        <f>Table5[[#This Row],[3627771932]]-Table5[[#This Row],[0]]</f>
        <v>71976840</v>
      </c>
      <c r="H16" s="8">
        <v>71976840</v>
      </c>
      <c r="I16" s="8">
        <v>0</v>
      </c>
      <c r="J16" s="8">
        <f>Table5[[#This Row],[4548720862]]-Table5[[#This Row],[Column9]]</f>
        <v>71976840</v>
      </c>
    </row>
    <row r="17" spans="1:10" ht="23.1" customHeight="1" x14ac:dyDescent="0.6">
      <c r="A17" s="7" t="s">
        <v>94</v>
      </c>
      <c r="B17" s="7" t="s">
        <v>341</v>
      </c>
      <c r="C17" s="7" t="s">
        <v>18</v>
      </c>
      <c r="D17" s="7" t="s">
        <v>18</v>
      </c>
      <c r="E17" s="8">
        <v>191779451</v>
      </c>
      <c r="F17" s="8">
        <v>0</v>
      </c>
      <c r="G17" s="8">
        <f>Table5[[#This Row],[3627771932]]-Table5[[#This Row],[0]]</f>
        <v>191779451</v>
      </c>
      <c r="H17" s="8">
        <v>286563863</v>
      </c>
      <c r="I17" s="8">
        <v>0</v>
      </c>
      <c r="J17" s="8">
        <f>Table5[[#This Row],[4548720862]]-Table5[[#This Row],[Column9]]</f>
        <v>286563863</v>
      </c>
    </row>
    <row r="18" spans="1:10" ht="23.1" customHeight="1" x14ac:dyDescent="0.6">
      <c r="A18" s="7" t="s">
        <v>93</v>
      </c>
      <c r="B18" s="7" t="s">
        <v>342</v>
      </c>
      <c r="C18" s="7" t="s">
        <v>18</v>
      </c>
      <c r="D18" s="7" t="s">
        <v>18</v>
      </c>
      <c r="E18" s="8">
        <v>7990619</v>
      </c>
      <c r="F18" s="8">
        <v>0</v>
      </c>
      <c r="G18" s="8">
        <f>Table5[[#This Row],[3627771932]]-Table5[[#This Row],[0]]</f>
        <v>7990619</v>
      </c>
      <c r="H18" s="8">
        <v>15981238</v>
      </c>
      <c r="I18" s="8">
        <v>0</v>
      </c>
      <c r="J18" s="8">
        <f>Table5[[#This Row],[4548720862]]-Table5[[#This Row],[Column9]]</f>
        <v>15981238</v>
      </c>
    </row>
    <row r="19" spans="1:10" ht="23.1" customHeight="1" x14ac:dyDescent="0.6">
      <c r="A19" s="7" t="s">
        <v>92</v>
      </c>
      <c r="B19" s="7" t="s">
        <v>342</v>
      </c>
      <c r="C19" s="7" t="s">
        <v>18</v>
      </c>
      <c r="D19" s="7" t="s">
        <v>18</v>
      </c>
      <c r="E19" s="8">
        <v>93948941</v>
      </c>
      <c r="F19" s="8">
        <v>0</v>
      </c>
      <c r="G19" s="8">
        <f>Table5[[#This Row],[3627771932]]-Table5[[#This Row],[0]]</f>
        <v>93948941</v>
      </c>
      <c r="H19" s="8">
        <v>225562306</v>
      </c>
      <c r="I19" s="8">
        <v>0</v>
      </c>
      <c r="J19" s="8">
        <f>Table5[[#This Row],[4548720862]]-Table5[[#This Row],[Column9]]</f>
        <v>225562306</v>
      </c>
    </row>
    <row r="20" spans="1:10" ht="23.1" customHeight="1" x14ac:dyDescent="0.6">
      <c r="A20" s="7" t="s">
        <v>91</v>
      </c>
      <c r="B20" s="7" t="s">
        <v>342</v>
      </c>
      <c r="C20" s="7" t="s">
        <v>18</v>
      </c>
      <c r="D20" s="7" t="s">
        <v>18</v>
      </c>
      <c r="E20" s="8">
        <v>10578259</v>
      </c>
      <c r="F20" s="8">
        <v>0</v>
      </c>
      <c r="G20" s="8">
        <f>Table5[[#This Row],[3627771932]]-Table5[[#This Row],[0]]</f>
        <v>10578259</v>
      </c>
      <c r="H20" s="8">
        <v>82970723</v>
      </c>
      <c r="I20" s="8">
        <v>0</v>
      </c>
      <c r="J20" s="8">
        <f>Table5[[#This Row],[4548720862]]-Table5[[#This Row],[Column9]]</f>
        <v>82970723</v>
      </c>
    </row>
    <row r="21" spans="1:10" ht="23.1" customHeight="1" x14ac:dyDescent="0.6">
      <c r="A21" s="7" t="s">
        <v>90</v>
      </c>
      <c r="B21" s="7" t="s">
        <v>342</v>
      </c>
      <c r="C21" s="7" t="s">
        <v>18</v>
      </c>
      <c r="D21" s="7" t="s">
        <v>18</v>
      </c>
      <c r="E21" s="8">
        <v>60051408</v>
      </c>
      <c r="F21" s="8">
        <v>0</v>
      </c>
      <c r="G21" s="8">
        <f>Table5[[#This Row],[3627771932]]-Table5[[#This Row],[0]]</f>
        <v>60051408</v>
      </c>
      <c r="H21" s="8">
        <v>64838410</v>
      </c>
      <c r="I21" s="8">
        <v>0</v>
      </c>
      <c r="J21" s="8">
        <f>Table5[[#This Row],[4548720862]]-Table5[[#This Row],[Column9]]</f>
        <v>64838410</v>
      </c>
    </row>
    <row r="22" spans="1:10" ht="23.1" customHeight="1" x14ac:dyDescent="0.6">
      <c r="A22" s="7" t="s">
        <v>89</v>
      </c>
      <c r="B22" s="7" t="s">
        <v>323</v>
      </c>
      <c r="C22" s="7" t="s">
        <v>18</v>
      </c>
      <c r="D22" s="7" t="s">
        <v>18</v>
      </c>
      <c r="E22" s="8">
        <v>1688646</v>
      </c>
      <c r="F22" s="8">
        <v>0</v>
      </c>
      <c r="G22" s="8">
        <f>Table5[[#This Row],[3627771932]]-Table5[[#This Row],[0]]</f>
        <v>1688646</v>
      </c>
      <c r="H22" s="8">
        <v>51184537</v>
      </c>
      <c r="I22" s="8">
        <v>0</v>
      </c>
      <c r="J22" s="8">
        <f>Table5[[#This Row],[4548720862]]-Table5[[#This Row],[Column9]]</f>
        <v>51184537</v>
      </c>
    </row>
    <row r="23" spans="1:10" ht="23.1" customHeight="1" x14ac:dyDescent="0.6">
      <c r="A23" s="7" t="s">
        <v>88</v>
      </c>
      <c r="B23" s="7" t="s">
        <v>323</v>
      </c>
      <c r="C23" s="7" t="s">
        <v>18</v>
      </c>
      <c r="D23" s="7" t="s">
        <v>18</v>
      </c>
      <c r="E23" s="8">
        <v>374053469</v>
      </c>
      <c r="F23" s="8">
        <v>0</v>
      </c>
      <c r="G23" s="8">
        <f>Table5[[#This Row],[3627771932]]-Table5[[#This Row],[0]]</f>
        <v>374053469</v>
      </c>
      <c r="H23" s="8">
        <v>406755973</v>
      </c>
      <c r="I23" s="8">
        <v>0</v>
      </c>
      <c r="J23" s="8">
        <f>Table5[[#This Row],[4548720862]]-Table5[[#This Row],[Column9]]</f>
        <v>406755973</v>
      </c>
    </row>
    <row r="24" spans="1:10" ht="23.1" customHeight="1" x14ac:dyDescent="0.6">
      <c r="A24" s="7" t="s">
        <v>87</v>
      </c>
      <c r="B24" s="7" t="s">
        <v>341</v>
      </c>
      <c r="C24" s="7" t="s">
        <v>18</v>
      </c>
      <c r="D24" s="7" t="s">
        <v>18</v>
      </c>
      <c r="E24" s="8">
        <v>6765633</v>
      </c>
      <c r="F24" s="8">
        <v>0</v>
      </c>
      <c r="G24" s="8">
        <f>Table5[[#This Row],[3627771932]]-Table5[[#This Row],[0]]</f>
        <v>6765633</v>
      </c>
      <c r="H24" s="8">
        <v>12735123</v>
      </c>
      <c r="I24" s="8">
        <v>0</v>
      </c>
      <c r="J24" s="8">
        <f>Table5[[#This Row],[4548720862]]-Table5[[#This Row],[Column9]]</f>
        <v>12735123</v>
      </c>
    </row>
    <row r="25" spans="1:10" ht="23.1" customHeight="1" x14ac:dyDescent="0.6">
      <c r="A25" s="7" t="s">
        <v>86</v>
      </c>
      <c r="B25" s="7" t="s">
        <v>343</v>
      </c>
      <c r="C25" s="7" t="s">
        <v>18</v>
      </c>
      <c r="D25" s="7" t="s">
        <v>18</v>
      </c>
      <c r="E25" s="8">
        <v>0</v>
      </c>
      <c r="F25" s="8">
        <v>0</v>
      </c>
      <c r="G25" s="8">
        <f>Table5[[#This Row],[3627771932]]-Table5[[#This Row],[0]]</f>
        <v>0</v>
      </c>
      <c r="H25" s="8">
        <v>78057829</v>
      </c>
      <c r="I25" s="8">
        <v>0</v>
      </c>
      <c r="J25" s="8">
        <f>Table5[[#This Row],[4548720862]]-Table5[[#This Row],[Column9]]</f>
        <v>78057829</v>
      </c>
    </row>
    <row r="26" spans="1:10" ht="23.1" customHeight="1" x14ac:dyDescent="0.6">
      <c r="A26" s="7" t="s">
        <v>85</v>
      </c>
      <c r="B26" s="7" t="s">
        <v>342</v>
      </c>
      <c r="C26" s="7" t="s">
        <v>18</v>
      </c>
      <c r="D26" s="7" t="s">
        <v>18</v>
      </c>
      <c r="E26" s="8">
        <v>26166142</v>
      </c>
      <c r="F26" s="8">
        <v>0</v>
      </c>
      <c r="G26" s="8">
        <f>Table5[[#This Row],[3627771932]]-Table5[[#This Row],[0]]</f>
        <v>26166142</v>
      </c>
      <c r="H26" s="8">
        <v>103581408</v>
      </c>
      <c r="I26" s="8">
        <v>0</v>
      </c>
      <c r="J26" s="8">
        <f>Table5[[#This Row],[4548720862]]-Table5[[#This Row],[Column9]]</f>
        <v>103581408</v>
      </c>
    </row>
    <row r="27" spans="1:10" ht="23.1" customHeight="1" x14ac:dyDescent="0.6">
      <c r="A27" s="7" t="s">
        <v>84</v>
      </c>
      <c r="B27" s="7" t="s">
        <v>342</v>
      </c>
      <c r="C27" s="7" t="s">
        <v>18</v>
      </c>
      <c r="D27" s="7" t="s">
        <v>18</v>
      </c>
      <c r="E27" s="8">
        <v>89598736</v>
      </c>
      <c r="F27" s="8">
        <v>0</v>
      </c>
      <c r="G27" s="8">
        <f>Table5[[#This Row],[3627771932]]-Table5[[#This Row],[0]]</f>
        <v>89598736</v>
      </c>
      <c r="H27" s="8">
        <v>292604077</v>
      </c>
      <c r="I27" s="8">
        <v>0</v>
      </c>
      <c r="J27" s="8">
        <f>Table5[[#This Row],[4548720862]]-Table5[[#This Row],[Column9]]</f>
        <v>292604077</v>
      </c>
    </row>
    <row r="28" spans="1:10" ht="23.1" customHeight="1" x14ac:dyDescent="0.6">
      <c r="A28" s="7" t="s">
        <v>83</v>
      </c>
      <c r="B28" s="7" t="s">
        <v>342</v>
      </c>
      <c r="C28" s="7" t="s">
        <v>18</v>
      </c>
      <c r="D28" s="7" t="s">
        <v>18</v>
      </c>
      <c r="E28" s="8">
        <v>86320164</v>
      </c>
      <c r="F28" s="8">
        <v>0</v>
      </c>
      <c r="G28" s="8">
        <f>Table5[[#This Row],[3627771932]]-Table5[[#This Row],[0]]</f>
        <v>86320164</v>
      </c>
      <c r="H28" s="8">
        <v>95731082</v>
      </c>
      <c r="I28" s="8">
        <v>0</v>
      </c>
      <c r="J28" s="8">
        <f>Table5[[#This Row],[4548720862]]-Table5[[#This Row],[Column9]]</f>
        <v>95731082</v>
      </c>
    </row>
    <row r="29" spans="1:10" ht="23.1" customHeight="1" x14ac:dyDescent="0.6">
      <c r="A29" s="7" t="s">
        <v>82</v>
      </c>
      <c r="B29" s="7" t="s">
        <v>323</v>
      </c>
      <c r="C29" s="7" t="s">
        <v>18</v>
      </c>
      <c r="D29" s="7" t="s">
        <v>18</v>
      </c>
      <c r="E29" s="8">
        <v>68137871</v>
      </c>
      <c r="F29" s="8">
        <v>0</v>
      </c>
      <c r="G29" s="8">
        <f>Table5[[#This Row],[3627771932]]-Table5[[#This Row],[0]]</f>
        <v>68137871</v>
      </c>
      <c r="H29" s="8">
        <v>86822944</v>
      </c>
      <c r="I29" s="8">
        <v>0</v>
      </c>
      <c r="J29" s="8">
        <f>Table5[[#This Row],[4548720862]]-Table5[[#This Row],[Column9]]</f>
        <v>86822944</v>
      </c>
    </row>
    <row r="30" spans="1:10" ht="23.1" customHeight="1" x14ac:dyDescent="0.6">
      <c r="A30" s="7" t="s">
        <v>81</v>
      </c>
      <c r="B30" s="7" t="s">
        <v>323</v>
      </c>
      <c r="C30" s="7" t="s">
        <v>18</v>
      </c>
      <c r="D30" s="7" t="s">
        <v>18</v>
      </c>
      <c r="E30" s="8">
        <v>79222016</v>
      </c>
      <c r="F30" s="8">
        <v>0</v>
      </c>
      <c r="G30" s="8">
        <f>Table5[[#This Row],[3627771932]]-Table5[[#This Row],[0]]</f>
        <v>79222016</v>
      </c>
      <c r="H30" s="8">
        <v>88020625</v>
      </c>
      <c r="I30" s="8">
        <v>0</v>
      </c>
      <c r="J30" s="8">
        <f>Table5[[#This Row],[4548720862]]-Table5[[#This Row],[Column9]]</f>
        <v>88020625</v>
      </c>
    </row>
    <row r="31" spans="1:10" ht="23.1" customHeight="1" x14ac:dyDescent="0.6">
      <c r="A31" s="7" t="s">
        <v>80</v>
      </c>
      <c r="B31" s="7" t="s">
        <v>344</v>
      </c>
      <c r="C31" s="7" t="s">
        <v>18</v>
      </c>
      <c r="D31" s="7" t="s">
        <v>18</v>
      </c>
      <c r="E31" s="8">
        <v>4952233</v>
      </c>
      <c r="F31" s="8">
        <v>0</v>
      </c>
      <c r="G31" s="8">
        <f>Table5[[#This Row],[3627771932]]-Table5[[#This Row],[0]]</f>
        <v>4952233</v>
      </c>
      <c r="H31" s="8">
        <v>37362662</v>
      </c>
      <c r="I31" s="8">
        <v>0</v>
      </c>
      <c r="J31" s="8">
        <f>Table5[[#This Row],[4548720862]]-Table5[[#This Row],[Column9]]</f>
        <v>37362662</v>
      </c>
    </row>
    <row r="32" spans="1:10" ht="23.1" customHeight="1" x14ac:dyDescent="0.6">
      <c r="A32" s="7" t="s">
        <v>78</v>
      </c>
      <c r="B32" s="7" t="s">
        <v>345</v>
      </c>
      <c r="C32" s="7" t="s">
        <v>18</v>
      </c>
      <c r="D32" s="7" t="s">
        <v>18</v>
      </c>
      <c r="E32" s="8">
        <v>1384792</v>
      </c>
      <c r="F32" s="8">
        <v>0</v>
      </c>
      <c r="G32" s="8">
        <f>Table5[[#This Row],[3627771932]]-Table5[[#This Row],[0]]</f>
        <v>1384792</v>
      </c>
      <c r="H32" s="8">
        <v>22714521</v>
      </c>
      <c r="I32" s="8">
        <v>0</v>
      </c>
      <c r="J32" s="8">
        <f>Table5[[#This Row],[4548720862]]-Table5[[#This Row],[Column9]]</f>
        <v>22714521</v>
      </c>
    </row>
    <row r="33" spans="1:10" ht="23.1" customHeight="1" x14ac:dyDescent="0.6">
      <c r="A33" s="7" t="s">
        <v>75</v>
      </c>
      <c r="B33" s="7" t="s">
        <v>341</v>
      </c>
      <c r="C33" s="7" t="s">
        <v>18</v>
      </c>
      <c r="D33" s="7" t="s">
        <v>18</v>
      </c>
      <c r="E33" s="8">
        <v>137843710</v>
      </c>
      <c r="F33" s="8">
        <v>0</v>
      </c>
      <c r="G33" s="8">
        <f>Table5[[#This Row],[3627771932]]-Table5[[#This Row],[0]]</f>
        <v>137843710</v>
      </c>
      <c r="H33" s="8">
        <v>463435030</v>
      </c>
      <c r="I33" s="8">
        <v>0</v>
      </c>
      <c r="J33" s="8">
        <f>Table5[[#This Row],[4548720862]]-Table5[[#This Row],[Column9]]</f>
        <v>463435030</v>
      </c>
    </row>
    <row r="34" spans="1:10" ht="23.1" customHeight="1" x14ac:dyDescent="0.6">
      <c r="A34" s="7" t="s">
        <v>74</v>
      </c>
      <c r="B34" s="7" t="s">
        <v>342</v>
      </c>
      <c r="C34" s="7" t="s">
        <v>18</v>
      </c>
      <c r="D34" s="7" t="s">
        <v>18</v>
      </c>
      <c r="E34" s="8">
        <v>25712875</v>
      </c>
      <c r="F34" s="8">
        <v>0</v>
      </c>
      <c r="G34" s="8">
        <f>Table5[[#This Row],[3627771932]]-Table5[[#This Row],[0]]</f>
        <v>25712875</v>
      </c>
      <c r="H34" s="8">
        <v>73049660</v>
      </c>
      <c r="I34" s="8">
        <v>0</v>
      </c>
      <c r="J34" s="8">
        <f>Table5[[#This Row],[4548720862]]-Table5[[#This Row],[Column9]]</f>
        <v>73049660</v>
      </c>
    </row>
    <row r="35" spans="1:10" ht="23.1" customHeight="1" x14ac:dyDescent="0.6">
      <c r="A35" s="7" t="s">
        <v>73</v>
      </c>
      <c r="B35" s="7" t="s">
        <v>342</v>
      </c>
      <c r="C35" s="7" t="s">
        <v>18</v>
      </c>
      <c r="D35" s="7" t="s">
        <v>18</v>
      </c>
      <c r="E35" s="8">
        <v>51853769</v>
      </c>
      <c r="F35" s="8">
        <v>0</v>
      </c>
      <c r="G35" s="8">
        <f>Table5[[#This Row],[3627771932]]-Table5[[#This Row],[0]]</f>
        <v>51853769</v>
      </c>
      <c r="H35" s="8">
        <v>135698393</v>
      </c>
      <c r="I35" s="8">
        <v>0</v>
      </c>
      <c r="J35" s="8">
        <f>Table5[[#This Row],[4548720862]]-Table5[[#This Row],[Column9]]</f>
        <v>135698393</v>
      </c>
    </row>
    <row r="36" spans="1:10" ht="23.1" customHeight="1" x14ac:dyDescent="0.6">
      <c r="A36" s="7" t="s">
        <v>72</v>
      </c>
      <c r="B36" s="7" t="s">
        <v>342</v>
      </c>
      <c r="C36" s="7" t="s">
        <v>18</v>
      </c>
      <c r="D36" s="7" t="s">
        <v>18</v>
      </c>
      <c r="E36" s="8">
        <v>3364304</v>
      </c>
      <c r="F36" s="8">
        <v>0</v>
      </c>
      <c r="G36" s="8">
        <f>Table5[[#This Row],[3627771932]]-Table5[[#This Row],[0]]</f>
        <v>3364304</v>
      </c>
      <c r="H36" s="8">
        <v>9735252</v>
      </c>
      <c r="I36" s="8">
        <v>0</v>
      </c>
      <c r="J36" s="8">
        <f>Table5[[#This Row],[4548720862]]-Table5[[#This Row],[Column9]]</f>
        <v>9735252</v>
      </c>
    </row>
    <row r="37" spans="1:10" ht="23.1" customHeight="1" x14ac:dyDescent="0.6">
      <c r="A37" s="7" t="s">
        <v>71</v>
      </c>
      <c r="B37" s="7" t="s">
        <v>343</v>
      </c>
      <c r="C37" s="7" t="s">
        <v>18</v>
      </c>
      <c r="D37" s="7" t="s">
        <v>18</v>
      </c>
      <c r="E37" s="8">
        <v>0</v>
      </c>
      <c r="F37" s="8">
        <v>0</v>
      </c>
      <c r="G37" s="8">
        <f>Table5[[#This Row],[3627771932]]-Table5[[#This Row],[0]]</f>
        <v>0</v>
      </c>
      <c r="H37" s="8">
        <v>115960733</v>
      </c>
      <c r="I37" s="8">
        <v>0</v>
      </c>
      <c r="J37" s="8">
        <f>Table5[[#This Row],[4548720862]]-Table5[[#This Row],[Column9]]</f>
        <v>115960733</v>
      </c>
    </row>
    <row r="38" spans="1:10" ht="23.1" customHeight="1" x14ac:dyDescent="0.6">
      <c r="A38" s="7" t="s">
        <v>70</v>
      </c>
      <c r="B38" s="7" t="s">
        <v>323</v>
      </c>
      <c r="C38" s="7" t="s">
        <v>18</v>
      </c>
      <c r="D38" s="7" t="s">
        <v>18</v>
      </c>
      <c r="E38" s="8">
        <v>270016939</v>
      </c>
      <c r="F38" s="8">
        <v>0</v>
      </c>
      <c r="G38" s="8">
        <f>Table5[[#This Row],[3627771932]]-Table5[[#This Row],[0]]</f>
        <v>270016939</v>
      </c>
      <c r="H38" s="8">
        <v>287341563</v>
      </c>
      <c r="I38" s="8">
        <v>0</v>
      </c>
      <c r="J38" s="8">
        <f>Table5[[#This Row],[4548720862]]-Table5[[#This Row],[Column9]]</f>
        <v>287341563</v>
      </c>
    </row>
    <row r="39" spans="1:10" ht="23.1" customHeight="1" x14ac:dyDescent="0.6">
      <c r="A39" s="7" t="s">
        <v>69</v>
      </c>
      <c r="B39" s="7" t="s">
        <v>343</v>
      </c>
      <c r="C39" s="7" t="s">
        <v>18</v>
      </c>
      <c r="D39" s="7" t="s">
        <v>18</v>
      </c>
      <c r="E39" s="8">
        <v>0</v>
      </c>
      <c r="F39" s="8">
        <v>0</v>
      </c>
      <c r="G39" s="8">
        <f>Table5[[#This Row],[3627771932]]-Table5[[#This Row],[0]]</f>
        <v>0</v>
      </c>
      <c r="H39" s="8">
        <v>12055633</v>
      </c>
      <c r="I39" s="8">
        <v>0</v>
      </c>
      <c r="J39" s="8">
        <f>Table5[[#This Row],[4548720862]]-Table5[[#This Row],[Column9]]</f>
        <v>12055633</v>
      </c>
    </row>
    <row r="40" spans="1:10" ht="23.1" customHeight="1" x14ac:dyDescent="0.6">
      <c r="A40" s="7" t="s">
        <v>68</v>
      </c>
      <c r="B40" s="7" t="s">
        <v>344</v>
      </c>
      <c r="C40" s="7" t="s">
        <v>18</v>
      </c>
      <c r="D40" s="7" t="s">
        <v>18</v>
      </c>
      <c r="E40" s="8">
        <v>52135715</v>
      </c>
      <c r="F40" s="8">
        <v>0</v>
      </c>
      <c r="G40" s="8">
        <f>Table5[[#This Row],[3627771932]]-Table5[[#This Row],[0]]</f>
        <v>52135715</v>
      </c>
      <c r="H40" s="8">
        <v>796657983</v>
      </c>
      <c r="I40" s="8">
        <v>0</v>
      </c>
      <c r="J40" s="8">
        <f>Table5[[#This Row],[4548720862]]-Table5[[#This Row],[Column9]]</f>
        <v>796657983</v>
      </c>
    </row>
    <row r="41" spans="1:10" ht="23.1" customHeight="1" x14ac:dyDescent="0.6">
      <c r="A41" s="7" t="s">
        <v>67</v>
      </c>
      <c r="B41" s="7" t="s">
        <v>345</v>
      </c>
      <c r="C41" s="7" t="s">
        <v>18</v>
      </c>
      <c r="D41" s="7" t="s">
        <v>18</v>
      </c>
      <c r="E41" s="8">
        <v>2488742</v>
      </c>
      <c r="F41" s="8">
        <v>0</v>
      </c>
      <c r="G41" s="8">
        <f>Table5[[#This Row],[3627771932]]-Table5[[#This Row],[0]]</f>
        <v>2488742</v>
      </c>
      <c r="H41" s="8">
        <v>40567683</v>
      </c>
      <c r="I41" s="8">
        <v>0</v>
      </c>
      <c r="J41" s="8">
        <f>Table5[[#This Row],[4548720862]]-Table5[[#This Row],[Column9]]</f>
        <v>40567683</v>
      </c>
    </row>
    <row r="42" spans="1:10" ht="23.1" customHeight="1" x14ac:dyDescent="0.6">
      <c r="A42" s="7" t="s">
        <v>66</v>
      </c>
      <c r="B42" s="7" t="s">
        <v>343</v>
      </c>
      <c r="C42" s="7" t="s">
        <v>18</v>
      </c>
      <c r="D42" s="7" t="s">
        <v>18</v>
      </c>
      <c r="E42" s="8">
        <v>0</v>
      </c>
      <c r="F42" s="8">
        <v>0</v>
      </c>
      <c r="G42" s="8">
        <f>Table5[[#This Row],[3627771932]]-Table5[[#This Row],[0]]</f>
        <v>0</v>
      </c>
      <c r="H42" s="8">
        <v>105052997</v>
      </c>
      <c r="I42" s="8">
        <v>0</v>
      </c>
      <c r="J42" s="8">
        <f>Table5[[#This Row],[4548720862]]-Table5[[#This Row],[Column9]]</f>
        <v>105052997</v>
      </c>
    </row>
    <row r="43" spans="1:10" ht="23.1" customHeight="1" x14ac:dyDescent="0.6">
      <c r="A43" s="7" t="s">
        <v>63</v>
      </c>
      <c r="B43" s="7" t="s">
        <v>343</v>
      </c>
      <c r="C43" s="7" t="s">
        <v>18</v>
      </c>
      <c r="D43" s="7" t="s">
        <v>18</v>
      </c>
      <c r="E43" s="8">
        <v>0</v>
      </c>
      <c r="F43" s="8">
        <v>0</v>
      </c>
      <c r="G43" s="8">
        <f>Table5[[#This Row],[3627771932]]-Table5[[#This Row],[0]]</f>
        <v>0</v>
      </c>
      <c r="H43" s="8">
        <v>88275390</v>
      </c>
      <c r="I43" s="8">
        <v>0</v>
      </c>
      <c r="J43" s="8">
        <f>Table5[[#This Row],[4548720862]]-Table5[[#This Row],[Column9]]</f>
        <v>88275390</v>
      </c>
    </row>
    <row r="44" spans="1:10" ht="23.1" customHeight="1" x14ac:dyDescent="0.6">
      <c r="A44" s="7" t="s">
        <v>62</v>
      </c>
      <c r="B44" s="7" t="s">
        <v>342</v>
      </c>
      <c r="C44" s="7" t="s">
        <v>18</v>
      </c>
      <c r="D44" s="7" t="s">
        <v>18</v>
      </c>
      <c r="E44" s="8">
        <v>18293938</v>
      </c>
      <c r="F44" s="8">
        <v>0</v>
      </c>
      <c r="G44" s="8">
        <f>Table5[[#This Row],[3627771932]]-Table5[[#This Row],[0]]</f>
        <v>18293938</v>
      </c>
      <c r="H44" s="8">
        <v>181458445</v>
      </c>
      <c r="I44" s="8">
        <v>0</v>
      </c>
      <c r="J44" s="8">
        <f>Table5[[#This Row],[4548720862]]-Table5[[#This Row],[Column9]]</f>
        <v>181458445</v>
      </c>
    </row>
    <row r="45" spans="1:10" ht="23.1" customHeight="1" x14ac:dyDescent="0.6">
      <c r="A45" s="7" t="s">
        <v>61</v>
      </c>
      <c r="B45" s="7" t="s">
        <v>342</v>
      </c>
      <c r="C45" s="7" t="s">
        <v>18</v>
      </c>
      <c r="D45" s="7" t="s">
        <v>18</v>
      </c>
      <c r="E45" s="8">
        <v>103429696</v>
      </c>
      <c r="F45" s="8">
        <v>0</v>
      </c>
      <c r="G45" s="8">
        <f>Table5[[#This Row],[3627771932]]-Table5[[#This Row],[0]]</f>
        <v>103429696</v>
      </c>
      <c r="H45" s="8">
        <v>127294055</v>
      </c>
      <c r="I45" s="8">
        <v>0</v>
      </c>
      <c r="J45" s="8">
        <f>Table5[[#This Row],[4548720862]]-Table5[[#This Row],[Column9]]</f>
        <v>127294055</v>
      </c>
    </row>
    <row r="46" spans="1:10" ht="23.1" customHeight="1" x14ac:dyDescent="0.6">
      <c r="A46" s="7" t="s">
        <v>60</v>
      </c>
      <c r="B46" s="7" t="s">
        <v>342</v>
      </c>
      <c r="C46" s="7" t="s">
        <v>18</v>
      </c>
      <c r="D46" s="7" t="s">
        <v>18</v>
      </c>
      <c r="E46" s="8">
        <v>23794827</v>
      </c>
      <c r="F46" s="8">
        <v>0</v>
      </c>
      <c r="G46" s="8">
        <f>Table5[[#This Row],[3627771932]]-Table5[[#This Row],[0]]</f>
        <v>23794827</v>
      </c>
      <c r="H46" s="8">
        <v>59936533</v>
      </c>
      <c r="I46" s="8">
        <v>0</v>
      </c>
      <c r="J46" s="8">
        <f>Table5[[#This Row],[4548720862]]-Table5[[#This Row],[Column9]]</f>
        <v>59936533</v>
      </c>
    </row>
    <row r="47" spans="1:10" ht="23.1" customHeight="1" x14ac:dyDescent="0.6">
      <c r="A47" s="7" t="s">
        <v>59</v>
      </c>
      <c r="B47" s="7" t="s">
        <v>323</v>
      </c>
      <c r="C47" s="7" t="s">
        <v>18</v>
      </c>
      <c r="D47" s="7" t="s">
        <v>18</v>
      </c>
      <c r="E47" s="8">
        <v>266906065</v>
      </c>
      <c r="F47" s="8">
        <v>0</v>
      </c>
      <c r="G47" s="8">
        <f>Table5[[#This Row],[3627771932]]-Table5[[#This Row],[0]]</f>
        <v>266906065</v>
      </c>
      <c r="H47" s="8">
        <v>302344693</v>
      </c>
      <c r="I47" s="8">
        <v>0</v>
      </c>
      <c r="J47" s="8">
        <f>Table5[[#This Row],[4548720862]]-Table5[[#This Row],[Column9]]</f>
        <v>302344693</v>
      </c>
    </row>
    <row r="48" spans="1:10" ht="23.1" customHeight="1" x14ac:dyDescent="0.6">
      <c r="A48" s="7" t="s">
        <v>58</v>
      </c>
      <c r="B48" s="7" t="s">
        <v>343</v>
      </c>
      <c r="C48" s="7" t="s">
        <v>18</v>
      </c>
      <c r="D48" s="7" t="s">
        <v>18</v>
      </c>
      <c r="E48" s="8">
        <v>0</v>
      </c>
      <c r="F48" s="8">
        <v>0</v>
      </c>
      <c r="G48" s="8">
        <f>Table5[[#This Row],[3627771932]]-Table5[[#This Row],[0]]</f>
        <v>0</v>
      </c>
      <c r="H48" s="8">
        <v>27622635</v>
      </c>
      <c r="I48" s="8">
        <v>0</v>
      </c>
      <c r="J48" s="8">
        <f>Table5[[#This Row],[4548720862]]-Table5[[#This Row],[Column9]]</f>
        <v>27622635</v>
      </c>
    </row>
    <row r="49" spans="1:10" ht="23.1" customHeight="1" x14ac:dyDescent="0.6">
      <c r="A49" s="7" t="s">
        <v>57</v>
      </c>
      <c r="B49" s="7" t="s">
        <v>345</v>
      </c>
      <c r="C49" s="7" t="s">
        <v>18</v>
      </c>
      <c r="D49" s="7" t="s">
        <v>18</v>
      </c>
      <c r="E49" s="8">
        <v>10325888</v>
      </c>
      <c r="F49" s="8">
        <v>0</v>
      </c>
      <c r="G49" s="8">
        <f>Table5[[#This Row],[3627771932]]-Table5[[#This Row],[0]]</f>
        <v>10325888</v>
      </c>
      <c r="H49" s="8">
        <v>78253683</v>
      </c>
      <c r="I49" s="8">
        <v>0</v>
      </c>
      <c r="J49" s="8">
        <f>Table5[[#This Row],[4548720862]]-Table5[[#This Row],[Column9]]</f>
        <v>78253683</v>
      </c>
    </row>
    <row r="50" spans="1:10" ht="23.1" customHeight="1" x14ac:dyDescent="0.6">
      <c r="A50" s="7" t="s">
        <v>56</v>
      </c>
      <c r="B50" s="7" t="s">
        <v>341</v>
      </c>
      <c r="C50" s="7" t="s">
        <v>18</v>
      </c>
      <c r="D50" s="7" t="s">
        <v>18</v>
      </c>
      <c r="E50" s="8">
        <v>182246713</v>
      </c>
      <c r="F50" s="8">
        <v>0</v>
      </c>
      <c r="G50" s="8">
        <f>Table5[[#This Row],[3627771932]]-Table5[[#This Row],[0]]</f>
        <v>182246713</v>
      </c>
      <c r="H50" s="8">
        <v>561578559</v>
      </c>
      <c r="I50" s="8">
        <v>0</v>
      </c>
      <c r="J50" s="8">
        <f>Table5[[#This Row],[4548720862]]-Table5[[#This Row],[Column9]]</f>
        <v>561578559</v>
      </c>
    </row>
    <row r="51" spans="1:10" ht="23.1" customHeight="1" x14ac:dyDescent="0.6">
      <c r="A51" s="7" t="s">
        <v>55</v>
      </c>
      <c r="B51" s="7" t="s">
        <v>342</v>
      </c>
      <c r="C51" s="7" t="s">
        <v>18</v>
      </c>
      <c r="D51" s="7" t="s">
        <v>18</v>
      </c>
      <c r="E51" s="8">
        <v>4909627</v>
      </c>
      <c r="F51" s="8">
        <v>0</v>
      </c>
      <c r="G51" s="8">
        <f>Table5[[#This Row],[3627771932]]-Table5[[#This Row],[0]]</f>
        <v>4909627</v>
      </c>
      <c r="H51" s="8">
        <v>11911861</v>
      </c>
      <c r="I51" s="8">
        <v>0</v>
      </c>
      <c r="J51" s="8">
        <f>Table5[[#This Row],[4548720862]]-Table5[[#This Row],[Column9]]</f>
        <v>11911861</v>
      </c>
    </row>
    <row r="52" spans="1:10" ht="23.1" customHeight="1" x14ac:dyDescent="0.6">
      <c r="A52" s="7" t="s">
        <v>54</v>
      </c>
      <c r="B52" s="7" t="s">
        <v>342</v>
      </c>
      <c r="C52" s="7" t="s">
        <v>18</v>
      </c>
      <c r="D52" s="7" t="s">
        <v>18</v>
      </c>
      <c r="E52" s="8">
        <v>3959057</v>
      </c>
      <c r="F52" s="8">
        <v>0</v>
      </c>
      <c r="G52" s="8">
        <f>Table5[[#This Row],[3627771932]]-Table5[[#This Row],[0]]</f>
        <v>3959057</v>
      </c>
      <c r="H52" s="8">
        <v>27945747</v>
      </c>
      <c r="I52" s="8">
        <v>0</v>
      </c>
      <c r="J52" s="8">
        <f>Table5[[#This Row],[4548720862]]-Table5[[#This Row],[Column9]]</f>
        <v>27945747</v>
      </c>
    </row>
    <row r="53" spans="1:10" ht="23.1" customHeight="1" x14ac:dyDescent="0.6">
      <c r="A53" s="7" t="s">
        <v>53</v>
      </c>
      <c r="B53" s="7" t="s">
        <v>342</v>
      </c>
      <c r="C53" s="7" t="s">
        <v>18</v>
      </c>
      <c r="D53" s="7" t="s">
        <v>18</v>
      </c>
      <c r="E53" s="8">
        <v>7042167</v>
      </c>
      <c r="F53" s="8">
        <v>0</v>
      </c>
      <c r="G53" s="8">
        <f>Table5[[#This Row],[3627771932]]-Table5[[#This Row],[0]]</f>
        <v>7042167</v>
      </c>
      <c r="H53" s="8">
        <v>72198275</v>
      </c>
      <c r="I53" s="8">
        <v>0</v>
      </c>
      <c r="J53" s="8">
        <f>Table5[[#This Row],[4548720862]]-Table5[[#This Row],[Column9]]</f>
        <v>72198275</v>
      </c>
    </row>
    <row r="54" spans="1:10" ht="23.1" customHeight="1" x14ac:dyDescent="0.6">
      <c r="A54" s="7" t="s">
        <v>52</v>
      </c>
      <c r="B54" s="7" t="s">
        <v>342</v>
      </c>
      <c r="C54" s="7" t="s">
        <v>18</v>
      </c>
      <c r="D54" s="7" t="s">
        <v>18</v>
      </c>
      <c r="E54" s="8">
        <v>87555177</v>
      </c>
      <c r="F54" s="8">
        <v>0</v>
      </c>
      <c r="G54" s="8">
        <f>Table5[[#This Row],[3627771932]]-Table5[[#This Row],[0]]</f>
        <v>87555177</v>
      </c>
      <c r="H54" s="8">
        <v>254473337</v>
      </c>
      <c r="I54" s="8">
        <v>0</v>
      </c>
      <c r="J54" s="8">
        <f>Table5[[#This Row],[4548720862]]-Table5[[#This Row],[Column9]]</f>
        <v>254473337</v>
      </c>
    </row>
    <row r="55" spans="1:10" ht="23.1" customHeight="1" x14ac:dyDescent="0.6">
      <c r="A55" s="7" t="s">
        <v>51</v>
      </c>
      <c r="B55" s="7" t="s">
        <v>323</v>
      </c>
      <c r="C55" s="7" t="s">
        <v>18</v>
      </c>
      <c r="D55" s="7" t="s">
        <v>18</v>
      </c>
      <c r="E55" s="8">
        <v>35244165</v>
      </c>
      <c r="F55" s="8">
        <v>0</v>
      </c>
      <c r="G55" s="8">
        <f>Table5[[#This Row],[3627771932]]-Table5[[#This Row],[0]]</f>
        <v>35244165</v>
      </c>
      <c r="H55" s="8">
        <v>113214805</v>
      </c>
      <c r="I55" s="8">
        <v>0</v>
      </c>
      <c r="J55" s="8">
        <f>Table5[[#This Row],[4548720862]]-Table5[[#This Row],[Column9]]</f>
        <v>113214805</v>
      </c>
    </row>
    <row r="56" spans="1:10" ht="23.1" customHeight="1" x14ac:dyDescent="0.6">
      <c r="A56" s="7" t="s">
        <v>50</v>
      </c>
      <c r="B56" s="7" t="s">
        <v>323</v>
      </c>
      <c r="C56" s="7" t="s">
        <v>18</v>
      </c>
      <c r="D56" s="7" t="s">
        <v>18</v>
      </c>
      <c r="E56" s="8">
        <v>174799156</v>
      </c>
      <c r="F56" s="8">
        <v>0</v>
      </c>
      <c r="G56" s="8">
        <f>Table5[[#This Row],[3627771932]]-Table5[[#This Row],[0]]</f>
        <v>174799156</v>
      </c>
      <c r="H56" s="8">
        <v>195573284</v>
      </c>
      <c r="I56" s="8">
        <v>0</v>
      </c>
      <c r="J56" s="8">
        <f>Table5[[#This Row],[4548720862]]-Table5[[#This Row],[Column9]]</f>
        <v>195573284</v>
      </c>
    </row>
    <row r="57" spans="1:10" ht="23.1" customHeight="1" x14ac:dyDescent="0.6">
      <c r="A57" s="7" t="s">
        <v>49</v>
      </c>
      <c r="B57" s="7" t="s">
        <v>323</v>
      </c>
      <c r="C57" s="7" t="s">
        <v>18</v>
      </c>
      <c r="D57" s="7" t="s">
        <v>18</v>
      </c>
      <c r="E57" s="8">
        <v>2470190</v>
      </c>
      <c r="F57" s="8">
        <v>0</v>
      </c>
      <c r="G57" s="8">
        <f>Table5[[#This Row],[3627771932]]-Table5[[#This Row],[0]]</f>
        <v>2470190</v>
      </c>
      <c r="H57" s="8">
        <v>208159352</v>
      </c>
      <c r="I57" s="8">
        <v>0</v>
      </c>
      <c r="J57" s="8">
        <f>Table5[[#This Row],[4548720862]]-Table5[[#This Row],[Column9]]</f>
        <v>208159352</v>
      </c>
    </row>
    <row r="58" spans="1:10" ht="23.1" customHeight="1" x14ac:dyDescent="0.6">
      <c r="A58" s="7" t="s">
        <v>48</v>
      </c>
      <c r="B58" s="7" t="s">
        <v>344</v>
      </c>
      <c r="C58" s="7" t="s">
        <v>18</v>
      </c>
      <c r="D58" s="7" t="s">
        <v>18</v>
      </c>
      <c r="E58" s="8">
        <v>25605695</v>
      </c>
      <c r="F58" s="8">
        <v>0</v>
      </c>
      <c r="G58" s="8">
        <f>Table5[[#This Row],[3627771932]]-Table5[[#This Row],[0]]</f>
        <v>25605695</v>
      </c>
      <c r="H58" s="8">
        <v>51539229</v>
      </c>
      <c r="I58" s="8">
        <v>0</v>
      </c>
      <c r="J58" s="8">
        <f>Table5[[#This Row],[4548720862]]-Table5[[#This Row],[Column9]]</f>
        <v>51539229</v>
      </c>
    </row>
    <row r="59" spans="1:10" ht="23.1" customHeight="1" x14ac:dyDescent="0.6">
      <c r="A59" s="7" t="s">
        <v>47</v>
      </c>
      <c r="B59" s="7" t="s">
        <v>341</v>
      </c>
      <c r="C59" s="7" t="s">
        <v>18</v>
      </c>
      <c r="D59" s="7" t="s">
        <v>18</v>
      </c>
      <c r="E59" s="8">
        <v>139604190</v>
      </c>
      <c r="F59" s="8">
        <v>0</v>
      </c>
      <c r="G59" s="8">
        <f>Table5[[#This Row],[3627771932]]-Table5[[#This Row],[0]]</f>
        <v>139604190</v>
      </c>
      <c r="H59" s="8">
        <v>223377528</v>
      </c>
      <c r="I59" s="8">
        <v>0</v>
      </c>
      <c r="J59" s="8">
        <f>Table5[[#This Row],[4548720862]]-Table5[[#This Row],[Column9]]</f>
        <v>223377528</v>
      </c>
    </row>
    <row r="60" spans="1:10" ht="23.1" customHeight="1" x14ac:dyDescent="0.6">
      <c r="A60" s="7" t="s">
        <v>46</v>
      </c>
      <c r="B60" s="7" t="s">
        <v>341</v>
      </c>
      <c r="C60" s="7" t="s">
        <v>18</v>
      </c>
      <c r="D60" s="7" t="s">
        <v>18</v>
      </c>
      <c r="E60" s="8">
        <v>261063989</v>
      </c>
      <c r="F60" s="8">
        <v>0</v>
      </c>
      <c r="G60" s="8">
        <f>Table5[[#This Row],[3627771932]]-Table5[[#This Row],[0]]</f>
        <v>261063989</v>
      </c>
      <c r="H60" s="8">
        <v>388570991</v>
      </c>
      <c r="I60" s="8">
        <v>0</v>
      </c>
      <c r="J60" s="8">
        <f>Table5[[#This Row],[4548720862]]-Table5[[#This Row],[Column9]]</f>
        <v>388570991</v>
      </c>
    </row>
    <row r="61" spans="1:10" ht="23.1" customHeight="1" x14ac:dyDescent="0.6">
      <c r="A61" s="7" t="s">
        <v>45</v>
      </c>
      <c r="B61" s="7" t="s">
        <v>343</v>
      </c>
      <c r="C61" s="7" t="s">
        <v>18</v>
      </c>
      <c r="D61" s="7" t="s">
        <v>18</v>
      </c>
      <c r="E61" s="8">
        <v>0</v>
      </c>
      <c r="F61" s="8">
        <v>0</v>
      </c>
      <c r="G61" s="8">
        <f>Table5[[#This Row],[3627771932]]-Table5[[#This Row],[0]]</f>
        <v>0</v>
      </c>
      <c r="H61" s="8">
        <v>13846443</v>
      </c>
      <c r="I61" s="8">
        <v>0</v>
      </c>
      <c r="J61" s="8">
        <f>Table5[[#This Row],[4548720862]]-Table5[[#This Row],[Column9]]</f>
        <v>13846443</v>
      </c>
    </row>
    <row r="62" spans="1:10" ht="23.1" customHeight="1" x14ac:dyDescent="0.6">
      <c r="A62" s="7" t="s">
        <v>44</v>
      </c>
      <c r="B62" s="7" t="s">
        <v>342</v>
      </c>
      <c r="C62" s="7" t="s">
        <v>18</v>
      </c>
      <c r="D62" s="7" t="s">
        <v>18</v>
      </c>
      <c r="E62" s="8">
        <v>90283066</v>
      </c>
      <c r="F62" s="8">
        <v>0</v>
      </c>
      <c r="G62" s="8">
        <f>Table5[[#This Row],[3627771932]]-Table5[[#This Row],[0]]</f>
        <v>90283066</v>
      </c>
      <c r="H62" s="8">
        <v>160039867</v>
      </c>
      <c r="I62" s="8">
        <v>0</v>
      </c>
      <c r="J62" s="8">
        <f>Table5[[#This Row],[4548720862]]-Table5[[#This Row],[Column9]]</f>
        <v>160039867</v>
      </c>
    </row>
    <row r="63" spans="1:10" ht="23.1" customHeight="1" x14ac:dyDescent="0.6">
      <c r="A63" s="7" t="s">
        <v>43</v>
      </c>
      <c r="B63" s="7" t="s">
        <v>342</v>
      </c>
      <c r="C63" s="7" t="s">
        <v>18</v>
      </c>
      <c r="D63" s="7" t="s">
        <v>18</v>
      </c>
      <c r="E63" s="8">
        <v>26300758</v>
      </c>
      <c r="F63" s="8">
        <v>0</v>
      </c>
      <c r="G63" s="8">
        <f>Table5[[#This Row],[3627771932]]-Table5[[#This Row],[0]]</f>
        <v>26300758</v>
      </c>
      <c r="H63" s="8">
        <v>200232186</v>
      </c>
      <c r="I63" s="8">
        <v>0</v>
      </c>
      <c r="J63" s="8">
        <f>Table5[[#This Row],[4548720862]]-Table5[[#This Row],[Column9]]</f>
        <v>200232186</v>
      </c>
    </row>
    <row r="64" spans="1:10" ht="23.1" customHeight="1" x14ac:dyDescent="0.6">
      <c r="A64" s="7" t="s">
        <v>42</v>
      </c>
      <c r="B64" s="7" t="s">
        <v>343</v>
      </c>
      <c r="C64" s="7" t="s">
        <v>18</v>
      </c>
      <c r="D64" s="7" t="s">
        <v>18</v>
      </c>
      <c r="E64" s="8">
        <v>0</v>
      </c>
      <c r="F64" s="8">
        <v>0</v>
      </c>
      <c r="G64" s="8">
        <f>Table5[[#This Row],[3627771932]]-Table5[[#This Row],[0]]</f>
        <v>0</v>
      </c>
      <c r="H64" s="8">
        <v>138462770</v>
      </c>
      <c r="I64" s="8">
        <v>0</v>
      </c>
      <c r="J64" s="8">
        <f>Table5[[#This Row],[4548720862]]-Table5[[#This Row],[Column9]]</f>
        <v>138462770</v>
      </c>
    </row>
    <row r="65" spans="1:10" ht="23.1" customHeight="1" x14ac:dyDescent="0.6">
      <c r="A65" s="7" t="s">
        <v>41</v>
      </c>
      <c r="B65" s="7" t="s">
        <v>343</v>
      </c>
      <c r="C65" s="7" t="s">
        <v>18</v>
      </c>
      <c r="D65" s="7" t="s">
        <v>18</v>
      </c>
      <c r="E65" s="8">
        <v>0</v>
      </c>
      <c r="F65" s="8">
        <v>0</v>
      </c>
      <c r="G65" s="8">
        <f>Table5[[#This Row],[3627771932]]-Table5[[#This Row],[0]]</f>
        <v>0</v>
      </c>
      <c r="H65" s="8">
        <v>143100045</v>
      </c>
      <c r="I65" s="8">
        <v>0</v>
      </c>
      <c r="J65" s="8">
        <f>Table5[[#This Row],[4548720862]]-Table5[[#This Row],[Column9]]</f>
        <v>143100045</v>
      </c>
    </row>
    <row r="66" spans="1:10" ht="23.1" customHeight="1" x14ac:dyDescent="0.6">
      <c r="A66" s="7" t="s">
        <v>40</v>
      </c>
      <c r="B66" s="7" t="s">
        <v>323</v>
      </c>
      <c r="C66" s="7" t="s">
        <v>18</v>
      </c>
      <c r="D66" s="7" t="s">
        <v>18</v>
      </c>
      <c r="E66" s="8">
        <v>200542796</v>
      </c>
      <c r="F66" s="8">
        <v>0</v>
      </c>
      <c r="G66" s="8">
        <f>Table5[[#This Row],[3627771932]]-Table5[[#This Row],[0]]</f>
        <v>200542796</v>
      </c>
      <c r="H66" s="8">
        <v>320150912</v>
      </c>
      <c r="I66" s="8">
        <v>0</v>
      </c>
      <c r="J66" s="8">
        <f>Table5[[#This Row],[4548720862]]-Table5[[#This Row],[Column9]]</f>
        <v>320150912</v>
      </c>
    </row>
    <row r="67" spans="1:10" ht="23.1" customHeight="1" x14ac:dyDescent="0.6">
      <c r="A67" s="7" t="s">
        <v>39</v>
      </c>
      <c r="B67" s="7" t="s">
        <v>323</v>
      </c>
      <c r="C67" s="7" t="s">
        <v>18</v>
      </c>
      <c r="D67" s="7" t="s">
        <v>18</v>
      </c>
      <c r="E67" s="8">
        <v>30459740</v>
      </c>
      <c r="F67" s="8">
        <v>0</v>
      </c>
      <c r="G67" s="8">
        <f>Table5[[#This Row],[3627771932]]-Table5[[#This Row],[0]]</f>
        <v>30459740</v>
      </c>
      <c r="H67" s="8">
        <v>2722231107</v>
      </c>
      <c r="I67" s="8">
        <v>0</v>
      </c>
      <c r="J67" s="8">
        <f>Table5[[#This Row],[4548720862]]-Table5[[#This Row],[Column9]]</f>
        <v>2722231107</v>
      </c>
    </row>
    <row r="68" spans="1:10" ht="23.1" customHeight="1" x14ac:dyDescent="0.6">
      <c r="A68" s="7" t="s">
        <v>38</v>
      </c>
      <c r="B68" s="7" t="s">
        <v>341</v>
      </c>
      <c r="C68" s="7" t="s">
        <v>18</v>
      </c>
      <c r="D68" s="7" t="s">
        <v>18</v>
      </c>
      <c r="E68" s="8">
        <v>115294152</v>
      </c>
      <c r="F68" s="8">
        <v>0</v>
      </c>
      <c r="G68" s="8">
        <f>Table5[[#This Row],[3627771932]]-Table5[[#This Row],[0]]</f>
        <v>115294152</v>
      </c>
      <c r="H68" s="8">
        <v>121379026</v>
      </c>
      <c r="I68" s="8">
        <v>0</v>
      </c>
      <c r="J68" s="8">
        <f>Table5[[#This Row],[4548720862]]-Table5[[#This Row],[Column9]]</f>
        <v>121379026</v>
      </c>
    </row>
    <row r="69" spans="1:10" ht="23.1" customHeight="1" x14ac:dyDescent="0.6">
      <c r="A69" s="7" t="s">
        <v>37</v>
      </c>
      <c r="B69" s="7" t="s">
        <v>343</v>
      </c>
      <c r="C69" s="7" t="s">
        <v>18</v>
      </c>
      <c r="D69" s="7" t="s">
        <v>18</v>
      </c>
      <c r="E69" s="8">
        <v>0</v>
      </c>
      <c r="F69" s="8">
        <v>0</v>
      </c>
      <c r="G69" s="8">
        <f>Table5[[#This Row],[3627771932]]-Table5[[#This Row],[0]]</f>
        <v>0</v>
      </c>
      <c r="H69" s="8">
        <v>3073362958</v>
      </c>
      <c r="I69" s="8">
        <v>0</v>
      </c>
      <c r="J69" s="8">
        <f>Table5[[#This Row],[4548720862]]-Table5[[#This Row],[Column9]]</f>
        <v>3073362958</v>
      </c>
    </row>
    <row r="70" spans="1:10" ht="23.1" customHeight="1" x14ac:dyDescent="0.6">
      <c r="A70" s="7" t="s">
        <v>36</v>
      </c>
      <c r="B70" s="7" t="s">
        <v>343</v>
      </c>
      <c r="C70" s="7" t="s">
        <v>18</v>
      </c>
      <c r="D70" s="7" t="s">
        <v>18</v>
      </c>
      <c r="E70" s="8">
        <v>0</v>
      </c>
      <c r="F70" s="8">
        <v>0</v>
      </c>
      <c r="G70" s="8">
        <f>Table5[[#This Row],[3627771932]]-Table5[[#This Row],[0]]</f>
        <v>0</v>
      </c>
      <c r="H70" s="8">
        <v>58116683</v>
      </c>
      <c r="I70" s="8">
        <v>0</v>
      </c>
      <c r="J70" s="8">
        <f>Table5[[#This Row],[4548720862]]-Table5[[#This Row],[Column9]]</f>
        <v>58116683</v>
      </c>
    </row>
    <row r="71" spans="1:10" ht="23.1" customHeight="1" x14ac:dyDescent="0.6">
      <c r="A71" s="7" t="s">
        <v>35</v>
      </c>
      <c r="B71" s="7" t="s">
        <v>342</v>
      </c>
      <c r="C71" s="7" t="s">
        <v>18</v>
      </c>
      <c r="D71" s="7" t="s">
        <v>18</v>
      </c>
      <c r="E71" s="8">
        <v>38825096</v>
      </c>
      <c r="F71" s="8">
        <v>0</v>
      </c>
      <c r="G71" s="8">
        <f>Table5[[#This Row],[3627771932]]-Table5[[#This Row],[0]]</f>
        <v>38825096</v>
      </c>
      <c r="H71" s="8">
        <v>182210734</v>
      </c>
      <c r="I71" s="8">
        <v>0</v>
      </c>
      <c r="J71" s="8">
        <f>Table5[[#This Row],[4548720862]]-Table5[[#This Row],[Column9]]</f>
        <v>182210734</v>
      </c>
    </row>
    <row r="72" spans="1:10" ht="23.1" customHeight="1" x14ac:dyDescent="0.6">
      <c r="A72" s="7" t="s">
        <v>34</v>
      </c>
      <c r="B72" s="7" t="s">
        <v>343</v>
      </c>
      <c r="C72" s="7" t="s">
        <v>18</v>
      </c>
      <c r="D72" s="7" t="s">
        <v>18</v>
      </c>
      <c r="E72" s="8">
        <v>0</v>
      </c>
      <c r="F72" s="8">
        <v>0</v>
      </c>
      <c r="G72" s="8">
        <f>Table5[[#This Row],[3627771932]]-Table5[[#This Row],[0]]</f>
        <v>0</v>
      </c>
      <c r="H72" s="8">
        <v>2927447</v>
      </c>
      <c r="I72" s="8">
        <v>0</v>
      </c>
      <c r="J72" s="8">
        <f>Table5[[#This Row],[4548720862]]-Table5[[#This Row],[Column9]]</f>
        <v>2927447</v>
      </c>
    </row>
    <row r="73" spans="1:10" ht="23.1" customHeight="1" x14ac:dyDescent="0.6">
      <c r="A73" s="7" t="s">
        <v>33</v>
      </c>
      <c r="B73" s="7" t="s">
        <v>343</v>
      </c>
      <c r="C73" s="7" t="s">
        <v>18</v>
      </c>
      <c r="D73" s="7" t="s">
        <v>18</v>
      </c>
      <c r="E73" s="8">
        <v>0</v>
      </c>
      <c r="F73" s="8">
        <v>0</v>
      </c>
      <c r="G73" s="8">
        <f>Table5[[#This Row],[3627771932]]-Table5[[#This Row],[0]]</f>
        <v>0</v>
      </c>
      <c r="H73" s="8">
        <v>231038112</v>
      </c>
      <c r="I73" s="8">
        <v>0</v>
      </c>
      <c r="J73" s="8">
        <f>Table5[[#This Row],[4548720862]]-Table5[[#This Row],[Column9]]</f>
        <v>231038112</v>
      </c>
    </row>
    <row r="74" spans="1:10" ht="23.1" customHeight="1" x14ac:dyDescent="0.6">
      <c r="A74" s="7" t="s">
        <v>32</v>
      </c>
      <c r="B74" s="7" t="s">
        <v>343</v>
      </c>
      <c r="C74" s="7" t="s">
        <v>18</v>
      </c>
      <c r="D74" s="7" t="s">
        <v>18</v>
      </c>
      <c r="E74" s="8">
        <v>0</v>
      </c>
      <c r="F74" s="8">
        <v>0</v>
      </c>
      <c r="G74" s="8">
        <f>Table5[[#This Row],[3627771932]]-Table5[[#This Row],[0]]</f>
        <v>0</v>
      </c>
      <c r="H74" s="8">
        <v>21978944</v>
      </c>
      <c r="I74" s="8">
        <v>0</v>
      </c>
      <c r="J74" s="8">
        <f>Table5[[#This Row],[4548720862]]-Table5[[#This Row],[Column9]]</f>
        <v>21978944</v>
      </c>
    </row>
    <row r="75" spans="1:10" ht="23.1" customHeight="1" x14ac:dyDescent="0.6">
      <c r="A75" s="7" t="s">
        <v>31</v>
      </c>
      <c r="B75" s="7" t="s">
        <v>323</v>
      </c>
      <c r="C75" s="7" t="s">
        <v>18</v>
      </c>
      <c r="D75" s="7" t="s">
        <v>18</v>
      </c>
      <c r="E75" s="8">
        <v>219715563</v>
      </c>
      <c r="F75" s="8">
        <v>0</v>
      </c>
      <c r="G75" s="8">
        <f>Table5[[#This Row],[3627771932]]-Table5[[#This Row],[0]]</f>
        <v>219715563</v>
      </c>
      <c r="H75" s="8">
        <v>219715563</v>
      </c>
      <c r="I75" s="8">
        <v>0</v>
      </c>
      <c r="J75" s="8">
        <f>Table5[[#This Row],[4548720862]]-Table5[[#This Row],[Column9]]</f>
        <v>219715563</v>
      </c>
    </row>
    <row r="76" spans="1:10" ht="23.1" customHeight="1" x14ac:dyDescent="0.6">
      <c r="A76" s="7" t="s">
        <v>30</v>
      </c>
      <c r="B76" s="7" t="s">
        <v>344</v>
      </c>
      <c r="C76" s="7" t="s">
        <v>18</v>
      </c>
      <c r="D76" s="7" t="s">
        <v>18</v>
      </c>
      <c r="E76" s="8">
        <v>113837033</v>
      </c>
      <c r="F76" s="8">
        <v>0</v>
      </c>
      <c r="G76" s="8">
        <f>Table5[[#This Row],[3627771932]]-Table5[[#This Row],[0]]</f>
        <v>113837033</v>
      </c>
      <c r="H76" s="8">
        <v>171641815</v>
      </c>
      <c r="I76" s="8">
        <v>0</v>
      </c>
      <c r="J76" s="8">
        <f>Table5[[#This Row],[4548720862]]-Table5[[#This Row],[Column9]]</f>
        <v>171641815</v>
      </c>
    </row>
    <row r="77" spans="1:10" ht="23.1" customHeight="1" x14ac:dyDescent="0.6">
      <c r="A77" s="7" t="s">
        <v>29</v>
      </c>
      <c r="B77" s="7" t="s">
        <v>344</v>
      </c>
      <c r="C77" s="7" t="s">
        <v>18</v>
      </c>
      <c r="D77" s="7" t="s">
        <v>18</v>
      </c>
      <c r="E77" s="8">
        <v>148110926</v>
      </c>
      <c r="F77" s="8">
        <v>0</v>
      </c>
      <c r="G77" s="8">
        <f>Table5[[#This Row],[3627771932]]-Table5[[#This Row],[0]]</f>
        <v>148110926</v>
      </c>
      <c r="H77" s="8">
        <v>274066492</v>
      </c>
      <c r="I77" s="8">
        <v>0</v>
      </c>
      <c r="J77" s="8">
        <f>Table5[[#This Row],[4548720862]]-Table5[[#This Row],[Column9]]</f>
        <v>274066492</v>
      </c>
    </row>
    <row r="78" spans="1:10" ht="23.1" customHeight="1" x14ac:dyDescent="0.6">
      <c r="A78" s="7" t="s">
        <v>27</v>
      </c>
      <c r="B78" s="7" t="s">
        <v>5</v>
      </c>
      <c r="C78" s="7" t="s">
        <v>18</v>
      </c>
      <c r="D78" s="7" t="s">
        <v>18</v>
      </c>
      <c r="E78" s="8">
        <v>503159747</v>
      </c>
      <c r="F78" s="8">
        <v>0</v>
      </c>
      <c r="G78" s="8">
        <f>Table5[[#This Row],[3627771932]]-Table5[[#This Row],[0]]</f>
        <v>503159747</v>
      </c>
      <c r="H78" s="8">
        <v>503159747</v>
      </c>
      <c r="I78" s="8">
        <v>0</v>
      </c>
      <c r="J78" s="8">
        <f>Table5[[#This Row],[4548720862]]-Table5[[#This Row],[Column9]]</f>
        <v>503159747</v>
      </c>
    </row>
    <row r="79" spans="1:10" ht="23.1" customHeight="1" x14ac:dyDescent="0.6">
      <c r="A79" s="7" t="s">
        <v>26</v>
      </c>
      <c r="B79" s="7" t="s">
        <v>341</v>
      </c>
      <c r="C79" s="7" t="s">
        <v>18</v>
      </c>
      <c r="D79" s="7" t="s">
        <v>18</v>
      </c>
      <c r="E79" s="8">
        <v>216523752</v>
      </c>
      <c r="F79" s="8">
        <v>0</v>
      </c>
      <c r="G79" s="8">
        <f>Table5[[#This Row],[3627771932]]-Table5[[#This Row],[0]]</f>
        <v>216523752</v>
      </c>
      <c r="H79" s="8">
        <v>1110511467</v>
      </c>
      <c r="I79" s="8">
        <v>0</v>
      </c>
      <c r="J79" s="8">
        <f>Table5[[#This Row],[4548720862]]-Table5[[#This Row],[Column9]]</f>
        <v>1110511467</v>
      </c>
    </row>
    <row r="80" spans="1:10" ht="23.1" customHeight="1" x14ac:dyDescent="0.6">
      <c r="A80" s="7" t="s">
        <v>25</v>
      </c>
      <c r="B80" s="7" t="s">
        <v>342</v>
      </c>
      <c r="C80" s="7" t="s">
        <v>18</v>
      </c>
      <c r="D80" s="7" t="s">
        <v>18</v>
      </c>
      <c r="E80" s="8">
        <v>14965501</v>
      </c>
      <c r="F80" s="8">
        <v>0</v>
      </c>
      <c r="G80" s="8">
        <f>Table5[[#This Row],[3627771932]]-Table5[[#This Row],[0]]</f>
        <v>14965501</v>
      </c>
      <c r="H80" s="8">
        <v>30222277</v>
      </c>
      <c r="I80" s="8">
        <v>0</v>
      </c>
      <c r="J80" s="8">
        <f>Table5[[#This Row],[4548720862]]-Table5[[#This Row],[Column9]]</f>
        <v>30222277</v>
      </c>
    </row>
    <row r="81" spans="1:10" ht="23.1" customHeight="1" x14ac:dyDescent="0.6">
      <c r="A81" s="7" t="s">
        <v>24</v>
      </c>
      <c r="B81" s="7" t="s">
        <v>342</v>
      </c>
      <c r="C81" s="7" t="s">
        <v>18</v>
      </c>
      <c r="D81" s="7" t="s">
        <v>18</v>
      </c>
      <c r="E81" s="8">
        <v>160594306</v>
      </c>
      <c r="F81" s="8">
        <v>0</v>
      </c>
      <c r="G81" s="8">
        <f>Table5[[#This Row],[3627771932]]-Table5[[#This Row],[0]]</f>
        <v>160594306</v>
      </c>
      <c r="H81" s="8">
        <v>420855829</v>
      </c>
      <c r="I81" s="8">
        <v>0</v>
      </c>
      <c r="J81" s="8">
        <f>Table5[[#This Row],[4548720862]]-Table5[[#This Row],[Column9]]</f>
        <v>420855829</v>
      </c>
    </row>
    <row r="82" spans="1:10" ht="23.1" customHeight="1" x14ac:dyDescent="0.6">
      <c r="A82" s="7" t="s">
        <v>23</v>
      </c>
      <c r="B82" s="7" t="s">
        <v>342</v>
      </c>
      <c r="C82" s="7" t="s">
        <v>18</v>
      </c>
      <c r="D82" s="7" t="s">
        <v>18</v>
      </c>
      <c r="E82" s="8">
        <v>54038278</v>
      </c>
      <c r="F82" s="8">
        <v>0</v>
      </c>
      <c r="G82" s="8">
        <f>Table5[[#This Row],[3627771932]]-Table5[[#This Row],[0]]</f>
        <v>54038278</v>
      </c>
      <c r="H82" s="8">
        <v>132324885</v>
      </c>
      <c r="I82" s="8">
        <v>0</v>
      </c>
      <c r="J82" s="8">
        <f>Table5[[#This Row],[4548720862]]-Table5[[#This Row],[Column9]]</f>
        <v>132324885</v>
      </c>
    </row>
    <row r="83" spans="1:10" ht="23.1" customHeight="1" x14ac:dyDescent="0.6">
      <c r="A83" s="7" t="s">
        <v>22</v>
      </c>
      <c r="B83" s="7" t="s">
        <v>343</v>
      </c>
      <c r="C83" s="7" t="s">
        <v>18</v>
      </c>
      <c r="D83" s="7" t="s">
        <v>18</v>
      </c>
      <c r="E83" s="8">
        <v>0</v>
      </c>
      <c r="F83" s="8">
        <v>0</v>
      </c>
      <c r="G83" s="8">
        <f>Table5[[#This Row],[3627771932]]-Table5[[#This Row],[0]]</f>
        <v>0</v>
      </c>
      <c r="H83" s="8">
        <v>21364640</v>
      </c>
      <c r="I83" s="8">
        <v>0</v>
      </c>
      <c r="J83" s="8">
        <f>Table5[[#This Row],[4548720862]]-Table5[[#This Row],[Column9]]</f>
        <v>21364640</v>
      </c>
    </row>
    <row r="84" spans="1:10" ht="23.1" customHeight="1" x14ac:dyDescent="0.6">
      <c r="A84" s="7" t="s">
        <v>21</v>
      </c>
      <c r="B84" s="7" t="s">
        <v>323</v>
      </c>
      <c r="C84" s="7" t="s">
        <v>18</v>
      </c>
      <c r="D84" s="7" t="s">
        <v>18</v>
      </c>
      <c r="E84" s="8">
        <v>187894111</v>
      </c>
      <c r="F84" s="8">
        <v>0</v>
      </c>
      <c r="G84" s="8">
        <f>Table5[[#This Row],[3627771932]]-Table5[[#This Row],[0]]</f>
        <v>187894111</v>
      </c>
      <c r="H84" s="8">
        <v>335895130</v>
      </c>
      <c r="I84" s="8">
        <v>0</v>
      </c>
      <c r="J84" s="8">
        <f>Table5[[#This Row],[4548720862]]-Table5[[#This Row],[Column9]]</f>
        <v>335895130</v>
      </c>
    </row>
    <row r="85" spans="1:10" ht="23.1" customHeight="1" x14ac:dyDescent="0.6">
      <c r="A85" s="7" t="s">
        <v>20</v>
      </c>
      <c r="B85" s="7" t="s">
        <v>323</v>
      </c>
      <c r="C85" s="7" t="s">
        <v>18</v>
      </c>
      <c r="D85" s="7" t="s">
        <v>18</v>
      </c>
      <c r="E85" s="8">
        <v>183511604</v>
      </c>
      <c r="F85" s="8">
        <v>0</v>
      </c>
      <c r="G85" s="8">
        <f>Table5[[#This Row],[3627771932]]-Table5[[#This Row],[0]]</f>
        <v>183511604</v>
      </c>
      <c r="H85" s="8">
        <v>380207143</v>
      </c>
      <c r="I85" s="8">
        <v>0</v>
      </c>
      <c r="J85" s="8">
        <f>Table5[[#This Row],[4548720862]]-Table5[[#This Row],[Column9]]</f>
        <v>380207143</v>
      </c>
    </row>
    <row r="86" spans="1:10" ht="23.1" customHeight="1" x14ac:dyDescent="0.6">
      <c r="A86" s="7" t="s">
        <v>19</v>
      </c>
      <c r="B86" s="7" t="s">
        <v>343</v>
      </c>
      <c r="C86" s="7" t="s">
        <v>18</v>
      </c>
      <c r="D86" s="7" t="s">
        <v>18</v>
      </c>
      <c r="E86" s="8">
        <v>0</v>
      </c>
      <c r="F86" s="8">
        <v>0</v>
      </c>
      <c r="G86" s="8">
        <f>Table5[[#This Row],[3627771932]]-Table5[[#This Row],[0]]</f>
        <v>0</v>
      </c>
      <c r="H86" s="8">
        <v>43293360</v>
      </c>
      <c r="I86" s="8">
        <v>0</v>
      </c>
      <c r="J86" s="8">
        <f>Table5[[#This Row],[4548720862]]-Table5[[#This Row],[Column9]]</f>
        <v>43293360</v>
      </c>
    </row>
    <row r="87" spans="1:10" ht="23.1" customHeight="1" x14ac:dyDescent="0.6">
      <c r="A87" s="7" t="s">
        <v>16</v>
      </c>
      <c r="B87" s="7" t="s">
        <v>344</v>
      </c>
      <c r="C87" s="7" t="s">
        <v>18</v>
      </c>
      <c r="D87" s="7" t="s">
        <v>18</v>
      </c>
      <c r="E87" s="8">
        <v>18348762</v>
      </c>
      <c r="F87" s="8">
        <v>0</v>
      </c>
      <c r="G87" s="8">
        <f>Table5[[#This Row],[3627771932]]-Table5[[#This Row],[0]]</f>
        <v>18348762</v>
      </c>
      <c r="H87" s="8">
        <v>338759785</v>
      </c>
      <c r="I87" s="8">
        <v>0</v>
      </c>
      <c r="J87" s="8">
        <f>Table5[[#This Row],[4548720862]]-Table5[[#This Row],[Column9]]</f>
        <v>338759785</v>
      </c>
    </row>
    <row r="88" spans="1:10" ht="23.1" customHeight="1" thickBot="1" x14ac:dyDescent="0.65">
      <c r="A88" s="7" t="s">
        <v>97</v>
      </c>
      <c r="B88" s="7"/>
      <c r="C88" s="7"/>
      <c r="D88" s="7"/>
      <c r="E88" s="14">
        <f>SUM(E7:E87)</f>
        <v>35653536873</v>
      </c>
      <c r="F88" s="14">
        <f>SUM(F7:F87)</f>
        <v>0</v>
      </c>
      <c r="G88" s="14">
        <f>SUM(G7:G87)</f>
        <v>35653536873</v>
      </c>
      <c r="H88" s="14">
        <f>SUM(H7:H87)</f>
        <v>67761767237</v>
      </c>
      <c r="I88" s="14">
        <f>SUM(I7:I87)</f>
        <v>0</v>
      </c>
      <c r="J88" s="14">
        <f>SUM(J7:J87)</f>
        <v>67761767237</v>
      </c>
    </row>
    <row r="89" spans="1:10" ht="23.1" customHeight="1" thickTop="1" x14ac:dyDescent="0.6">
      <c r="A89" s="7" t="s">
        <v>98</v>
      </c>
      <c r="B89" s="7"/>
      <c r="C89" s="7"/>
      <c r="D89" s="7"/>
      <c r="E89" s="8"/>
      <c r="F89" s="8"/>
      <c r="G89" s="8"/>
      <c r="H89" s="8"/>
      <c r="I89" s="8"/>
      <c r="J89" s="8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76" orientation="landscape" r:id="rId1"/>
  <headerFooter differentOddEven="1" differentFirst="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rightToLeft="1" topLeftCell="A36" zoomScaleNormal="100" workbookViewId="0">
      <selection activeCell="L36" sqref="L36"/>
    </sheetView>
  </sheetViews>
  <sheetFormatPr defaultRowHeight="22.5" x14ac:dyDescent="0.6"/>
  <cols>
    <col min="1" max="1" width="31" style="31" bestFit="1" customWidth="1"/>
    <col min="2" max="2" width="12.28515625" style="58" bestFit="1" customWidth="1"/>
    <col min="3" max="3" width="17.42578125" style="58" bestFit="1" customWidth="1"/>
    <col min="4" max="4" width="17.42578125" style="58" customWidth="1"/>
    <col min="5" max="5" width="18.7109375" style="66" hidden="1" customWidth="1"/>
    <col min="6" max="6" width="24" style="58" bestFit="1" customWidth="1"/>
    <col min="7" max="7" width="11.85546875" style="58" bestFit="1" customWidth="1"/>
    <col min="8" max="8" width="20.5703125" style="58" customWidth="1"/>
    <col min="9" max="9" width="17.85546875" style="58" hidden="1" customWidth="1"/>
    <col min="10" max="10" width="17.28515625" style="58" customWidth="1"/>
    <col min="11" max="11" width="18.7109375" style="58" hidden="1" customWidth="1"/>
    <col min="12" max="12" width="36.28515625" style="58" customWidth="1"/>
    <col min="13" max="16384" width="9.140625" style="63"/>
  </cols>
  <sheetData>
    <row r="1" spans="1:12" ht="25.5" x14ac:dyDescent="0.6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5.5" x14ac:dyDescent="0.6">
      <c r="A2" s="49" t="s">
        <v>233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25.5" x14ac:dyDescent="0.6">
      <c r="A3" s="49" t="s">
        <v>234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25.5" x14ac:dyDescent="0.6">
      <c r="A4" s="50" t="s">
        <v>263</v>
      </c>
      <c r="B4" s="50"/>
      <c r="C4" s="50"/>
      <c r="D4" s="50"/>
      <c r="E4" s="50"/>
      <c r="F4" s="50"/>
      <c r="G4" s="64"/>
      <c r="H4" s="64"/>
      <c r="I4" s="64"/>
      <c r="J4" s="64"/>
      <c r="K4" s="64"/>
      <c r="L4" s="64"/>
    </row>
    <row r="5" spans="1:12" ht="16.5" customHeight="1" thickBot="1" x14ac:dyDescent="0.65">
      <c r="B5" s="52" t="s">
        <v>340</v>
      </c>
      <c r="C5" s="52"/>
      <c r="D5" s="52"/>
      <c r="E5" s="52"/>
      <c r="F5" s="52"/>
      <c r="G5" s="52" t="s">
        <v>236</v>
      </c>
      <c r="H5" s="52"/>
      <c r="I5" s="52"/>
      <c r="J5" s="52"/>
      <c r="K5" s="52"/>
      <c r="L5" s="52"/>
    </row>
    <row r="6" spans="1:12" ht="23.25" thickBot="1" x14ac:dyDescent="0.65">
      <c r="A6" s="31" t="s">
        <v>264</v>
      </c>
      <c r="B6" s="28" t="s">
        <v>104</v>
      </c>
      <c r="C6" s="28" t="s">
        <v>265</v>
      </c>
      <c r="D6" s="28" t="s">
        <v>266</v>
      </c>
      <c r="E6" s="65"/>
      <c r="F6" s="28" t="s">
        <v>267</v>
      </c>
      <c r="G6" s="28" t="s">
        <v>104</v>
      </c>
      <c r="H6" s="28" t="s">
        <v>106</v>
      </c>
      <c r="I6" s="28"/>
      <c r="J6" s="28" t="s">
        <v>266</v>
      </c>
      <c r="K6" s="63"/>
      <c r="L6" s="28" t="s">
        <v>267</v>
      </c>
    </row>
    <row r="7" spans="1:12" ht="23.1" customHeight="1" x14ac:dyDescent="0.6">
      <c r="A7" s="7" t="s">
        <v>256</v>
      </c>
      <c r="B7" s="8">
        <v>0</v>
      </c>
      <c r="C7" s="8">
        <v>0</v>
      </c>
      <c r="D7" s="8">
        <f>-1*Table6[[#This Row],[Column4]]</f>
        <v>0</v>
      </c>
      <c r="E7" s="54">
        <v>0</v>
      </c>
      <c r="F7" s="8">
        <f>Table6[[#This Row],[Column3]]-Table6[[#This Row],[Column1]]</f>
        <v>0</v>
      </c>
      <c r="G7" s="8">
        <v>973952</v>
      </c>
      <c r="H7" s="8">
        <v>4836915905</v>
      </c>
      <c r="I7" s="8"/>
      <c r="J7" s="8">
        <f>-1*Table6[[#This Row],[-4844135015.0000]]</f>
        <v>4844135015</v>
      </c>
      <c r="K7" s="8">
        <v>-4844135015</v>
      </c>
      <c r="L7" s="8">
        <f>Table6[[#This Row],[4836915905]]-Table6[[#This Row],[Column6]]</f>
        <v>-7219110</v>
      </c>
    </row>
    <row r="8" spans="1:12" ht="23.1" customHeight="1" x14ac:dyDescent="0.6">
      <c r="A8" s="7" t="s">
        <v>115</v>
      </c>
      <c r="B8" s="8">
        <v>118807</v>
      </c>
      <c r="C8" s="8">
        <v>9158484481</v>
      </c>
      <c r="D8" s="8">
        <f>-1*Table6[[#This Row],[Column4]]</f>
        <v>11145894486</v>
      </c>
      <c r="E8" s="54">
        <v>-11145894486</v>
      </c>
      <c r="F8" s="8">
        <f>Table6[[#This Row],[Column3]]-Table6[[#This Row],[Column1]]</f>
        <v>-1987410005</v>
      </c>
      <c r="G8" s="8">
        <v>118807</v>
      </c>
      <c r="H8" s="8">
        <v>9158484481</v>
      </c>
      <c r="I8" s="8"/>
      <c r="J8" s="8">
        <f>-1*Table6[[#This Row],[-4844135015.0000]]</f>
        <v>11145894486</v>
      </c>
      <c r="K8" s="8">
        <v>-11145894486</v>
      </c>
      <c r="L8" s="8">
        <f>Table6[[#This Row],[4836915905]]-Table6[[#This Row],[Column6]]</f>
        <v>-1987410005</v>
      </c>
    </row>
    <row r="9" spans="1:12" ht="23.1" customHeight="1" x14ac:dyDescent="0.6">
      <c r="A9" s="7" t="s">
        <v>123</v>
      </c>
      <c r="B9" s="8">
        <v>1320541</v>
      </c>
      <c r="C9" s="8">
        <v>45017264980</v>
      </c>
      <c r="D9" s="8">
        <f>-1*Table6[[#This Row],[Column4]]</f>
        <v>61091353354</v>
      </c>
      <c r="E9" s="54">
        <v>-61091353354</v>
      </c>
      <c r="F9" s="8">
        <f>Table6[[#This Row],[Column3]]-Table6[[#This Row],[Column1]]</f>
        <v>-16074088374</v>
      </c>
      <c r="G9" s="8">
        <v>1777117</v>
      </c>
      <c r="H9" s="8">
        <v>68791665000</v>
      </c>
      <c r="I9" s="8"/>
      <c r="J9" s="8">
        <f>-1*Table6[[#This Row],[-4844135015.0000]]</f>
        <v>88442906314</v>
      </c>
      <c r="K9" s="8">
        <v>-88442906314</v>
      </c>
      <c r="L9" s="8">
        <f>Table6[[#This Row],[4836915905]]-Table6[[#This Row],[Column6]]</f>
        <v>-19651241314</v>
      </c>
    </row>
    <row r="10" spans="1:12" ht="23.1" customHeight="1" x14ac:dyDescent="0.6">
      <c r="A10" s="7" t="s">
        <v>165</v>
      </c>
      <c r="B10" s="8">
        <v>1217144</v>
      </c>
      <c r="C10" s="8">
        <v>113250450077</v>
      </c>
      <c r="D10" s="8">
        <f>-1*Table6[[#This Row],[Column4]]</f>
        <v>108237678766</v>
      </c>
      <c r="E10" s="54">
        <v>-108237678766</v>
      </c>
      <c r="F10" s="8">
        <f>Table6[[#This Row],[Column3]]-Table6[[#This Row],[Column1]]</f>
        <v>5012771311</v>
      </c>
      <c r="G10" s="8">
        <v>1998496</v>
      </c>
      <c r="H10" s="8">
        <v>172596072572</v>
      </c>
      <c r="I10" s="8"/>
      <c r="J10" s="8">
        <f>-1*Table6[[#This Row],[-4844135015.0000]]</f>
        <v>178996331864</v>
      </c>
      <c r="K10" s="8">
        <v>-178996331864</v>
      </c>
      <c r="L10" s="8">
        <f>Table6[[#This Row],[4836915905]]-Table6[[#This Row],[Column6]]</f>
        <v>-6400259292</v>
      </c>
    </row>
    <row r="11" spans="1:12" ht="23.1" customHeight="1" x14ac:dyDescent="0.6">
      <c r="A11" s="7" t="s">
        <v>153</v>
      </c>
      <c r="B11" s="8">
        <v>19317269</v>
      </c>
      <c r="C11" s="8">
        <v>90254564226</v>
      </c>
      <c r="D11" s="8">
        <f>-1*Table6[[#This Row],[Column4]]</f>
        <v>94275455043</v>
      </c>
      <c r="E11" s="54">
        <v>-94275455043</v>
      </c>
      <c r="F11" s="8">
        <f>Table6[[#This Row],[Column3]]-Table6[[#This Row],[Column1]]</f>
        <v>-4020890817</v>
      </c>
      <c r="G11" s="8">
        <v>38489637</v>
      </c>
      <c r="H11" s="8">
        <v>173325999649</v>
      </c>
      <c r="I11" s="8"/>
      <c r="J11" s="8">
        <f>-1*Table6[[#This Row],[-4844135015.0000]]</f>
        <v>193713314649</v>
      </c>
      <c r="K11" s="8">
        <v>-193713314649</v>
      </c>
      <c r="L11" s="8">
        <f>Table6[[#This Row],[4836915905]]-Table6[[#This Row],[Column6]]</f>
        <v>-20387315000</v>
      </c>
    </row>
    <row r="12" spans="1:12" ht="23.1" customHeight="1" x14ac:dyDescent="0.6">
      <c r="A12" s="7" t="s">
        <v>130</v>
      </c>
      <c r="B12" s="8">
        <v>715847</v>
      </c>
      <c r="C12" s="8">
        <v>60493328394</v>
      </c>
      <c r="D12" s="8">
        <f>-1*Table6[[#This Row],[Column4]]</f>
        <v>62470415035</v>
      </c>
      <c r="E12" s="54">
        <v>-62470415035</v>
      </c>
      <c r="F12" s="8">
        <f>Table6[[#This Row],[Column3]]-Table6[[#This Row],[Column1]]</f>
        <v>-1977086641</v>
      </c>
      <c r="G12" s="8">
        <v>1049180</v>
      </c>
      <c r="H12" s="8">
        <v>88718821291</v>
      </c>
      <c r="I12" s="8"/>
      <c r="J12" s="8">
        <f>-1*Table6[[#This Row],[-4844135015.0000]]</f>
        <v>91893892832</v>
      </c>
      <c r="K12" s="8">
        <v>-91893892832</v>
      </c>
      <c r="L12" s="8">
        <f>Table6[[#This Row],[4836915905]]-Table6[[#This Row],[Column6]]</f>
        <v>-3175071541</v>
      </c>
    </row>
    <row r="13" spans="1:12" ht="23.1" customHeight="1" x14ac:dyDescent="0.6">
      <c r="A13" s="7" t="s">
        <v>167</v>
      </c>
      <c r="B13" s="8">
        <v>296973</v>
      </c>
      <c r="C13" s="8">
        <v>21591503905</v>
      </c>
      <c r="D13" s="8">
        <f>-1*Table6[[#This Row],[Column4]]</f>
        <v>23017117324</v>
      </c>
      <c r="E13" s="54">
        <v>-23017117324</v>
      </c>
      <c r="F13" s="8">
        <f>Table6[[#This Row],[Column3]]-Table6[[#This Row],[Column1]]</f>
        <v>-1425613419</v>
      </c>
      <c r="G13" s="8">
        <v>660800</v>
      </c>
      <c r="H13" s="8">
        <v>45358657257</v>
      </c>
      <c r="I13" s="8"/>
      <c r="J13" s="8">
        <f>-1*Table6[[#This Row],[-4844135015.0000]]</f>
        <v>51244157471</v>
      </c>
      <c r="K13" s="8">
        <v>-51244157471</v>
      </c>
      <c r="L13" s="8">
        <f>Table6[[#This Row],[4836915905]]-Table6[[#This Row],[Column6]]</f>
        <v>-5885500214</v>
      </c>
    </row>
    <row r="14" spans="1:12" ht="23.1" customHeight="1" x14ac:dyDescent="0.6">
      <c r="A14" s="7" t="s">
        <v>184</v>
      </c>
      <c r="B14" s="8">
        <v>2011583</v>
      </c>
      <c r="C14" s="8">
        <v>133127906484</v>
      </c>
      <c r="D14" s="8">
        <f>-1*Table6[[#This Row],[Column4]]</f>
        <v>136554007276</v>
      </c>
      <c r="E14" s="54">
        <v>-136554007276</v>
      </c>
      <c r="F14" s="8">
        <f>Table6[[#This Row],[Column3]]-Table6[[#This Row],[Column1]]</f>
        <v>-3426100792</v>
      </c>
      <c r="G14" s="8">
        <v>8712525</v>
      </c>
      <c r="H14" s="8">
        <v>574389316917</v>
      </c>
      <c r="I14" s="8"/>
      <c r="J14" s="8">
        <f>-1*Table6[[#This Row],[-4844135015.0000]]</f>
        <v>603497104581</v>
      </c>
      <c r="K14" s="8">
        <v>-603497104581</v>
      </c>
      <c r="L14" s="8">
        <f>Table6[[#This Row],[4836915905]]-Table6[[#This Row],[Column6]]</f>
        <v>-29107787664</v>
      </c>
    </row>
    <row r="15" spans="1:12" ht="23.1" customHeight="1" x14ac:dyDescent="0.6">
      <c r="A15" s="7" t="s">
        <v>188</v>
      </c>
      <c r="B15" s="8">
        <v>32896858</v>
      </c>
      <c r="C15" s="8">
        <v>136179920704</v>
      </c>
      <c r="D15" s="8">
        <f>-1*Table6[[#This Row],[Column4]]</f>
        <v>124881909307</v>
      </c>
      <c r="E15" s="54">
        <v>-124881909307</v>
      </c>
      <c r="F15" s="8">
        <f>Table6[[#This Row],[Column3]]-Table6[[#This Row],[Column1]]</f>
        <v>11298011397</v>
      </c>
      <c r="G15" s="8">
        <v>52831901</v>
      </c>
      <c r="H15" s="8">
        <v>209571910448</v>
      </c>
      <c r="I15" s="8"/>
      <c r="J15" s="8">
        <f>-1*Table6[[#This Row],[-4844135015.0000]]</f>
        <v>202761699152</v>
      </c>
      <c r="K15" s="8">
        <v>-202761699152</v>
      </c>
      <c r="L15" s="8">
        <f>Table6[[#This Row],[4836915905]]-Table6[[#This Row],[Column6]]</f>
        <v>6810211296</v>
      </c>
    </row>
    <row r="16" spans="1:12" ht="23.1" customHeight="1" x14ac:dyDescent="0.6">
      <c r="A16" s="7" t="s">
        <v>183</v>
      </c>
      <c r="B16" s="8">
        <v>343135</v>
      </c>
      <c r="C16" s="8">
        <v>115054744491</v>
      </c>
      <c r="D16" s="8">
        <f>-1*Table6[[#This Row],[Column4]]</f>
        <v>111232780667</v>
      </c>
      <c r="E16" s="54">
        <v>-111232780667</v>
      </c>
      <c r="F16" s="8">
        <f>Table6[[#This Row],[Column3]]-Table6[[#This Row],[Column1]]</f>
        <v>3821963824</v>
      </c>
      <c r="G16" s="8">
        <v>825785</v>
      </c>
      <c r="H16" s="8">
        <v>263423720748</v>
      </c>
      <c r="I16" s="8"/>
      <c r="J16" s="8">
        <f>-1*Table6[[#This Row],[-4844135015.0000]]</f>
        <v>268298157099</v>
      </c>
      <c r="K16" s="8">
        <v>-268298157099</v>
      </c>
      <c r="L16" s="8">
        <f>Table6[[#This Row],[4836915905]]-Table6[[#This Row],[Column6]]</f>
        <v>-4874436351</v>
      </c>
    </row>
    <row r="17" spans="1:12" ht="23.1" customHeight="1" x14ac:dyDescent="0.6">
      <c r="A17" s="7" t="s">
        <v>185</v>
      </c>
      <c r="B17" s="8">
        <v>1203444</v>
      </c>
      <c r="C17" s="8">
        <v>26705090772</v>
      </c>
      <c r="D17" s="8">
        <f>-1*Table6[[#This Row],[Column4]]</f>
        <v>29486555620</v>
      </c>
      <c r="E17" s="54">
        <v>-29486555620</v>
      </c>
      <c r="F17" s="8">
        <f>Table6[[#This Row],[Column3]]-Table6[[#This Row],[Column1]]</f>
        <v>-2781464848</v>
      </c>
      <c r="G17" s="8">
        <v>1768100</v>
      </c>
      <c r="H17" s="8">
        <v>39649062047</v>
      </c>
      <c r="I17" s="8"/>
      <c r="J17" s="8">
        <f>-1*Table6[[#This Row],[-4844135015.0000]]</f>
        <v>44213648001</v>
      </c>
      <c r="K17" s="8">
        <v>-44213648001</v>
      </c>
      <c r="L17" s="8">
        <f>Table6[[#This Row],[4836915905]]-Table6[[#This Row],[Column6]]</f>
        <v>-4564585954</v>
      </c>
    </row>
    <row r="18" spans="1:12" ht="23.1" customHeight="1" x14ac:dyDescent="0.6">
      <c r="A18" s="7" t="s">
        <v>160</v>
      </c>
      <c r="B18" s="8">
        <v>228459</v>
      </c>
      <c r="C18" s="8">
        <v>6280492295</v>
      </c>
      <c r="D18" s="8">
        <f>-1*Table6[[#This Row],[Column4]]</f>
        <v>8687829172</v>
      </c>
      <c r="E18" s="54">
        <v>-8687829172</v>
      </c>
      <c r="F18" s="8">
        <f>Table6[[#This Row],[Column3]]-Table6[[#This Row],[Column1]]</f>
        <v>-2407336877</v>
      </c>
      <c r="G18" s="8">
        <v>228459</v>
      </c>
      <c r="H18" s="8">
        <v>6280492295</v>
      </c>
      <c r="I18" s="8"/>
      <c r="J18" s="8">
        <f>-1*Table6[[#This Row],[-4844135015.0000]]</f>
        <v>8687829172</v>
      </c>
      <c r="K18" s="8">
        <v>-8687829172</v>
      </c>
      <c r="L18" s="8">
        <f>Table6[[#This Row],[4836915905]]-Table6[[#This Row],[Column6]]</f>
        <v>-2407336877</v>
      </c>
    </row>
    <row r="19" spans="1:12" ht="23.1" customHeight="1" x14ac:dyDescent="0.6">
      <c r="A19" s="7" t="s">
        <v>145</v>
      </c>
      <c r="B19" s="8">
        <v>1173940</v>
      </c>
      <c r="C19" s="8">
        <v>17660601447</v>
      </c>
      <c r="D19" s="8">
        <f>-1*Table6[[#This Row],[Column4]]</f>
        <v>21604959967</v>
      </c>
      <c r="E19" s="54">
        <v>-21604959967</v>
      </c>
      <c r="F19" s="8">
        <f>Table6[[#This Row],[Column3]]-Table6[[#This Row],[Column1]]</f>
        <v>-3944358520</v>
      </c>
      <c r="G19" s="8">
        <v>1173940</v>
      </c>
      <c r="H19" s="8">
        <v>17660601447</v>
      </c>
      <c r="I19" s="8"/>
      <c r="J19" s="8">
        <f>-1*Table6[[#This Row],[-4844135015.0000]]</f>
        <v>21604959967</v>
      </c>
      <c r="K19" s="8">
        <v>-21604959967</v>
      </c>
      <c r="L19" s="8">
        <f>Table6[[#This Row],[4836915905]]-Table6[[#This Row],[Column6]]</f>
        <v>-3944358520</v>
      </c>
    </row>
    <row r="20" spans="1:12" ht="23.1" customHeight="1" x14ac:dyDescent="0.6">
      <c r="A20" s="7" t="s">
        <v>150</v>
      </c>
      <c r="B20" s="8">
        <v>1021485</v>
      </c>
      <c r="C20" s="8">
        <v>30310755176</v>
      </c>
      <c r="D20" s="8">
        <f>-1*Table6[[#This Row],[Column4]]</f>
        <v>35724171296</v>
      </c>
      <c r="E20" s="54">
        <v>-35724171296</v>
      </c>
      <c r="F20" s="8">
        <f>Table6[[#This Row],[Column3]]-Table6[[#This Row],[Column1]]</f>
        <v>-5413416120</v>
      </c>
      <c r="G20" s="8">
        <v>1418265</v>
      </c>
      <c r="H20" s="8">
        <v>51351287572</v>
      </c>
      <c r="I20" s="8"/>
      <c r="J20" s="8">
        <f>-1*Table6[[#This Row],[-4844135015.0000]]</f>
        <v>55033068153</v>
      </c>
      <c r="K20" s="8">
        <v>-55033068153</v>
      </c>
      <c r="L20" s="8">
        <f>Table6[[#This Row],[4836915905]]-Table6[[#This Row],[Column6]]</f>
        <v>-3681780581</v>
      </c>
    </row>
    <row r="21" spans="1:12" ht="23.1" customHeight="1" x14ac:dyDescent="0.6">
      <c r="A21" s="7" t="s">
        <v>161</v>
      </c>
      <c r="B21" s="8">
        <v>986111</v>
      </c>
      <c r="C21" s="8">
        <v>28311729892</v>
      </c>
      <c r="D21" s="8">
        <f>-1*Table6[[#This Row],[Column4]]</f>
        <v>30100909741</v>
      </c>
      <c r="E21" s="54">
        <v>-30100909741</v>
      </c>
      <c r="F21" s="8">
        <f>Table6[[#This Row],[Column3]]-Table6[[#This Row],[Column1]]</f>
        <v>-1789179849</v>
      </c>
      <c r="G21" s="8">
        <v>1889134</v>
      </c>
      <c r="H21" s="8">
        <v>55727420223</v>
      </c>
      <c r="I21" s="8"/>
      <c r="J21" s="8">
        <f>-1*Table6[[#This Row],[-4844135015.0000]]</f>
        <v>58370209702</v>
      </c>
      <c r="K21" s="8">
        <v>-58370209702</v>
      </c>
      <c r="L21" s="8">
        <f>Table6[[#This Row],[4836915905]]-Table6[[#This Row],[Column6]]</f>
        <v>-2642789479</v>
      </c>
    </row>
    <row r="22" spans="1:12" ht="23.1" customHeight="1" x14ac:dyDescent="0.6">
      <c r="A22" s="7" t="s">
        <v>136</v>
      </c>
      <c r="B22" s="8">
        <v>1719308</v>
      </c>
      <c r="C22" s="8">
        <v>57951591425</v>
      </c>
      <c r="D22" s="8">
        <f>-1*Table6[[#This Row],[Column4]]</f>
        <v>72386964430</v>
      </c>
      <c r="E22" s="54">
        <v>-72386964430</v>
      </c>
      <c r="F22" s="8">
        <f>Table6[[#This Row],[Column3]]-Table6[[#This Row],[Column1]]</f>
        <v>-14435373005</v>
      </c>
      <c r="G22" s="8">
        <v>2079741</v>
      </c>
      <c r="H22" s="8">
        <v>69676552425</v>
      </c>
      <c r="I22" s="8"/>
      <c r="J22" s="8">
        <f>-1*Table6[[#This Row],[-4844135015.0000]]</f>
        <v>87631748987</v>
      </c>
      <c r="K22" s="8">
        <v>-87631748987</v>
      </c>
      <c r="L22" s="8">
        <f>Table6[[#This Row],[4836915905]]-Table6[[#This Row],[Column6]]</f>
        <v>-17955196562</v>
      </c>
    </row>
    <row r="23" spans="1:12" ht="23.1" customHeight="1" x14ac:dyDescent="0.6">
      <c r="A23" s="7" t="s">
        <v>141</v>
      </c>
      <c r="B23" s="8">
        <v>4163323</v>
      </c>
      <c r="C23" s="8">
        <v>88689574969</v>
      </c>
      <c r="D23" s="8">
        <f>-1*Table6[[#This Row],[Column4]]</f>
        <v>88898070897</v>
      </c>
      <c r="E23" s="54">
        <v>-88898070897</v>
      </c>
      <c r="F23" s="8">
        <f>Table6[[#This Row],[Column3]]-Table6[[#This Row],[Column1]]</f>
        <v>-208495928</v>
      </c>
      <c r="G23" s="8">
        <v>5039015</v>
      </c>
      <c r="H23" s="8">
        <v>104675989878</v>
      </c>
      <c r="I23" s="8"/>
      <c r="J23" s="8">
        <f>-1*Table6[[#This Row],[-4844135015.0000]]</f>
        <v>108422207099</v>
      </c>
      <c r="K23" s="8">
        <v>-108422207099</v>
      </c>
      <c r="L23" s="8">
        <f>Table6[[#This Row],[4836915905]]-Table6[[#This Row],[Column6]]</f>
        <v>-3746217221</v>
      </c>
    </row>
    <row r="24" spans="1:12" ht="23.1" customHeight="1" x14ac:dyDescent="0.6">
      <c r="A24" s="7" t="s">
        <v>148</v>
      </c>
      <c r="B24" s="8">
        <v>2119287</v>
      </c>
      <c r="C24" s="8">
        <v>69404543639</v>
      </c>
      <c r="D24" s="8">
        <f>-1*Table6[[#This Row],[Column4]]</f>
        <v>79955694008</v>
      </c>
      <c r="E24" s="54">
        <v>-79955694008</v>
      </c>
      <c r="F24" s="8">
        <f>Table6[[#This Row],[Column3]]-Table6[[#This Row],[Column1]]</f>
        <v>-10551150369</v>
      </c>
      <c r="G24" s="8">
        <v>3666663</v>
      </c>
      <c r="H24" s="8">
        <v>110751618601</v>
      </c>
      <c r="I24" s="8"/>
      <c r="J24" s="8">
        <f>-1*Table6[[#This Row],[-4844135015.0000]]</f>
        <v>138596420143</v>
      </c>
      <c r="K24" s="8">
        <v>-138596420143</v>
      </c>
      <c r="L24" s="8">
        <f>Table6[[#This Row],[4836915905]]-Table6[[#This Row],[Column6]]</f>
        <v>-27844801542</v>
      </c>
    </row>
    <row r="25" spans="1:12" ht="23.1" customHeight="1" x14ac:dyDescent="0.6">
      <c r="A25" s="7" t="s">
        <v>170</v>
      </c>
      <c r="B25" s="8">
        <v>1828085</v>
      </c>
      <c r="C25" s="8">
        <v>56041463698</v>
      </c>
      <c r="D25" s="8">
        <f>-1*Table6[[#This Row],[Column4]]</f>
        <v>65577718454</v>
      </c>
      <c r="E25" s="54">
        <v>-65577718454</v>
      </c>
      <c r="F25" s="8">
        <f>Table6[[#This Row],[Column3]]-Table6[[#This Row],[Column1]]</f>
        <v>-9536254756</v>
      </c>
      <c r="G25" s="8">
        <v>2187272</v>
      </c>
      <c r="H25" s="8">
        <v>67316306165</v>
      </c>
      <c r="I25" s="8"/>
      <c r="J25" s="8">
        <f>-1*Table6[[#This Row],[-4844135015.0000]]</f>
        <v>78630205240</v>
      </c>
      <c r="K25" s="8">
        <v>-78630205240</v>
      </c>
      <c r="L25" s="8">
        <f>Table6[[#This Row],[4836915905]]-Table6[[#This Row],[Column6]]</f>
        <v>-11313899075</v>
      </c>
    </row>
    <row r="26" spans="1:12" ht="23.1" customHeight="1" x14ac:dyDescent="0.6">
      <c r="A26" s="7" t="s">
        <v>116</v>
      </c>
      <c r="B26" s="8">
        <v>2139647</v>
      </c>
      <c r="C26" s="8">
        <v>64812936800</v>
      </c>
      <c r="D26" s="8">
        <f>-1*Table6[[#This Row],[Column4]]</f>
        <v>72219545312</v>
      </c>
      <c r="E26" s="54">
        <v>-72219545312</v>
      </c>
      <c r="F26" s="8">
        <f>Table6[[#This Row],[Column3]]-Table6[[#This Row],[Column1]]</f>
        <v>-7406608512</v>
      </c>
      <c r="G26" s="8">
        <v>3298846</v>
      </c>
      <c r="H26" s="8">
        <v>96981125384</v>
      </c>
      <c r="I26" s="8"/>
      <c r="J26" s="8">
        <f>-1*Table6[[#This Row],[-4844135015.0000]]</f>
        <v>111589742822</v>
      </c>
      <c r="K26" s="8">
        <v>-111589742822</v>
      </c>
      <c r="L26" s="8">
        <f>Table6[[#This Row],[4836915905]]-Table6[[#This Row],[Column6]]</f>
        <v>-14608617438</v>
      </c>
    </row>
    <row r="27" spans="1:12" ht="23.1" customHeight="1" x14ac:dyDescent="0.6">
      <c r="A27" s="7" t="s">
        <v>124</v>
      </c>
      <c r="B27" s="8">
        <v>7248344</v>
      </c>
      <c r="C27" s="8">
        <v>47317749109</v>
      </c>
      <c r="D27" s="8">
        <f>-1*Table6[[#This Row],[Column4]]</f>
        <v>56969823440</v>
      </c>
      <c r="E27" s="54">
        <v>-56969823440</v>
      </c>
      <c r="F27" s="8">
        <f>Table6[[#This Row],[Column3]]-Table6[[#This Row],[Column1]]</f>
        <v>-9652074331</v>
      </c>
      <c r="G27" s="8">
        <v>13977346</v>
      </c>
      <c r="H27" s="8">
        <v>92822917988</v>
      </c>
      <c r="I27" s="8"/>
      <c r="J27" s="8">
        <f>-1*Table6[[#This Row],[-4844135015.0000]]</f>
        <v>111339132143</v>
      </c>
      <c r="K27" s="8">
        <v>-111339132143</v>
      </c>
      <c r="L27" s="8">
        <f>Table6[[#This Row],[4836915905]]-Table6[[#This Row],[Column6]]</f>
        <v>-18516214155</v>
      </c>
    </row>
    <row r="28" spans="1:12" ht="23.1" customHeight="1" x14ac:dyDescent="0.6">
      <c r="A28" s="7" t="s">
        <v>147</v>
      </c>
      <c r="B28" s="8">
        <v>739092</v>
      </c>
      <c r="C28" s="8">
        <v>27817549146</v>
      </c>
      <c r="D28" s="8">
        <f>-1*Table6[[#This Row],[Column4]]</f>
        <v>48133721841</v>
      </c>
      <c r="E28" s="54">
        <v>-48133721841</v>
      </c>
      <c r="F28" s="8">
        <f>Table6[[#This Row],[Column3]]-Table6[[#This Row],[Column1]]</f>
        <v>-20316172695</v>
      </c>
      <c r="G28" s="8">
        <v>832370</v>
      </c>
      <c r="H28" s="8">
        <v>32080396305</v>
      </c>
      <c r="I28" s="8"/>
      <c r="J28" s="8">
        <f>-1*Table6[[#This Row],[-4844135015.0000]]</f>
        <v>54253889989</v>
      </c>
      <c r="K28" s="8">
        <v>-54253889989</v>
      </c>
      <c r="L28" s="8">
        <f>Table6[[#This Row],[4836915905]]-Table6[[#This Row],[Column6]]</f>
        <v>-22173493684</v>
      </c>
    </row>
    <row r="29" spans="1:12" ht="23.1" customHeight="1" x14ac:dyDescent="0.6">
      <c r="A29" s="7" t="s">
        <v>157</v>
      </c>
      <c r="B29" s="8">
        <v>608883</v>
      </c>
      <c r="C29" s="8">
        <v>42293982054</v>
      </c>
      <c r="D29" s="8">
        <f>-1*Table6[[#This Row],[Column4]]</f>
        <v>40948249987</v>
      </c>
      <c r="E29" s="54">
        <v>-40948249987</v>
      </c>
      <c r="F29" s="8">
        <f>Table6[[#This Row],[Column3]]-Table6[[#This Row],[Column1]]</f>
        <v>1345732067</v>
      </c>
      <c r="G29" s="8">
        <v>1152889</v>
      </c>
      <c r="H29" s="8">
        <v>96896623877</v>
      </c>
      <c r="I29" s="8"/>
      <c r="J29" s="8">
        <f>-1*Table6[[#This Row],[-4844135015.0000]]</f>
        <v>96277952321</v>
      </c>
      <c r="K29" s="8">
        <v>-96277952321</v>
      </c>
      <c r="L29" s="8">
        <f>Table6[[#This Row],[4836915905]]-Table6[[#This Row],[Column6]]</f>
        <v>618671556</v>
      </c>
    </row>
    <row r="30" spans="1:12" ht="23.1" customHeight="1" x14ac:dyDescent="0.6">
      <c r="A30" s="7" t="s">
        <v>139</v>
      </c>
      <c r="B30" s="8">
        <v>360460</v>
      </c>
      <c r="C30" s="8">
        <v>9827494308</v>
      </c>
      <c r="D30" s="8">
        <f>-1*Table6[[#This Row],[Column4]]</f>
        <v>15525622341</v>
      </c>
      <c r="E30" s="54">
        <v>-15525622341</v>
      </c>
      <c r="F30" s="8">
        <f>Table6[[#This Row],[Column3]]-Table6[[#This Row],[Column1]]</f>
        <v>-5698128033</v>
      </c>
      <c r="G30" s="8">
        <v>360460</v>
      </c>
      <c r="H30" s="8">
        <v>9827494308</v>
      </c>
      <c r="I30" s="8"/>
      <c r="J30" s="8">
        <f>-1*Table6[[#This Row],[-4844135015.0000]]</f>
        <v>15525622341</v>
      </c>
      <c r="K30" s="8">
        <v>-15525622341</v>
      </c>
      <c r="L30" s="8">
        <f>Table6[[#This Row],[4836915905]]-Table6[[#This Row],[Column6]]</f>
        <v>-5698128033</v>
      </c>
    </row>
    <row r="31" spans="1:12" ht="23.1" customHeight="1" x14ac:dyDescent="0.6">
      <c r="A31" s="7" t="s">
        <v>138</v>
      </c>
      <c r="B31" s="8">
        <v>1065505</v>
      </c>
      <c r="C31" s="8">
        <v>29458109174</v>
      </c>
      <c r="D31" s="8">
        <f>-1*Table6[[#This Row],[Column4]]</f>
        <v>39784476836</v>
      </c>
      <c r="E31" s="54">
        <v>-39784476836</v>
      </c>
      <c r="F31" s="8">
        <f>Table6[[#This Row],[Column3]]-Table6[[#This Row],[Column1]]</f>
        <v>-10326367662</v>
      </c>
      <c r="G31" s="8">
        <v>1614604</v>
      </c>
      <c r="H31" s="8">
        <v>44920168305</v>
      </c>
      <c r="I31" s="8"/>
      <c r="J31" s="8">
        <f>-1*Table6[[#This Row],[-4844135015.0000]]</f>
        <v>61201413621</v>
      </c>
      <c r="K31" s="8">
        <v>-61201413621</v>
      </c>
      <c r="L31" s="8">
        <f>Table6[[#This Row],[4836915905]]-Table6[[#This Row],[Column6]]</f>
        <v>-16281245316</v>
      </c>
    </row>
    <row r="32" spans="1:12" ht="23.1" customHeight="1" x14ac:dyDescent="0.6">
      <c r="A32" s="7" t="s">
        <v>169</v>
      </c>
      <c r="B32" s="8">
        <v>3542592</v>
      </c>
      <c r="C32" s="8">
        <v>66208454335</v>
      </c>
      <c r="D32" s="8">
        <f>-1*Table6[[#This Row],[Column4]]</f>
        <v>97600304268</v>
      </c>
      <c r="E32" s="54">
        <v>-97600304268</v>
      </c>
      <c r="F32" s="8">
        <f>Table6[[#This Row],[Column3]]-Table6[[#This Row],[Column1]]</f>
        <v>-31391849933</v>
      </c>
      <c r="G32" s="8">
        <v>4066725</v>
      </c>
      <c r="H32" s="8">
        <v>75404181020</v>
      </c>
      <c r="I32" s="8"/>
      <c r="J32" s="8">
        <f>-1*Table6[[#This Row],[-4844135015.0000]]</f>
        <v>112134481563</v>
      </c>
      <c r="K32" s="8">
        <v>-112134481563</v>
      </c>
      <c r="L32" s="8">
        <f>Table6[[#This Row],[4836915905]]-Table6[[#This Row],[Column6]]</f>
        <v>-36730300543</v>
      </c>
    </row>
    <row r="33" spans="1:12" ht="23.1" customHeight="1" x14ac:dyDescent="0.6">
      <c r="A33" s="7" t="s">
        <v>149</v>
      </c>
      <c r="B33" s="8">
        <v>647715</v>
      </c>
      <c r="C33" s="8">
        <v>8630334409</v>
      </c>
      <c r="D33" s="8">
        <f>-1*Table6[[#This Row],[Column4]]</f>
        <v>11033295878</v>
      </c>
      <c r="E33" s="54">
        <v>-11033295878</v>
      </c>
      <c r="F33" s="8">
        <f>Table6[[#This Row],[Column3]]-Table6[[#This Row],[Column1]]</f>
        <v>-2402961469</v>
      </c>
      <c r="G33" s="8">
        <v>647715</v>
      </c>
      <c r="H33" s="8">
        <v>8630334409</v>
      </c>
      <c r="I33" s="8"/>
      <c r="J33" s="8">
        <f>-1*Table6[[#This Row],[-4844135015.0000]]</f>
        <v>11033295878</v>
      </c>
      <c r="K33" s="8">
        <v>-11033295878</v>
      </c>
      <c r="L33" s="8">
        <f>Table6[[#This Row],[4836915905]]-Table6[[#This Row],[Column6]]</f>
        <v>-2402961469</v>
      </c>
    </row>
    <row r="34" spans="1:12" ht="23.1" customHeight="1" x14ac:dyDescent="0.6">
      <c r="A34" s="7" t="s">
        <v>142</v>
      </c>
      <c r="B34" s="8">
        <v>6839397</v>
      </c>
      <c r="C34" s="8">
        <v>241660612464</v>
      </c>
      <c r="D34" s="8">
        <f>-1*Table6[[#This Row],[Column4]]</f>
        <v>251250442675</v>
      </c>
      <c r="E34" s="54">
        <v>-251250442675</v>
      </c>
      <c r="F34" s="8">
        <f>Table6[[#This Row],[Column3]]-Table6[[#This Row],[Column1]]</f>
        <v>-9589830211</v>
      </c>
      <c r="G34" s="8">
        <v>13538854</v>
      </c>
      <c r="H34" s="8">
        <v>457999485295</v>
      </c>
      <c r="I34" s="8"/>
      <c r="J34" s="8">
        <f>-1*Table6[[#This Row],[-4844135015.0000]]</f>
        <v>498060454176</v>
      </c>
      <c r="K34" s="8">
        <v>-498060454176</v>
      </c>
      <c r="L34" s="8">
        <f>Table6[[#This Row],[4836915905]]-Table6[[#This Row],[Column6]]</f>
        <v>-40060968881</v>
      </c>
    </row>
    <row r="35" spans="1:12" ht="23.1" customHeight="1" x14ac:dyDescent="0.6">
      <c r="A35" s="7" t="s">
        <v>174</v>
      </c>
      <c r="B35" s="8">
        <v>5345296</v>
      </c>
      <c r="C35" s="8">
        <v>78582121886</v>
      </c>
      <c r="D35" s="8">
        <f>-1*Table6[[#This Row],[Column4]]</f>
        <v>75680379674</v>
      </c>
      <c r="E35" s="54">
        <v>-75680379674</v>
      </c>
      <c r="F35" s="8">
        <f>Table6[[#This Row],[Column3]]-Table6[[#This Row],[Column1]]</f>
        <v>2901742212</v>
      </c>
      <c r="G35" s="8">
        <v>12486977</v>
      </c>
      <c r="H35" s="8">
        <v>165122601213</v>
      </c>
      <c r="I35" s="8"/>
      <c r="J35" s="8">
        <f>-1*Table6[[#This Row],[-4844135015.0000]]</f>
        <v>177371208486</v>
      </c>
      <c r="K35" s="8">
        <v>-177371208486</v>
      </c>
      <c r="L35" s="8">
        <f>Table6[[#This Row],[4836915905]]-Table6[[#This Row],[Column6]]</f>
        <v>-12248607273</v>
      </c>
    </row>
    <row r="36" spans="1:12" ht="23.1" customHeight="1" x14ac:dyDescent="0.6">
      <c r="A36" s="7" t="s">
        <v>166</v>
      </c>
      <c r="B36" s="8">
        <v>127035996</v>
      </c>
      <c r="C36" s="8">
        <f>1660456255758+924965</f>
        <v>1660457180723</v>
      </c>
      <c r="D36" s="8">
        <f>-1*Table6[[#This Row],[Column4]]</f>
        <v>1364474313590</v>
      </c>
      <c r="E36" s="54">
        <v>-1364474313590</v>
      </c>
      <c r="F36" s="8">
        <f>Table6[[#This Row],[Column3]]-Table6[[#This Row],[Column1]]</f>
        <v>295982867133</v>
      </c>
      <c r="G36" s="8">
        <v>316286816</v>
      </c>
      <c r="H36" s="8">
        <f>3752887732164+1445662</f>
        <v>3752889177826</v>
      </c>
      <c r="I36" s="8"/>
      <c r="J36" s="8">
        <f>-1*Table6[[#This Row],[-4844135015.0000]]</f>
        <v>3392609674966</v>
      </c>
      <c r="K36" s="8">
        <v>-3392609674966</v>
      </c>
      <c r="L36" s="8">
        <f>Table6[[#This Row],[4836915905]]-Table6[[#This Row],[Column6]]</f>
        <v>360279502860</v>
      </c>
    </row>
    <row r="37" spans="1:12" ht="23.1" customHeight="1" x14ac:dyDescent="0.6">
      <c r="A37" s="7" t="s">
        <v>154</v>
      </c>
      <c r="B37" s="8">
        <v>1998938</v>
      </c>
      <c r="C37" s="8">
        <v>54342285541</v>
      </c>
      <c r="D37" s="8">
        <f>-1*Table6[[#This Row],[Column4]]</f>
        <v>50897948527</v>
      </c>
      <c r="E37" s="54">
        <v>-50897948527</v>
      </c>
      <c r="F37" s="8">
        <f>Table6[[#This Row],[Column3]]-Table6[[#This Row],[Column1]]</f>
        <v>3444337014</v>
      </c>
      <c r="G37" s="8">
        <v>4993693</v>
      </c>
      <c r="H37" s="8">
        <v>166113630145</v>
      </c>
      <c r="I37" s="8"/>
      <c r="J37" s="8">
        <f>-1*Table6[[#This Row],[-4844135015.0000]]</f>
        <v>178718475039</v>
      </c>
      <c r="K37" s="8">
        <v>-178718475039</v>
      </c>
      <c r="L37" s="8">
        <f>Table6[[#This Row],[4836915905]]-Table6[[#This Row],[Column6]]</f>
        <v>-12604844894</v>
      </c>
    </row>
    <row r="38" spans="1:12" ht="23.1" customHeight="1" x14ac:dyDescent="0.6">
      <c r="A38" s="7" t="s">
        <v>164</v>
      </c>
      <c r="B38" s="8">
        <v>38722950</v>
      </c>
      <c r="C38" s="8">
        <v>629910412465</v>
      </c>
      <c r="D38" s="8">
        <f>-1*Table6[[#This Row],[Column4]]</f>
        <v>599212042696</v>
      </c>
      <c r="E38" s="54">
        <v>-599212042696</v>
      </c>
      <c r="F38" s="8">
        <f>Table6[[#This Row],[Column3]]-Table6[[#This Row],[Column1]]</f>
        <v>30698369769</v>
      </c>
      <c r="G38" s="8">
        <v>39808322</v>
      </c>
      <c r="H38" s="8">
        <v>646775469164</v>
      </c>
      <c r="I38" s="8"/>
      <c r="J38" s="8">
        <f>-1*Table6[[#This Row],[-4844135015.0000]]</f>
        <v>615991183214</v>
      </c>
      <c r="K38" s="8">
        <v>-615991183214</v>
      </c>
      <c r="L38" s="8">
        <f>Table6[[#This Row],[4836915905]]-Table6[[#This Row],[Column6]]</f>
        <v>30784285950</v>
      </c>
    </row>
    <row r="39" spans="1:12" ht="23.1" customHeight="1" x14ac:dyDescent="0.6">
      <c r="A39" s="7" t="s">
        <v>135</v>
      </c>
      <c r="B39" s="8">
        <v>29419720</v>
      </c>
      <c r="C39" s="8">
        <v>239430312402</v>
      </c>
      <c r="D39" s="8">
        <f>-1*Table6[[#This Row],[Column4]]</f>
        <v>239260971281</v>
      </c>
      <c r="E39" s="54">
        <v>-239260971281</v>
      </c>
      <c r="F39" s="8">
        <f>Table6[[#This Row],[Column3]]-Table6[[#This Row],[Column1]]</f>
        <v>169341121</v>
      </c>
      <c r="G39" s="8">
        <v>43231907</v>
      </c>
      <c r="H39" s="8">
        <v>343906929220</v>
      </c>
      <c r="I39" s="8"/>
      <c r="J39" s="8">
        <f>-1*Table6[[#This Row],[-4844135015.0000]]</f>
        <v>352298946379</v>
      </c>
      <c r="K39" s="8">
        <v>-352298946379</v>
      </c>
      <c r="L39" s="8">
        <f>Table6[[#This Row],[4836915905]]-Table6[[#This Row],[Column6]]</f>
        <v>-8392017159</v>
      </c>
    </row>
    <row r="40" spans="1:12" ht="23.1" customHeight="1" x14ac:dyDescent="0.6">
      <c r="A40" s="7" t="s">
        <v>134</v>
      </c>
      <c r="B40" s="8">
        <v>13852594</v>
      </c>
      <c r="C40" s="8">
        <v>143691259746</v>
      </c>
      <c r="D40" s="8">
        <f>-1*Table6[[#This Row],[Column4]]</f>
        <v>162410768194</v>
      </c>
      <c r="E40" s="54">
        <v>-162410768194</v>
      </c>
      <c r="F40" s="8">
        <f>Table6[[#This Row],[Column3]]-Table6[[#This Row],[Column1]]</f>
        <v>-18719508448</v>
      </c>
      <c r="G40" s="8">
        <v>19452100</v>
      </c>
      <c r="H40" s="8">
        <v>199605516215</v>
      </c>
      <c r="I40" s="8"/>
      <c r="J40" s="8">
        <f>-1*Table6[[#This Row],[-4844135015.0000]]</f>
        <v>228549804206</v>
      </c>
      <c r="K40" s="8">
        <v>-228549804206</v>
      </c>
      <c r="L40" s="8">
        <f>Table6[[#This Row],[4836915905]]-Table6[[#This Row],[Column6]]</f>
        <v>-28944287991</v>
      </c>
    </row>
    <row r="41" spans="1:12" ht="23.1" customHeight="1" x14ac:dyDescent="0.6">
      <c r="A41" s="7" t="s">
        <v>132</v>
      </c>
      <c r="B41" s="8">
        <v>33862849</v>
      </c>
      <c r="C41" s="8">
        <v>428863428543</v>
      </c>
      <c r="D41" s="8">
        <f>-1*Table6[[#This Row],[Column4]]</f>
        <v>430215363054</v>
      </c>
      <c r="E41" s="54">
        <v>-430215363054</v>
      </c>
      <c r="F41" s="8">
        <f>Table6[[#This Row],[Column3]]-Table6[[#This Row],[Column1]]</f>
        <v>-1351934511</v>
      </c>
      <c r="G41" s="8">
        <v>80942808</v>
      </c>
      <c r="H41" s="8">
        <v>942450615210</v>
      </c>
      <c r="I41" s="8"/>
      <c r="J41" s="8">
        <f>-1*Table6[[#This Row],[-4844135015.0000]]</f>
        <v>1032675733936</v>
      </c>
      <c r="K41" s="8">
        <v>-1032675733936</v>
      </c>
      <c r="L41" s="8">
        <f>Table6[[#This Row],[4836915905]]-Table6[[#This Row],[Column6]]</f>
        <v>-90225118726</v>
      </c>
    </row>
    <row r="42" spans="1:12" ht="23.1" customHeight="1" x14ac:dyDescent="0.6">
      <c r="A42" s="7" t="s">
        <v>127</v>
      </c>
      <c r="B42" s="8">
        <v>2781442</v>
      </c>
      <c r="C42" s="8">
        <v>91227627430</v>
      </c>
      <c r="D42" s="8">
        <f>-1*Table6[[#This Row],[Column4]]</f>
        <v>95620572264</v>
      </c>
      <c r="E42" s="54">
        <v>-95620572264</v>
      </c>
      <c r="F42" s="8">
        <f>Table6[[#This Row],[Column3]]-Table6[[#This Row],[Column1]]</f>
        <v>-4392944834</v>
      </c>
      <c r="G42" s="8">
        <v>4606422</v>
      </c>
      <c r="H42" s="8">
        <v>140009307110</v>
      </c>
      <c r="I42" s="8"/>
      <c r="J42" s="8">
        <f>-1*Table6[[#This Row],[-4844135015.0000]]</f>
        <v>166915840577</v>
      </c>
      <c r="K42" s="8">
        <v>-166915840577</v>
      </c>
      <c r="L42" s="8">
        <f>Table6[[#This Row],[4836915905]]-Table6[[#This Row],[Column6]]</f>
        <v>-26906533467</v>
      </c>
    </row>
    <row r="43" spans="1:12" ht="23.1" customHeight="1" x14ac:dyDescent="0.6">
      <c r="A43" s="7" t="s">
        <v>129</v>
      </c>
      <c r="B43" s="8">
        <v>1575570</v>
      </c>
      <c r="C43" s="8">
        <v>59153797402</v>
      </c>
      <c r="D43" s="8">
        <f>-1*Table6[[#This Row],[Column4]]</f>
        <v>75482272585</v>
      </c>
      <c r="E43" s="54">
        <v>-75482272585</v>
      </c>
      <c r="F43" s="8">
        <f>Table6[[#This Row],[Column3]]-Table6[[#This Row],[Column1]]</f>
        <v>-16328475183</v>
      </c>
      <c r="G43" s="8">
        <v>3226511</v>
      </c>
      <c r="H43" s="8">
        <v>114745731047</v>
      </c>
      <c r="I43" s="8"/>
      <c r="J43" s="8">
        <f>-1*Table6[[#This Row],[-4844135015.0000]]</f>
        <v>162366887378</v>
      </c>
      <c r="K43" s="8">
        <v>-162366887378</v>
      </c>
      <c r="L43" s="8">
        <f>Table6[[#This Row],[4836915905]]-Table6[[#This Row],[Column6]]</f>
        <v>-47621156331</v>
      </c>
    </row>
    <row r="44" spans="1:12" ht="23.1" customHeight="1" x14ac:dyDescent="0.6">
      <c r="A44" s="7" t="s">
        <v>181</v>
      </c>
      <c r="B44" s="8">
        <v>957146</v>
      </c>
      <c r="C44" s="8">
        <v>56827001821</v>
      </c>
      <c r="D44" s="8">
        <f>-1*Table6[[#This Row],[Column4]]</f>
        <v>103008851733</v>
      </c>
      <c r="E44" s="54">
        <v>-103008851733</v>
      </c>
      <c r="F44" s="8">
        <f>Table6[[#This Row],[Column3]]-Table6[[#This Row],[Column1]]</f>
        <v>-46181849912</v>
      </c>
      <c r="G44" s="8">
        <v>1331856</v>
      </c>
      <c r="H44" s="8">
        <v>77957658107</v>
      </c>
      <c r="I44" s="8"/>
      <c r="J44" s="8">
        <f>-1*Table6[[#This Row],[-4844135015.0000]]</f>
        <v>145549605140</v>
      </c>
      <c r="K44" s="8">
        <v>-145549605140</v>
      </c>
      <c r="L44" s="8">
        <f>Table6[[#This Row],[4836915905]]-Table6[[#This Row],[Column6]]</f>
        <v>-67591947033</v>
      </c>
    </row>
    <row r="45" spans="1:12" ht="23.1" customHeight="1" x14ac:dyDescent="0.6">
      <c r="A45" s="7" t="s">
        <v>182</v>
      </c>
      <c r="B45" s="8">
        <v>1135264</v>
      </c>
      <c r="C45" s="8">
        <v>111480780277</v>
      </c>
      <c r="D45" s="8">
        <f>-1*Table6[[#This Row],[Column4]]</f>
        <v>170494286967</v>
      </c>
      <c r="E45" s="54">
        <v>-170494286967</v>
      </c>
      <c r="F45" s="8">
        <f>Table6[[#This Row],[Column3]]-Table6[[#This Row],[Column1]]</f>
        <v>-59013506690</v>
      </c>
      <c r="G45" s="8">
        <v>1354417</v>
      </c>
      <c r="H45" s="8">
        <v>130857260285</v>
      </c>
      <c r="I45" s="8"/>
      <c r="J45" s="8">
        <f>-1*Table6[[#This Row],[-4844135015.0000]]</f>
        <v>203985993838</v>
      </c>
      <c r="K45" s="8">
        <v>-203985993838</v>
      </c>
      <c r="L45" s="8">
        <f>Table6[[#This Row],[4836915905]]-Table6[[#This Row],[Column6]]</f>
        <v>-73128733553</v>
      </c>
    </row>
    <row r="46" spans="1:12" ht="23.1" customHeight="1" x14ac:dyDescent="0.6">
      <c r="A46" s="7" t="s">
        <v>152</v>
      </c>
      <c r="B46" s="8">
        <v>4396092</v>
      </c>
      <c r="C46" s="8">
        <v>94891099552</v>
      </c>
      <c r="D46" s="8">
        <f>-1*Table6[[#This Row],[Column4]]</f>
        <v>110586086787</v>
      </c>
      <c r="E46" s="54">
        <v>-110586086787</v>
      </c>
      <c r="F46" s="8">
        <f>Table6[[#This Row],[Column3]]-Table6[[#This Row],[Column1]]</f>
        <v>-15694987235</v>
      </c>
      <c r="G46" s="8">
        <v>5659141</v>
      </c>
      <c r="H46" s="8">
        <v>117268358014</v>
      </c>
      <c r="I46" s="8"/>
      <c r="J46" s="8">
        <f>-1*Table6[[#This Row],[-4844135015.0000]]</f>
        <v>144010619820</v>
      </c>
      <c r="K46" s="8">
        <v>-144010619820</v>
      </c>
      <c r="L46" s="8">
        <f>Table6[[#This Row],[4836915905]]-Table6[[#This Row],[Column6]]</f>
        <v>-26742261806</v>
      </c>
    </row>
    <row r="47" spans="1:12" ht="23.1" customHeight="1" x14ac:dyDescent="0.6">
      <c r="A47" s="7" t="s">
        <v>187</v>
      </c>
      <c r="B47" s="8">
        <v>4430815</v>
      </c>
      <c r="C47" s="8">
        <v>108479667861</v>
      </c>
      <c r="D47" s="8">
        <f>-1*Table6[[#This Row],[Column4]]</f>
        <v>100468189658</v>
      </c>
      <c r="E47" s="54">
        <v>-100468189658</v>
      </c>
      <c r="F47" s="8">
        <f>Table6[[#This Row],[Column3]]-Table6[[#This Row],[Column1]]</f>
        <v>8011478203</v>
      </c>
      <c r="G47" s="8">
        <v>7363762</v>
      </c>
      <c r="H47" s="8">
        <v>173005422741</v>
      </c>
      <c r="I47" s="8"/>
      <c r="J47" s="8">
        <f>-1*Table6[[#This Row],[-4844135015.0000]]</f>
        <v>167302992061</v>
      </c>
      <c r="K47" s="8">
        <v>-167302992061</v>
      </c>
      <c r="L47" s="8">
        <f>Table6[[#This Row],[4836915905]]-Table6[[#This Row],[Column6]]</f>
        <v>5702430680</v>
      </c>
    </row>
    <row r="48" spans="1:12" ht="23.1" customHeight="1" x14ac:dyDescent="0.6">
      <c r="A48" s="7" t="s">
        <v>120</v>
      </c>
      <c r="B48" s="8">
        <v>4411784</v>
      </c>
      <c r="C48" s="8">
        <v>35838818003</v>
      </c>
      <c r="D48" s="8">
        <f>-1*Table6[[#This Row],[Column4]]</f>
        <v>44532694702</v>
      </c>
      <c r="E48" s="54">
        <v>-44532694702</v>
      </c>
      <c r="F48" s="8">
        <f>Table6[[#This Row],[Column3]]-Table6[[#This Row],[Column1]]</f>
        <v>-8693876699</v>
      </c>
      <c r="G48" s="8">
        <v>14198599</v>
      </c>
      <c r="H48" s="8">
        <v>119912515222</v>
      </c>
      <c r="I48" s="8"/>
      <c r="J48" s="8">
        <f>-1*Table6[[#This Row],[-4844135015.0000]]</f>
        <v>194840766473</v>
      </c>
      <c r="K48" s="8">
        <v>-194840766473</v>
      </c>
      <c r="L48" s="8">
        <f>Table6[[#This Row],[4836915905]]-Table6[[#This Row],[Column6]]</f>
        <v>-74928251251</v>
      </c>
    </row>
    <row r="49" spans="1:12" ht="23.1" customHeight="1" x14ac:dyDescent="0.6">
      <c r="A49" s="7" t="s">
        <v>151</v>
      </c>
      <c r="B49" s="8">
        <v>1138606</v>
      </c>
      <c r="C49" s="8">
        <v>60448729093</v>
      </c>
      <c r="D49" s="8">
        <f>-1*Table6[[#This Row],[Column4]]</f>
        <v>63529608455</v>
      </c>
      <c r="E49" s="54">
        <v>-63529608455</v>
      </c>
      <c r="F49" s="8">
        <f>Table6[[#This Row],[Column3]]-Table6[[#This Row],[Column1]]</f>
        <v>-3080879362</v>
      </c>
      <c r="G49" s="8">
        <v>2119799</v>
      </c>
      <c r="H49" s="8">
        <v>102829848821</v>
      </c>
      <c r="I49" s="8"/>
      <c r="J49" s="8">
        <f>-1*Table6[[#This Row],[-4844135015.0000]]</f>
        <v>119945076795</v>
      </c>
      <c r="K49" s="8">
        <v>-119945076795</v>
      </c>
      <c r="L49" s="8">
        <f>Table6[[#This Row],[4836915905]]-Table6[[#This Row],[Column6]]</f>
        <v>-17115227974</v>
      </c>
    </row>
    <row r="50" spans="1:12" ht="23.1" customHeight="1" x14ac:dyDescent="0.6">
      <c r="A50" s="7" t="s">
        <v>180</v>
      </c>
      <c r="B50" s="8">
        <v>8028377</v>
      </c>
      <c r="C50" s="8">
        <v>184015118655</v>
      </c>
      <c r="D50" s="8">
        <f>-1*Table6[[#This Row],[Column4]]</f>
        <v>157438177813</v>
      </c>
      <c r="E50" s="54">
        <v>-157438177813</v>
      </c>
      <c r="F50" s="8">
        <f>Table6[[#This Row],[Column3]]-Table6[[#This Row],[Column1]]</f>
        <v>26576940842</v>
      </c>
      <c r="G50" s="8">
        <v>13316101</v>
      </c>
      <c r="H50" s="8">
        <v>280753070226</v>
      </c>
      <c r="I50" s="8"/>
      <c r="J50" s="8">
        <f>-1*Table6[[#This Row],[-4844135015.0000]]</f>
        <v>259636782225</v>
      </c>
      <c r="K50" s="8">
        <v>-259636782225</v>
      </c>
      <c r="L50" s="8">
        <f>Table6[[#This Row],[4836915905]]-Table6[[#This Row],[Column6]]</f>
        <v>21116288001</v>
      </c>
    </row>
    <row r="51" spans="1:12" ht="23.1" customHeight="1" x14ac:dyDescent="0.6">
      <c r="A51" s="7" t="s">
        <v>126</v>
      </c>
      <c r="B51" s="8">
        <v>8697420</v>
      </c>
      <c r="C51" s="8">
        <v>138309537146</v>
      </c>
      <c r="D51" s="8">
        <f>-1*Table6[[#This Row],[Column4]]</f>
        <v>141941595479</v>
      </c>
      <c r="E51" s="54">
        <v>-141941595479</v>
      </c>
      <c r="F51" s="8">
        <f>Table6[[#This Row],[Column3]]-Table6[[#This Row],[Column1]]</f>
        <v>-3632058333</v>
      </c>
      <c r="G51" s="8">
        <v>14970033</v>
      </c>
      <c r="H51" s="8">
        <v>222890940134</v>
      </c>
      <c r="I51" s="8"/>
      <c r="J51" s="8">
        <f>-1*Table6[[#This Row],[-4844135015.0000]]</f>
        <v>248904374175</v>
      </c>
      <c r="K51" s="8">
        <v>-248904374175</v>
      </c>
      <c r="L51" s="8">
        <f>Table6[[#This Row],[4836915905]]-Table6[[#This Row],[Column6]]</f>
        <v>-26013434041</v>
      </c>
    </row>
    <row r="52" spans="1:12" ht="23.1" customHeight="1" x14ac:dyDescent="0.6">
      <c r="A52" s="7" t="s">
        <v>118</v>
      </c>
      <c r="B52" s="8">
        <v>2514385</v>
      </c>
      <c r="C52" s="8">
        <v>61114570997</v>
      </c>
      <c r="D52" s="8">
        <f>-1*Table6[[#This Row],[Column4]]</f>
        <v>81473305641</v>
      </c>
      <c r="E52" s="54">
        <v>-81473305641</v>
      </c>
      <c r="F52" s="8">
        <f>Table6[[#This Row],[Column3]]-Table6[[#This Row],[Column1]]</f>
        <v>-20358734644</v>
      </c>
      <c r="G52" s="8">
        <v>4714791</v>
      </c>
      <c r="H52" s="8">
        <v>121841550981</v>
      </c>
      <c r="I52" s="8"/>
      <c r="J52" s="8">
        <f>-1*Table6[[#This Row],[-4844135015.0000]]</f>
        <v>158052416589</v>
      </c>
      <c r="K52" s="8">
        <v>-158052416589</v>
      </c>
      <c r="L52" s="8">
        <f>Table6[[#This Row],[4836915905]]-Table6[[#This Row],[Column6]]</f>
        <v>-36210865608</v>
      </c>
    </row>
    <row r="53" spans="1:12" ht="23.1" customHeight="1" x14ac:dyDescent="0.6">
      <c r="A53" s="7" t="s">
        <v>163</v>
      </c>
      <c r="B53" s="8">
        <v>31875</v>
      </c>
      <c r="C53" s="8">
        <v>3412697619</v>
      </c>
      <c r="D53" s="8">
        <f>-1*Table6[[#This Row],[Column4]]</f>
        <v>3522035856</v>
      </c>
      <c r="E53" s="54">
        <v>-3522035856</v>
      </c>
      <c r="F53" s="8">
        <f>Table6[[#This Row],[Column3]]-Table6[[#This Row],[Column1]]</f>
        <v>-109338237</v>
      </c>
      <c r="G53" s="8">
        <v>31875</v>
      </c>
      <c r="H53" s="8">
        <v>3412697619</v>
      </c>
      <c r="I53" s="8"/>
      <c r="J53" s="8">
        <f>-1*Table6[[#This Row],[-4844135015.0000]]</f>
        <v>3522035856</v>
      </c>
      <c r="K53" s="8">
        <v>-3522035856</v>
      </c>
      <c r="L53" s="8">
        <f>Table6[[#This Row],[4836915905]]-Table6[[#This Row],[Column6]]</f>
        <v>-109338237</v>
      </c>
    </row>
    <row r="54" spans="1:12" ht="23.1" customHeight="1" x14ac:dyDescent="0.6">
      <c r="A54" s="7" t="s">
        <v>162</v>
      </c>
      <c r="B54" s="8">
        <v>3111170</v>
      </c>
      <c r="C54" s="8">
        <v>88453374529</v>
      </c>
      <c r="D54" s="8">
        <f>-1*Table6[[#This Row],[Column4]]</f>
        <v>117111195994</v>
      </c>
      <c r="E54" s="54">
        <v>-117111195994</v>
      </c>
      <c r="F54" s="8">
        <f>Table6[[#This Row],[Column3]]-Table6[[#This Row],[Column1]]</f>
        <v>-28657821465</v>
      </c>
      <c r="G54" s="8">
        <v>3838117</v>
      </c>
      <c r="H54" s="8">
        <v>105983155954</v>
      </c>
      <c r="I54" s="8"/>
      <c r="J54" s="8">
        <f>-1*Table6[[#This Row],[-4844135015.0000]]</f>
        <v>145898688808</v>
      </c>
      <c r="K54" s="8">
        <v>-145898688808</v>
      </c>
      <c r="L54" s="8">
        <f>Table6[[#This Row],[4836915905]]-Table6[[#This Row],[Column6]]</f>
        <v>-39915532854</v>
      </c>
    </row>
    <row r="55" spans="1:12" ht="23.1" customHeight="1" x14ac:dyDescent="0.6">
      <c r="A55" s="7" t="s">
        <v>125</v>
      </c>
      <c r="B55" s="8">
        <v>10361769</v>
      </c>
      <c r="C55" s="8">
        <v>194566959742</v>
      </c>
      <c r="D55" s="8">
        <f>-1*Table6[[#This Row],[Column4]]</f>
        <v>195025584518</v>
      </c>
      <c r="E55" s="54">
        <v>-195025584518</v>
      </c>
      <c r="F55" s="8">
        <f>Table6[[#This Row],[Column3]]-Table6[[#This Row],[Column1]]</f>
        <v>-458624776</v>
      </c>
      <c r="G55" s="8">
        <v>19641520</v>
      </c>
      <c r="H55" s="8">
        <v>342077552019</v>
      </c>
      <c r="I55" s="8"/>
      <c r="J55" s="8">
        <f>-1*Table6[[#This Row],[-4844135015.0000]]</f>
        <v>372779651857</v>
      </c>
      <c r="K55" s="8">
        <v>-372779651857</v>
      </c>
      <c r="L55" s="8">
        <f>Table6[[#This Row],[4836915905]]-Table6[[#This Row],[Column6]]</f>
        <v>-30702099838</v>
      </c>
    </row>
    <row r="56" spans="1:12" ht="23.1" customHeight="1" x14ac:dyDescent="0.6">
      <c r="A56" s="7" t="s">
        <v>128</v>
      </c>
      <c r="B56" s="8">
        <v>2836109</v>
      </c>
      <c r="C56" s="8">
        <v>154938619662</v>
      </c>
      <c r="D56" s="8">
        <f>-1*Table6[[#This Row],[Column4]]</f>
        <v>182148295194</v>
      </c>
      <c r="E56" s="54">
        <v>-182148295194</v>
      </c>
      <c r="F56" s="8">
        <f>Table6[[#This Row],[Column3]]-Table6[[#This Row],[Column1]]</f>
        <v>-27209675532</v>
      </c>
      <c r="G56" s="8">
        <v>3275814</v>
      </c>
      <c r="H56" s="8">
        <v>177740263899</v>
      </c>
      <c r="I56" s="8"/>
      <c r="J56" s="8">
        <f>-1*Table6[[#This Row],[-4844135015.0000]]</f>
        <v>212062807359</v>
      </c>
      <c r="K56" s="8">
        <v>-212062807359</v>
      </c>
      <c r="L56" s="8">
        <f>Table6[[#This Row],[4836915905]]-Table6[[#This Row],[Column6]]</f>
        <v>-34322543460</v>
      </c>
    </row>
    <row r="57" spans="1:12" ht="23.1" customHeight="1" x14ac:dyDescent="0.6">
      <c r="A57" s="7" t="s">
        <v>158</v>
      </c>
      <c r="B57" s="8">
        <v>0</v>
      </c>
      <c r="C57" s="8">
        <v>0</v>
      </c>
      <c r="D57" s="8">
        <f>-1*Table6[[#This Row],[Column4]]</f>
        <v>0</v>
      </c>
      <c r="E57" s="54">
        <v>0</v>
      </c>
      <c r="F57" s="8">
        <f>Table6[[#This Row],[Column3]]-Table6[[#This Row],[Column1]]</f>
        <v>0</v>
      </c>
      <c r="G57" s="8">
        <v>273201</v>
      </c>
      <c r="H57" s="8">
        <v>62783851036</v>
      </c>
      <c r="I57" s="8"/>
      <c r="J57" s="8">
        <f>-1*Table6[[#This Row],[-4844135015.0000]]</f>
        <v>59282921062</v>
      </c>
      <c r="K57" s="8">
        <v>-59282921062</v>
      </c>
      <c r="L57" s="8">
        <f>Table6[[#This Row],[4836915905]]-Table6[[#This Row],[Column6]]</f>
        <v>3500929974</v>
      </c>
    </row>
    <row r="58" spans="1:12" ht="23.1" customHeight="1" x14ac:dyDescent="0.6">
      <c r="A58" s="7" t="s">
        <v>177</v>
      </c>
      <c r="B58" s="8">
        <v>1323589</v>
      </c>
      <c r="C58" s="8">
        <v>31327330014</v>
      </c>
      <c r="D58" s="8">
        <f>-1*Table6[[#This Row],[Column4]]</f>
        <v>41096991374</v>
      </c>
      <c r="E58" s="54">
        <v>-41096991374</v>
      </c>
      <c r="F58" s="8">
        <f>Table6[[#This Row],[Column3]]-Table6[[#This Row],[Column1]]</f>
        <v>-9769661360</v>
      </c>
      <c r="G58" s="8">
        <v>1559053</v>
      </c>
      <c r="H58" s="8">
        <v>38796002158</v>
      </c>
      <c r="I58" s="8"/>
      <c r="J58" s="8">
        <f>-1*Table6[[#This Row],[-4844135015.0000]]</f>
        <v>48447296254</v>
      </c>
      <c r="K58" s="8">
        <v>-48447296254</v>
      </c>
      <c r="L58" s="8">
        <f>Table6[[#This Row],[4836915905]]-Table6[[#This Row],[Column6]]</f>
        <v>-9651294096</v>
      </c>
    </row>
    <row r="59" spans="1:12" ht="23.1" customHeight="1" x14ac:dyDescent="0.6">
      <c r="A59" s="7" t="s">
        <v>122</v>
      </c>
      <c r="B59" s="8">
        <v>2430993</v>
      </c>
      <c r="C59" s="8">
        <v>89898615349</v>
      </c>
      <c r="D59" s="8">
        <f>-1*Table6[[#This Row],[Column4]]</f>
        <v>132915828707</v>
      </c>
      <c r="E59" s="54">
        <v>-132915828707</v>
      </c>
      <c r="F59" s="8">
        <f>Table6[[#This Row],[Column3]]-Table6[[#This Row],[Column1]]</f>
        <v>-43017213358</v>
      </c>
      <c r="G59" s="8">
        <v>5129867</v>
      </c>
      <c r="H59" s="8">
        <v>184133539460</v>
      </c>
      <c r="I59" s="8"/>
      <c r="J59" s="8">
        <f>-1*Table6[[#This Row],[-4844135015.0000]]</f>
        <v>284938709457</v>
      </c>
      <c r="K59" s="8">
        <v>-284938709457</v>
      </c>
      <c r="L59" s="8">
        <f>Table6[[#This Row],[4836915905]]-Table6[[#This Row],[Column6]]</f>
        <v>-100805169997</v>
      </c>
    </row>
    <row r="60" spans="1:12" ht="23.1" customHeight="1" x14ac:dyDescent="0.6">
      <c r="A60" s="7" t="s">
        <v>133</v>
      </c>
      <c r="B60" s="8">
        <v>2140899</v>
      </c>
      <c r="C60" s="8">
        <v>56348955299</v>
      </c>
      <c r="D60" s="8">
        <f>-1*Table6[[#This Row],[Column4]]</f>
        <v>60098461084</v>
      </c>
      <c r="E60" s="54">
        <v>-60098461084</v>
      </c>
      <c r="F60" s="8">
        <f>Table6[[#This Row],[Column3]]-Table6[[#This Row],[Column1]]</f>
        <v>-3749505785</v>
      </c>
      <c r="G60" s="8">
        <v>4698293</v>
      </c>
      <c r="H60" s="8">
        <v>117378810894</v>
      </c>
      <c r="I60" s="8"/>
      <c r="J60" s="8">
        <f>-1*Table6[[#This Row],[-4844135015.0000]]</f>
        <v>132083095898</v>
      </c>
      <c r="K60" s="8">
        <v>-132083095898</v>
      </c>
      <c r="L60" s="8">
        <f>Table6[[#This Row],[4836915905]]-Table6[[#This Row],[Column6]]</f>
        <v>-14704285004</v>
      </c>
    </row>
    <row r="61" spans="1:12" ht="23.1" customHeight="1" x14ac:dyDescent="0.6">
      <c r="A61" s="7" t="s">
        <v>117</v>
      </c>
      <c r="B61" s="8">
        <v>3551135</v>
      </c>
      <c r="C61" s="8">
        <v>78750423134</v>
      </c>
      <c r="D61" s="8">
        <f>-1*Table6[[#This Row],[Column4]]</f>
        <v>131416110524</v>
      </c>
      <c r="E61" s="54">
        <v>-131416110524</v>
      </c>
      <c r="F61" s="8">
        <f>Table6[[#This Row],[Column3]]-Table6[[#This Row],[Column1]]</f>
        <v>-52665687390</v>
      </c>
      <c r="G61" s="8">
        <v>5388371</v>
      </c>
      <c r="H61" s="8">
        <v>116472471014</v>
      </c>
      <c r="I61" s="8"/>
      <c r="J61" s="8">
        <f>-1*Table6[[#This Row],[-4844135015.0000]]</f>
        <v>204939523392</v>
      </c>
      <c r="K61" s="8">
        <v>-204939523392</v>
      </c>
      <c r="L61" s="8">
        <f>Table6[[#This Row],[4836915905]]-Table6[[#This Row],[Column6]]</f>
        <v>-88467052378</v>
      </c>
    </row>
    <row r="62" spans="1:12" ht="23.1" customHeight="1" x14ac:dyDescent="0.6">
      <c r="A62" s="7" t="s">
        <v>172</v>
      </c>
      <c r="B62" s="8">
        <v>4930828</v>
      </c>
      <c r="C62" s="8">
        <v>13484028228</v>
      </c>
      <c r="D62" s="8">
        <f>-1*Table6[[#This Row],[Column4]]</f>
        <v>16370882955</v>
      </c>
      <c r="E62" s="54">
        <v>-16370882955</v>
      </c>
      <c r="F62" s="8">
        <f>Table6[[#This Row],[Column3]]-Table6[[#This Row],[Column1]]</f>
        <v>-2886854727</v>
      </c>
      <c r="G62" s="8">
        <v>18825073</v>
      </c>
      <c r="H62" s="8">
        <v>55437329313</v>
      </c>
      <c r="I62" s="8"/>
      <c r="J62" s="8">
        <f>-1*Table6[[#This Row],[-4844135015.0000]]</f>
        <v>63662037479</v>
      </c>
      <c r="K62" s="8">
        <v>-63662037479</v>
      </c>
      <c r="L62" s="8">
        <f>Table6[[#This Row],[4836915905]]-Table6[[#This Row],[Column6]]</f>
        <v>-8224708166</v>
      </c>
    </row>
    <row r="63" spans="1:12" ht="23.1" customHeight="1" x14ac:dyDescent="0.6">
      <c r="A63" s="7" t="s">
        <v>137</v>
      </c>
      <c r="B63" s="8">
        <v>3649354</v>
      </c>
      <c r="C63" s="8">
        <v>79044026786</v>
      </c>
      <c r="D63" s="8">
        <f>-1*Table6[[#This Row],[Column4]]</f>
        <v>121671899522</v>
      </c>
      <c r="E63" s="54">
        <v>-121671899522</v>
      </c>
      <c r="F63" s="8">
        <f>Table6[[#This Row],[Column3]]-Table6[[#This Row],[Column1]]</f>
        <v>-42627872736</v>
      </c>
      <c r="G63" s="8">
        <v>3732665</v>
      </c>
      <c r="H63" s="8">
        <v>81935553435</v>
      </c>
      <c r="I63" s="8"/>
      <c r="J63" s="8">
        <f>-1*Table6[[#This Row],[-4844135015.0000]]</f>
        <v>124551134426</v>
      </c>
      <c r="K63" s="8">
        <v>-124551134426</v>
      </c>
      <c r="L63" s="8">
        <f>Table6[[#This Row],[4836915905]]-Table6[[#This Row],[Column6]]</f>
        <v>-42615580991</v>
      </c>
    </row>
    <row r="64" spans="1:12" ht="23.1" customHeight="1" x14ac:dyDescent="0.6">
      <c r="A64" s="7" t="s">
        <v>159</v>
      </c>
      <c r="B64" s="8">
        <v>1388329</v>
      </c>
      <c r="C64" s="8">
        <v>28739832680</v>
      </c>
      <c r="D64" s="8">
        <f>-1*Table6[[#This Row],[Column4]]</f>
        <v>33992578841</v>
      </c>
      <c r="E64" s="54">
        <v>-33992578841</v>
      </c>
      <c r="F64" s="8">
        <f>Table6[[#This Row],[Column3]]-Table6[[#This Row],[Column1]]</f>
        <v>-5252746161</v>
      </c>
      <c r="G64" s="8">
        <v>1909757</v>
      </c>
      <c r="H64" s="8">
        <v>42302907086</v>
      </c>
      <c r="I64" s="8"/>
      <c r="J64" s="8">
        <f>-1*Table6[[#This Row],[-4844135015.0000]]</f>
        <v>46850739264</v>
      </c>
      <c r="K64" s="8">
        <v>-46850739264</v>
      </c>
      <c r="L64" s="8">
        <f>Table6[[#This Row],[4836915905]]-Table6[[#This Row],[Column6]]</f>
        <v>-4547832178</v>
      </c>
    </row>
    <row r="65" spans="1:12" ht="23.1" customHeight="1" x14ac:dyDescent="0.6">
      <c r="A65" s="7" t="s">
        <v>155</v>
      </c>
      <c r="B65" s="8">
        <v>2170855</v>
      </c>
      <c r="C65" s="8">
        <v>47168600464</v>
      </c>
      <c r="D65" s="8">
        <f>-1*Table6[[#This Row],[Column4]]</f>
        <v>83959374946</v>
      </c>
      <c r="E65" s="54">
        <v>-83959374946</v>
      </c>
      <c r="F65" s="8">
        <f>Table6[[#This Row],[Column3]]-Table6[[#This Row],[Column1]]</f>
        <v>-36790774482</v>
      </c>
      <c r="G65" s="8">
        <v>5965773</v>
      </c>
      <c r="H65" s="8">
        <v>125640916056</v>
      </c>
      <c r="I65" s="8"/>
      <c r="J65" s="8">
        <f>-1*Table6[[#This Row],[-4844135015.0000]]</f>
        <v>242621197238</v>
      </c>
      <c r="K65" s="8">
        <v>-242621197238</v>
      </c>
      <c r="L65" s="8">
        <f>Table6[[#This Row],[4836915905]]-Table6[[#This Row],[Column6]]</f>
        <v>-116980281182</v>
      </c>
    </row>
    <row r="66" spans="1:12" ht="23.1" customHeight="1" x14ac:dyDescent="0.6">
      <c r="A66" s="7" t="s">
        <v>186</v>
      </c>
      <c r="B66" s="8">
        <v>1034349</v>
      </c>
      <c r="C66" s="8">
        <v>12613684339</v>
      </c>
      <c r="D66" s="8">
        <f>-1*Table6[[#This Row],[Column4]]</f>
        <v>21475097871</v>
      </c>
      <c r="E66" s="54">
        <v>-21475097871</v>
      </c>
      <c r="F66" s="8">
        <f>Table6[[#This Row],[Column3]]-Table6[[#This Row],[Column1]]</f>
        <v>-8861413532</v>
      </c>
      <c r="G66" s="8">
        <v>1494349</v>
      </c>
      <c r="H66" s="8">
        <v>18595913452</v>
      </c>
      <c r="I66" s="8"/>
      <c r="J66" s="8">
        <f>-1*Table6[[#This Row],[-4844135015.0000]]</f>
        <v>31203368395</v>
      </c>
      <c r="K66" s="8">
        <v>-31203368395</v>
      </c>
      <c r="L66" s="8">
        <f>Table6[[#This Row],[4836915905]]-Table6[[#This Row],[Column6]]</f>
        <v>-12607454943</v>
      </c>
    </row>
    <row r="67" spans="1:12" ht="23.1" customHeight="1" x14ac:dyDescent="0.6">
      <c r="A67" s="7" t="s">
        <v>179</v>
      </c>
      <c r="B67" s="8">
        <v>1670587</v>
      </c>
      <c r="C67" s="8">
        <v>22186465628</v>
      </c>
      <c r="D67" s="8">
        <f>-1*Table6[[#This Row],[Column4]]</f>
        <v>29189753641</v>
      </c>
      <c r="E67" s="54">
        <v>-29189753641</v>
      </c>
      <c r="F67" s="8">
        <f>Table6[[#This Row],[Column3]]-Table6[[#This Row],[Column1]]</f>
        <v>-7003288013</v>
      </c>
      <c r="G67" s="8">
        <v>1685274</v>
      </c>
      <c r="H67" s="8">
        <v>22463212134</v>
      </c>
      <c r="I67" s="8"/>
      <c r="J67" s="8">
        <f>-1*Table6[[#This Row],[-4844135015.0000]]</f>
        <v>29462402991</v>
      </c>
      <c r="K67" s="8">
        <v>-29462402991</v>
      </c>
      <c r="L67" s="8">
        <f>Table6[[#This Row],[4836915905]]-Table6[[#This Row],[Column6]]</f>
        <v>-6999190857</v>
      </c>
    </row>
    <row r="68" spans="1:12" ht="23.1" customHeight="1" x14ac:dyDescent="0.6">
      <c r="A68" s="7" t="s">
        <v>113</v>
      </c>
      <c r="B68" s="8">
        <v>1579098</v>
      </c>
      <c r="C68" s="8">
        <v>141498784126</v>
      </c>
      <c r="D68" s="8">
        <f>-1*Table6[[#This Row],[Column4]]</f>
        <v>139169250366</v>
      </c>
      <c r="E68" s="54">
        <v>-139169250366</v>
      </c>
      <c r="F68" s="8">
        <f>Table6[[#This Row],[Column3]]-Table6[[#This Row],[Column1]]</f>
        <v>2329533760</v>
      </c>
      <c r="G68" s="8">
        <v>2573947</v>
      </c>
      <c r="H68" s="8">
        <v>217078007759</v>
      </c>
      <c r="I68" s="8"/>
      <c r="J68" s="8">
        <f>-1*Table6[[#This Row],[-4844135015.0000]]</f>
        <v>227546935811</v>
      </c>
      <c r="K68" s="8">
        <v>-227546935811</v>
      </c>
      <c r="L68" s="8">
        <f>Table6[[#This Row],[4836915905]]-Table6[[#This Row],[Column6]]</f>
        <v>-10468928052</v>
      </c>
    </row>
    <row r="69" spans="1:12" ht="23.1" customHeight="1" x14ac:dyDescent="0.6">
      <c r="A69" s="7" t="s">
        <v>146</v>
      </c>
      <c r="B69" s="8">
        <v>1505437</v>
      </c>
      <c r="C69" s="8">
        <v>45579961393</v>
      </c>
      <c r="D69" s="8">
        <f>-1*Table6[[#This Row],[Column4]]</f>
        <v>53575783243</v>
      </c>
      <c r="E69" s="54">
        <v>-53575783243</v>
      </c>
      <c r="F69" s="8">
        <f>Table6[[#This Row],[Column3]]-Table6[[#This Row],[Column1]]</f>
        <v>-7995821850</v>
      </c>
      <c r="G69" s="8">
        <v>3841964</v>
      </c>
      <c r="H69" s="8">
        <v>134659583484</v>
      </c>
      <c r="I69" s="8"/>
      <c r="J69" s="8">
        <f>-1*Table6[[#This Row],[-4844135015.0000]]</f>
        <v>136552710826</v>
      </c>
      <c r="K69" s="8">
        <v>-136552710826</v>
      </c>
      <c r="L69" s="8">
        <f>Table6[[#This Row],[4836915905]]-Table6[[#This Row],[Column6]]</f>
        <v>-1893127342</v>
      </c>
    </row>
    <row r="70" spans="1:12" ht="23.1" customHeight="1" x14ac:dyDescent="0.6">
      <c r="A70" s="7" t="s">
        <v>156</v>
      </c>
      <c r="B70" s="8">
        <v>1608595</v>
      </c>
      <c r="C70" s="8">
        <v>18760996337</v>
      </c>
      <c r="D70" s="8">
        <f>-1*Table6[[#This Row],[Column4]]</f>
        <v>20870479759</v>
      </c>
      <c r="E70" s="54">
        <v>-20870479759</v>
      </c>
      <c r="F70" s="8">
        <f>Table6[[#This Row],[Column3]]-Table6[[#This Row],[Column1]]</f>
        <v>-2109483422</v>
      </c>
      <c r="G70" s="8">
        <v>4744829</v>
      </c>
      <c r="H70" s="8">
        <v>60479600189</v>
      </c>
      <c r="I70" s="8"/>
      <c r="J70" s="8">
        <f>-1*Table6[[#This Row],[-4844135015.0000]]</f>
        <v>62277111746</v>
      </c>
      <c r="K70" s="8">
        <v>-62277111746</v>
      </c>
      <c r="L70" s="8">
        <f>Table6[[#This Row],[4836915905]]-Table6[[#This Row],[Column6]]</f>
        <v>-1797511557</v>
      </c>
    </row>
    <row r="71" spans="1:12" ht="23.1" customHeight="1" x14ac:dyDescent="0.6">
      <c r="A71" s="7" t="s">
        <v>112</v>
      </c>
      <c r="B71" s="8">
        <v>1338145</v>
      </c>
      <c r="C71" s="8">
        <v>14685744377</v>
      </c>
      <c r="D71" s="8">
        <f>-1*Table6[[#This Row],[Column4]]</f>
        <v>15024179213</v>
      </c>
      <c r="E71" s="54">
        <v>-15024179213</v>
      </c>
      <c r="F71" s="8">
        <f>Table6[[#This Row],[Column3]]-Table6[[#This Row],[Column1]]</f>
        <v>-338434836</v>
      </c>
      <c r="G71" s="8">
        <v>1338145</v>
      </c>
      <c r="H71" s="8">
        <v>14685744377</v>
      </c>
      <c r="I71" s="8"/>
      <c r="J71" s="8">
        <f>-1*Table6[[#This Row],[-4844135015.0000]]</f>
        <v>15024179213</v>
      </c>
      <c r="K71" s="8">
        <v>-15024179213</v>
      </c>
      <c r="L71" s="8">
        <f>Table6[[#This Row],[4836915905]]-Table6[[#This Row],[Column6]]</f>
        <v>-338434836</v>
      </c>
    </row>
    <row r="72" spans="1:12" ht="23.1" customHeight="1" x14ac:dyDescent="0.6">
      <c r="A72" s="7" t="s">
        <v>171</v>
      </c>
      <c r="B72" s="8">
        <v>2009560</v>
      </c>
      <c r="C72" s="8">
        <v>216803375209</v>
      </c>
      <c r="D72" s="8">
        <f>-1*Table6[[#This Row],[Column4]]</f>
        <v>254385793467</v>
      </c>
      <c r="E72" s="54">
        <v>-254385793467</v>
      </c>
      <c r="F72" s="8">
        <f>Table6[[#This Row],[Column3]]-Table6[[#This Row],[Column1]]</f>
        <v>-37582418258</v>
      </c>
      <c r="G72" s="8">
        <v>2555624</v>
      </c>
      <c r="H72" s="8">
        <v>292230821387</v>
      </c>
      <c r="I72" s="8"/>
      <c r="J72" s="8">
        <f>-1*Table6[[#This Row],[-4844135015.0000]]</f>
        <v>322388145679</v>
      </c>
      <c r="K72" s="8">
        <v>-322388145679</v>
      </c>
      <c r="L72" s="8">
        <f>Table6[[#This Row],[4836915905]]-Table6[[#This Row],[Column6]]</f>
        <v>-30157324292</v>
      </c>
    </row>
    <row r="73" spans="1:12" ht="23.1" customHeight="1" x14ac:dyDescent="0.6">
      <c r="A73" s="7" t="s">
        <v>175</v>
      </c>
      <c r="B73" s="8">
        <v>837479</v>
      </c>
      <c r="C73" s="8">
        <v>26370856223</v>
      </c>
      <c r="D73" s="8">
        <f>-1*Table6[[#This Row],[Column4]]</f>
        <v>35231702216</v>
      </c>
      <c r="E73" s="54">
        <v>-35231702216</v>
      </c>
      <c r="F73" s="8">
        <f>Table6[[#This Row],[Column3]]-Table6[[#This Row],[Column1]]</f>
        <v>-8860845993</v>
      </c>
      <c r="G73" s="8">
        <v>842456</v>
      </c>
      <c r="H73" s="8">
        <v>26556363346</v>
      </c>
      <c r="I73" s="8"/>
      <c r="J73" s="8">
        <f>-1*Table6[[#This Row],[-4844135015.0000]]</f>
        <v>35443633720</v>
      </c>
      <c r="K73" s="8">
        <v>-35443633720</v>
      </c>
      <c r="L73" s="8">
        <f>Table6[[#This Row],[4836915905]]-Table6[[#This Row],[Column6]]</f>
        <v>-8887270374</v>
      </c>
    </row>
    <row r="74" spans="1:12" ht="23.1" customHeight="1" x14ac:dyDescent="0.6">
      <c r="A74" s="7" t="s">
        <v>176</v>
      </c>
      <c r="B74" s="8">
        <v>5167347</v>
      </c>
      <c r="C74" s="8">
        <v>59081152923</v>
      </c>
      <c r="D74" s="8">
        <f>-1*Table6[[#This Row],[Column4]]</f>
        <v>102037299505</v>
      </c>
      <c r="E74" s="54">
        <v>-102037299505</v>
      </c>
      <c r="F74" s="8">
        <f>Table6[[#This Row],[Column3]]-Table6[[#This Row],[Column1]]</f>
        <v>-42956146582</v>
      </c>
      <c r="G74" s="8">
        <v>5943837</v>
      </c>
      <c r="H74" s="8">
        <v>77050151461</v>
      </c>
      <c r="I74" s="8"/>
      <c r="J74" s="8">
        <f>-1*Table6[[#This Row],[-4844135015.0000]]</f>
        <v>120073871692</v>
      </c>
      <c r="K74" s="8">
        <v>-120073871692</v>
      </c>
      <c r="L74" s="8">
        <f>Table6[[#This Row],[4836915905]]-Table6[[#This Row],[Column6]]</f>
        <v>-43023720231</v>
      </c>
    </row>
    <row r="75" spans="1:12" ht="23.1" customHeight="1" x14ac:dyDescent="0.6">
      <c r="A75" s="7" t="s">
        <v>143</v>
      </c>
      <c r="B75" s="8">
        <v>11800000</v>
      </c>
      <c r="C75" s="8">
        <v>613714123968</v>
      </c>
      <c r="D75" s="8">
        <f>-1*Table6[[#This Row],[Column4]]</f>
        <v>383500000000</v>
      </c>
      <c r="E75" s="54">
        <v>-383500000000</v>
      </c>
      <c r="F75" s="8">
        <f>Table6[[#This Row],[Column3]]-Table6[[#This Row],[Column1]]</f>
        <v>230214123968</v>
      </c>
      <c r="G75" s="8">
        <v>11800000</v>
      </c>
      <c r="H75" s="8">
        <v>613714123968</v>
      </c>
      <c r="I75" s="8"/>
      <c r="J75" s="8">
        <f>-1*Table6[[#This Row],[-4844135015.0000]]</f>
        <v>383500000000</v>
      </c>
      <c r="K75" s="8">
        <v>-383500000000</v>
      </c>
      <c r="L75" s="8">
        <f>Table6[[#This Row],[4836915905]]-Table6[[#This Row],[Column6]]</f>
        <v>230214123968</v>
      </c>
    </row>
    <row r="76" spans="1:12" ht="23.1" customHeight="1" x14ac:dyDescent="0.6">
      <c r="A76" s="7" t="s">
        <v>178</v>
      </c>
      <c r="B76" s="8">
        <v>1393019</v>
      </c>
      <c r="C76" s="8">
        <v>29480062574</v>
      </c>
      <c r="D76" s="8">
        <f>-1*Table6[[#This Row],[Column4]]</f>
        <v>32813711200</v>
      </c>
      <c r="E76" s="54">
        <v>-32813711200</v>
      </c>
      <c r="F76" s="8">
        <f>Table6[[#This Row],[Column3]]-Table6[[#This Row],[Column1]]</f>
        <v>-3333648626</v>
      </c>
      <c r="G76" s="8">
        <v>4491283</v>
      </c>
      <c r="H76" s="8">
        <v>100606316320</v>
      </c>
      <c r="I76" s="8"/>
      <c r="J76" s="8">
        <f>-1*Table6[[#This Row],[-4844135015.0000]]</f>
        <v>107790054735</v>
      </c>
      <c r="K76" s="8">
        <v>-107790054735</v>
      </c>
      <c r="L76" s="8">
        <f>Table6[[#This Row],[4836915905]]-Table6[[#This Row],[Column6]]</f>
        <v>-7183738415</v>
      </c>
    </row>
    <row r="77" spans="1:12" ht="23.1" customHeight="1" x14ac:dyDescent="0.6">
      <c r="A77" s="7" t="s">
        <v>114</v>
      </c>
      <c r="B77" s="8">
        <v>1343053</v>
      </c>
      <c r="C77" s="8">
        <v>52941993358</v>
      </c>
      <c r="D77" s="8">
        <f>-1*Table6[[#This Row],[Column4]]</f>
        <v>66268244896</v>
      </c>
      <c r="E77" s="54">
        <v>-66268244896</v>
      </c>
      <c r="F77" s="8">
        <f>Table6[[#This Row],[Column3]]-Table6[[#This Row],[Column1]]</f>
        <v>-13326251538</v>
      </c>
      <c r="G77" s="8">
        <v>2241339</v>
      </c>
      <c r="H77" s="8">
        <v>85506484021</v>
      </c>
      <c r="I77" s="8"/>
      <c r="J77" s="8">
        <f>-1*Table6[[#This Row],[-4844135015.0000]]</f>
        <v>111156363253</v>
      </c>
      <c r="K77" s="8">
        <v>-111156363253</v>
      </c>
      <c r="L77" s="8">
        <f>Table6[[#This Row],[4836915905]]-Table6[[#This Row],[Column6]]</f>
        <v>-25649879232</v>
      </c>
    </row>
    <row r="78" spans="1:12" ht="23.1" customHeight="1" x14ac:dyDescent="0.6">
      <c r="A78" s="7" t="s">
        <v>140</v>
      </c>
      <c r="B78" s="8">
        <v>482601</v>
      </c>
      <c r="C78" s="8">
        <v>21482215318</v>
      </c>
      <c r="D78" s="8">
        <f>-1*Table6[[#This Row],[Column4]]</f>
        <v>22497655644</v>
      </c>
      <c r="E78" s="54">
        <v>-22497655644</v>
      </c>
      <c r="F78" s="8">
        <f>Table6[[#This Row],[Column3]]-Table6[[#This Row],[Column1]]</f>
        <v>-1015440326</v>
      </c>
      <c r="G78" s="8">
        <v>1138789</v>
      </c>
      <c r="H78" s="8">
        <v>48156797219</v>
      </c>
      <c r="I78" s="8"/>
      <c r="J78" s="8">
        <f>-1*Table6[[#This Row],[-4844135015.0000]]</f>
        <v>53376702567</v>
      </c>
      <c r="K78" s="8">
        <v>-53376702567</v>
      </c>
      <c r="L78" s="8">
        <f>Table6[[#This Row],[4836915905]]-Table6[[#This Row],[Column6]]</f>
        <v>-5219905348</v>
      </c>
    </row>
    <row r="79" spans="1:12" ht="23.1" customHeight="1" x14ac:dyDescent="0.6">
      <c r="A79" s="7" t="s">
        <v>144</v>
      </c>
      <c r="B79" s="8">
        <v>26063</v>
      </c>
      <c r="C79" s="8">
        <v>1155146404</v>
      </c>
      <c r="D79" s="8">
        <f>-1*Table6[[#This Row],[Column4]]</f>
        <v>1033830333</v>
      </c>
      <c r="E79" s="54">
        <v>-1033830333</v>
      </c>
      <c r="F79" s="8">
        <f>Table6[[#This Row],[Column3]]-Table6[[#This Row],[Column1]]</f>
        <v>121316071</v>
      </c>
      <c r="G79" s="8">
        <v>1940908</v>
      </c>
      <c r="H79" s="8">
        <v>79726677846</v>
      </c>
      <c r="I79" s="8"/>
      <c r="J79" s="8">
        <f>-1*Table6[[#This Row],[-4844135015.0000]]</f>
        <v>76948310123</v>
      </c>
      <c r="K79" s="8">
        <v>-76948310123</v>
      </c>
      <c r="L79" s="8">
        <f>Table6[[#This Row],[4836915905]]-Table6[[#This Row],[Column6]]</f>
        <v>2778367723</v>
      </c>
    </row>
    <row r="80" spans="1:12" ht="23.1" customHeight="1" x14ac:dyDescent="0.6">
      <c r="A80" s="7" t="s">
        <v>168</v>
      </c>
      <c r="B80" s="8">
        <v>1171743</v>
      </c>
      <c r="C80" s="8">
        <v>20130024516</v>
      </c>
      <c r="D80" s="8">
        <f>-1*Table6[[#This Row],[Column4]]</f>
        <v>25850109723</v>
      </c>
      <c r="E80" s="54">
        <v>-25850109723</v>
      </c>
      <c r="F80" s="8">
        <f>Table6[[#This Row],[Column3]]-Table6[[#This Row],[Column1]]</f>
        <v>-5720085207</v>
      </c>
      <c r="G80" s="8">
        <v>1254386</v>
      </c>
      <c r="H80" s="8">
        <v>21574325894</v>
      </c>
      <c r="I80" s="8"/>
      <c r="J80" s="8">
        <f>-1*Table6[[#This Row],[-4844135015.0000]]</f>
        <v>27684727762</v>
      </c>
      <c r="K80" s="8">
        <v>-27684727762</v>
      </c>
      <c r="L80" s="8">
        <f>Table6[[#This Row],[4836915905]]-Table6[[#This Row],[Column6]]</f>
        <v>-6110401868</v>
      </c>
    </row>
    <row r="81" spans="1:12" ht="23.1" customHeight="1" x14ac:dyDescent="0.6">
      <c r="A81" s="7" t="s">
        <v>121</v>
      </c>
      <c r="B81" s="8">
        <v>0</v>
      </c>
      <c r="C81" s="8">
        <v>0</v>
      </c>
      <c r="D81" s="8">
        <f>-1*Table6[[#This Row],[Column4]]</f>
        <v>0</v>
      </c>
      <c r="E81" s="54">
        <v>0</v>
      </c>
      <c r="F81" s="8">
        <f>Table6[[#This Row],[Column3]]-Table6[[#This Row],[Column1]]</f>
        <v>0</v>
      </c>
      <c r="G81" s="8">
        <v>25792</v>
      </c>
      <c r="H81" s="8">
        <v>1350856340</v>
      </c>
      <c r="I81" s="8"/>
      <c r="J81" s="8">
        <f>-1*Table6[[#This Row],[-4844135015.0000]]</f>
        <v>1305885642</v>
      </c>
      <c r="K81" s="8">
        <v>-1305885642</v>
      </c>
      <c r="L81" s="8">
        <f>Table6[[#This Row],[4836915905]]-Table6[[#This Row],[Column6]]</f>
        <v>44970698</v>
      </c>
    </row>
    <row r="82" spans="1:12" ht="23.1" customHeight="1" x14ac:dyDescent="0.6">
      <c r="A82" s="7" t="s">
        <v>193</v>
      </c>
      <c r="B82" s="8">
        <v>331247546</v>
      </c>
      <c r="C82" s="8">
        <v>6349815903750</v>
      </c>
      <c r="D82" s="8">
        <f>-1*Table6[[#This Row],[Column4]]</f>
        <v>6323464957606</v>
      </c>
      <c r="E82" s="54">
        <v>-6323464957606</v>
      </c>
      <c r="F82" s="8">
        <f>Table6[[#This Row],[Column3]]-Table6[[#This Row],[Column1]]</f>
        <v>26350946144</v>
      </c>
      <c r="G82" s="8">
        <v>502758750</v>
      </c>
      <c r="H82" s="8">
        <v>9597114091660</v>
      </c>
      <c r="I82" s="8"/>
      <c r="J82" s="8">
        <f>-1*Table6[[#This Row],[-4844135015.0000]]</f>
        <v>9565178153755</v>
      </c>
      <c r="K82" s="8">
        <v>-9565178153755</v>
      </c>
      <c r="L82" s="8">
        <f>Table6[[#This Row],[4836915905]]-Table6[[#This Row],[Column6]]</f>
        <v>31935937905</v>
      </c>
    </row>
    <row r="83" spans="1:12" ht="23.1" customHeight="1" x14ac:dyDescent="0.6">
      <c r="A83" s="7" t="s">
        <v>223</v>
      </c>
      <c r="B83" s="8">
        <v>810</v>
      </c>
      <c r="C83" s="8">
        <v>810</v>
      </c>
      <c r="D83" s="8">
        <f>-1*Table6[[#This Row],[Column4]]</f>
        <v>810000000</v>
      </c>
      <c r="E83" s="54">
        <v>-810000000</v>
      </c>
      <c r="F83" s="8">
        <f>Table6[[#This Row],[Column3]]-Table6[[#This Row],[Column1]]</f>
        <v>-809999190</v>
      </c>
      <c r="G83" s="8">
        <v>100000</v>
      </c>
      <c r="H83" s="8">
        <v>99121546260</v>
      </c>
      <c r="I83" s="8"/>
      <c r="J83" s="8">
        <f>-1*Table6[[#This Row],[-4844135015.0000]]</f>
        <v>100000000000</v>
      </c>
      <c r="K83" s="8">
        <v>-100000000000</v>
      </c>
      <c r="L83" s="8">
        <f>Table6[[#This Row],[4836915905]]-Table6[[#This Row],[Column6]]</f>
        <v>-878453740</v>
      </c>
    </row>
    <row r="84" spans="1:12" ht="23.1" customHeight="1" x14ac:dyDescent="0.6">
      <c r="A84" s="7" t="s">
        <v>244</v>
      </c>
      <c r="B84" s="8">
        <v>0</v>
      </c>
      <c r="C84" s="8">
        <v>0</v>
      </c>
      <c r="D84" s="8">
        <f>-1*Table6[[#This Row],[Column4]]</f>
        <v>0</v>
      </c>
      <c r="E84" s="54">
        <v>0</v>
      </c>
      <c r="F84" s="8">
        <f>Table6[[#This Row],[Column3]]-Table6[[#This Row],[Column1]]</f>
        <v>0</v>
      </c>
      <c r="G84" s="8">
        <v>14029</v>
      </c>
      <c r="H84" s="8">
        <v>11375419067</v>
      </c>
      <c r="I84" s="8"/>
      <c r="J84" s="8">
        <f>-1*Table6[[#This Row],[-4844135015.0000]]</f>
        <v>11190390043</v>
      </c>
      <c r="K84" s="8">
        <v>-11190390043</v>
      </c>
      <c r="L84" s="8">
        <f>Table6[[#This Row],[4836915905]]-Table6[[#This Row],[Column6]]</f>
        <v>185029024</v>
      </c>
    </row>
    <row r="85" spans="1:12" ht="23.1" customHeight="1" x14ac:dyDescent="0.6">
      <c r="A85" s="7" t="s">
        <v>241</v>
      </c>
      <c r="B85" s="8">
        <v>0</v>
      </c>
      <c r="C85" s="8">
        <v>0</v>
      </c>
      <c r="D85" s="8">
        <f>-1*Table6[[#This Row],[Column4]]</f>
        <v>0</v>
      </c>
      <c r="E85" s="54">
        <v>0</v>
      </c>
      <c r="F85" s="8">
        <f>Table6[[#This Row],[Column3]]-Table6[[#This Row],[Column1]]</f>
        <v>0</v>
      </c>
      <c r="G85" s="8">
        <v>32047</v>
      </c>
      <c r="H85" s="8">
        <v>24483466270</v>
      </c>
      <c r="I85" s="8"/>
      <c r="J85" s="8">
        <f>-1*Table6[[#This Row],[-4844135015.0000]]</f>
        <v>24082064120</v>
      </c>
      <c r="K85" s="8">
        <v>-24082064120</v>
      </c>
      <c r="L85" s="8">
        <f>Table6[[#This Row],[4836915905]]-Table6[[#This Row],[Column6]]</f>
        <v>401402150</v>
      </c>
    </row>
    <row r="86" spans="1:12" ht="23.1" customHeight="1" x14ac:dyDescent="0.6">
      <c r="A86" s="7" t="s">
        <v>243</v>
      </c>
      <c r="B86" s="8">
        <v>0</v>
      </c>
      <c r="C86" s="8">
        <v>0</v>
      </c>
      <c r="D86" s="8">
        <f>-1*Table6[[#This Row],[Column4]]</f>
        <v>0</v>
      </c>
      <c r="E86" s="54">
        <v>0</v>
      </c>
      <c r="F86" s="8">
        <f>Table6[[#This Row],[Column3]]-Table6[[#This Row],[Column1]]</f>
        <v>0</v>
      </c>
      <c r="G86" s="8">
        <v>9286</v>
      </c>
      <c r="H86" s="8">
        <v>8713241606</v>
      </c>
      <c r="I86" s="8"/>
      <c r="J86" s="8">
        <f>-1*Table6[[#This Row],[-4844135015.0000]]</f>
        <v>8566202332</v>
      </c>
      <c r="K86" s="8">
        <v>-8566202332</v>
      </c>
      <c r="L86" s="8">
        <f>Table6[[#This Row],[4836915905]]-Table6[[#This Row],[Column6]]</f>
        <v>147039274</v>
      </c>
    </row>
    <row r="87" spans="1:12" ht="23.1" customHeight="1" x14ac:dyDescent="0.6">
      <c r="A87" s="7" t="s">
        <v>242</v>
      </c>
      <c r="B87" s="8">
        <v>0</v>
      </c>
      <c r="C87" s="8">
        <v>0</v>
      </c>
      <c r="D87" s="8">
        <f>-1*Table6[[#This Row],[Column4]]</f>
        <v>0</v>
      </c>
      <c r="E87" s="54">
        <v>0</v>
      </c>
      <c r="F87" s="8">
        <f>Table6[[#This Row],[Column3]]-Table6[[#This Row],[Column1]]</f>
        <v>0</v>
      </c>
      <c r="G87" s="8">
        <v>8158</v>
      </c>
      <c r="H87" s="8">
        <v>6453737844</v>
      </c>
      <c r="I87" s="8"/>
      <c r="J87" s="8">
        <f>-1*Table6[[#This Row],[-4844135015.0000]]</f>
        <v>6365392883</v>
      </c>
      <c r="K87" s="8">
        <v>-6365392883</v>
      </c>
      <c r="L87" s="8">
        <f>Table6[[#This Row],[4836915905]]-Table6[[#This Row],[Column6]]</f>
        <v>88344961</v>
      </c>
    </row>
    <row r="88" spans="1:12" ht="23.1" customHeight="1" x14ac:dyDescent="0.6">
      <c r="A88" s="7" t="s">
        <v>240</v>
      </c>
      <c r="B88" s="8">
        <v>0</v>
      </c>
      <c r="C88" s="8">
        <v>0</v>
      </c>
      <c r="D88" s="8">
        <f>-1*Table6[[#This Row],[Column4]]</f>
        <v>0</v>
      </c>
      <c r="E88" s="54">
        <v>0</v>
      </c>
      <c r="F88" s="8">
        <f>Table6[[#This Row],[Column3]]-Table6[[#This Row],[Column1]]</f>
        <v>0</v>
      </c>
      <c r="G88" s="8">
        <v>151000</v>
      </c>
      <c r="H88" s="8">
        <v>149449488468</v>
      </c>
      <c r="I88" s="8"/>
      <c r="J88" s="8">
        <f>-1*Table6[[#This Row],[-4844135015.0000]]</f>
        <v>149445969750</v>
      </c>
      <c r="K88" s="8">
        <v>-149445969750</v>
      </c>
      <c r="L88" s="8">
        <f>Table6[[#This Row],[4836915905]]-Table6[[#This Row],[Column6]]</f>
        <v>3518718</v>
      </c>
    </row>
    <row r="89" spans="1:12" ht="23.1" customHeight="1" x14ac:dyDescent="0.6">
      <c r="A89" s="7" t="s">
        <v>204</v>
      </c>
      <c r="B89" s="8">
        <v>0</v>
      </c>
      <c r="C89" s="8">
        <v>0</v>
      </c>
      <c r="D89" s="8">
        <f>-1*Table6[[#This Row],[Column4]]</f>
        <v>0</v>
      </c>
      <c r="E89" s="54">
        <v>0</v>
      </c>
      <c r="F89" s="8">
        <f>Table6[[#This Row],[Column3]]-Table6[[#This Row],[Column1]]</f>
        <v>0</v>
      </c>
      <c r="G89" s="8">
        <v>210000</v>
      </c>
      <c r="H89" s="8">
        <v>209893750000</v>
      </c>
      <c r="I89" s="8"/>
      <c r="J89" s="8">
        <f>-1*Table6[[#This Row],[-4844135015.0000]]</f>
        <v>209847750000</v>
      </c>
      <c r="K89" s="8">
        <v>-209847750000</v>
      </c>
      <c r="L89" s="8">
        <f>Table6[[#This Row],[4836915905]]-Table6[[#This Row],[Column6]]</f>
        <v>46000000</v>
      </c>
    </row>
    <row r="90" spans="1:12" ht="23.1" customHeight="1" thickBot="1" x14ac:dyDescent="0.65">
      <c r="A90" s="7" t="s">
        <v>97</v>
      </c>
      <c r="B90" s="8"/>
      <c r="C90" s="14">
        <f>SUM(C7:C89)</f>
        <v>14393008937156</v>
      </c>
      <c r="D90" s="14">
        <f>SUM(D7:D89)</f>
        <v>14512049484719</v>
      </c>
      <c r="E90" s="54">
        <f>SUM(E7:E89)</f>
        <v>-14512049484719</v>
      </c>
      <c r="F90" s="14">
        <f>SUM(F7:F89)</f>
        <v>-119040547563</v>
      </c>
      <c r="G90" s="8"/>
      <c r="H90" s="14">
        <f>SUM(H7:H89)</f>
        <v>24242893993808</v>
      </c>
      <c r="I90" s="8"/>
      <c r="J90" s="14">
        <f>SUM(J7:J89)</f>
        <v>25075220421466</v>
      </c>
      <c r="K90" s="8">
        <f>SUM(K7:K89)</f>
        <v>-25075220421466</v>
      </c>
      <c r="L90" s="14">
        <f>SUM(L7:L89)</f>
        <v>-832326427658</v>
      </c>
    </row>
    <row r="91" spans="1:12" ht="23.1" customHeight="1" thickTop="1" x14ac:dyDescent="0.6">
      <c r="A91" s="7" t="s">
        <v>98</v>
      </c>
      <c r="B91" s="8"/>
      <c r="C91" s="8"/>
      <c r="D91" s="8"/>
      <c r="E91" s="54"/>
      <c r="F91" s="8"/>
      <c r="G91" s="8"/>
      <c r="H91" s="8"/>
      <c r="I91" s="8"/>
      <c r="J91" s="8"/>
      <c r="K91" s="8"/>
      <c r="L91" s="8"/>
    </row>
  </sheetData>
  <mergeCells count="7">
    <mergeCell ref="A1:L1"/>
    <mergeCell ref="A2:L2"/>
    <mergeCell ref="A3:L3"/>
    <mergeCell ref="B5:F5"/>
    <mergeCell ref="G5:L5"/>
    <mergeCell ref="A4:F4"/>
    <mergeCell ref="G4:L4"/>
  </mergeCells>
  <pageMargins left="0.7" right="0.7" top="0.75" bottom="0.75" header="0.3" footer="0.3"/>
  <pageSetup paperSize="9" scale="69" orientation="landscape" r:id="rId1"/>
  <headerFooter differentOddEven="1" differentFirst="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rightToLeft="1" topLeftCell="A4" zoomScaleNormal="100" zoomScaleSheetLayoutView="106" workbookViewId="0">
      <selection activeCell="A4" sqref="A4:E4"/>
    </sheetView>
  </sheetViews>
  <sheetFormatPr defaultRowHeight="22.5" x14ac:dyDescent="0.6"/>
  <cols>
    <col min="1" max="1" width="38.85546875" style="58" bestFit="1" customWidth="1"/>
    <col min="2" max="2" width="11.85546875" style="58" bestFit="1" customWidth="1"/>
    <col min="3" max="3" width="17.85546875" style="58" bestFit="1" customWidth="1"/>
    <col min="4" max="4" width="17" style="70" customWidth="1"/>
    <col min="5" max="5" width="18.7109375" style="58" hidden="1" customWidth="1"/>
    <col min="6" max="6" width="29.140625" style="58" bestFit="1" customWidth="1"/>
    <col min="7" max="7" width="11.85546875" style="58" bestFit="1" customWidth="1"/>
    <col min="8" max="8" width="17.85546875" style="58" bestFit="1" customWidth="1"/>
    <col min="9" max="9" width="17.42578125" style="58" customWidth="1"/>
    <col min="10" max="10" width="18.7109375" style="58" hidden="1" customWidth="1"/>
    <col min="11" max="11" width="36.28515625" style="58" customWidth="1"/>
    <col min="12" max="12" width="9.140625" style="63" customWidth="1"/>
    <col min="13" max="16384" width="9.140625" style="63"/>
  </cols>
  <sheetData>
    <row r="1" spans="1:11" ht="25.5" x14ac:dyDescent="0.6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25.5" x14ac:dyDescent="0.6">
      <c r="A2" s="49" t="s">
        <v>233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25.5" x14ac:dyDescent="0.6">
      <c r="A3" s="49" t="s">
        <v>234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25.5" x14ac:dyDescent="0.6">
      <c r="A4" s="50" t="s">
        <v>337</v>
      </c>
      <c r="B4" s="50"/>
      <c r="C4" s="50"/>
      <c r="D4" s="50"/>
      <c r="E4" s="50"/>
    </row>
    <row r="5" spans="1:11" ht="16.5" customHeight="1" thickBot="1" x14ac:dyDescent="0.65">
      <c r="B5" s="59" t="s">
        <v>340</v>
      </c>
      <c r="C5" s="59"/>
      <c r="D5" s="59"/>
      <c r="E5" s="59"/>
      <c r="F5" s="59"/>
      <c r="G5" s="52" t="s">
        <v>236</v>
      </c>
      <c r="H5" s="52"/>
      <c r="I5" s="52"/>
      <c r="J5" s="52"/>
      <c r="K5" s="52"/>
    </row>
    <row r="6" spans="1:11" ht="53.25" customHeight="1" thickBot="1" x14ac:dyDescent="0.65">
      <c r="A6" s="58" t="s">
        <v>264</v>
      </c>
      <c r="B6" s="28" t="s">
        <v>104</v>
      </c>
      <c r="C6" s="28" t="s">
        <v>106</v>
      </c>
      <c r="D6" s="68" t="s">
        <v>266</v>
      </c>
      <c r="E6" s="63"/>
      <c r="F6" s="28" t="s">
        <v>338</v>
      </c>
      <c r="G6" s="28" t="s">
        <v>104</v>
      </c>
      <c r="H6" s="28" t="s">
        <v>106</v>
      </c>
      <c r="I6" s="28" t="s">
        <v>266</v>
      </c>
      <c r="J6" s="63"/>
      <c r="K6" s="28" t="s">
        <v>338</v>
      </c>
    </row>
    <row r="7" spans="1:11" ht="23.1" customHeight="1" x14ac:dyDescent="0.6">
      <c r="A7" s="8" t="s">
        <v>112</v>
      </c>
      <c r="B7" s="8">
        <v>18518215</v>
      </c>
      <c r="C7" s="8">
        <v>207708984485</v>
      </c>
      <c r="D7" s="67">
        <f>-1*Table7[[#This Row],[-210061083972.0000]]</f>
        <v>210061083972</v>
      </c>
      <c r="E7" s="8">
        <v>-210061083972</v>
      </c>
      <c r="F7" s="8">
        <v>-2352099487</v>
      </c>
      <c r="G7" s="8">
        <v>18518215</v>
      </c>
      <c r="H7" s="8">
        <v>207708984485</v>
      </c>
      <c r="I7" s="8">
        <f>-1*Table7[[#This Row],[-207902449923.0000]]</f>
        <v>207902449923</v>
      </c>
      <c r="J7" s="8">
        <v>-207902449923</v>
      </c>
      <c r="K7" s="8">
        <v>-193465438</v>
      </c>
    </row>
    <row r="8" spans="1:11" ht="23.1" customHeight="1" x14ac:dyDescent="0.6">
      <c r="A8" s="8" t="s">
        <v>113</v>
      </c>
      <c r="B8" s="8">
        <v>2793376</v>
      </c>
      <c r="C8" s="8">
        <v>281525781036</v>
      </c>
      <c r="D8" s="67">
        <f>-1*Table7[[#This Row],[-210061083972.0000]]</f>
        <v>174434565963</v>
      </c>
      <c r="E8" s="8">
        <v>-174434565963</v>
      </c>
      <c r="F8" s="8">
        <v>107091215073</v>
      </c>
      <c r="G8" s="8">
        <v>2793376</v>
      </c>
      <c r="H8" s="8">
        <v>281525781036</v>
      </c>
      <c r="I8" s="8">
        <f>-1*Table7[[#This Row],[-207902449923.0000]]</f>
        <v>246728358057</v>
      </c>
      <c r="J8" s="8">
        <v>-246728358057</v>
      </c>
      <c r="K8" s="8">
        <v>34797422979</v>
      </c>
    </row>
    <row r="9" spans="1:11" ht="23.1" customHeight="1" x14ac:dyDescent="0.6">
      <c r="A9" s="8" t="s">
        <v>114</v>
      </c>
      <c r="B9" s="8">
        <v>7083268</v>
      </c>
      <c r="C9" s="8">
        <v>288777696427</v>
      </c>
      <c r="D9" s="67">
        <f>-1*Table7[[#This Row],[-210061083972.0000]]</f>
        <v>240406269366</v>
      </c>
      <c r="E9" s="8">
        <v>-240406269366</v>
      </c>
      <c r="F9" s="8">
        <v>48371427061</v>
      </c>
      <c r="G9" s="8">
        <v>7083268</v>
      </c>
      <c r="H9" s="8">
        <v>288777696427</v>
      </c>
      <c r="I9" s="8">
        <f>-1*Table7[[#This Row],[-207902449923.0000]]</f>
        <v>346634955036</v>
      </c>
      <c r="J9" s="8">
        <v>-346634955036</v>
      </c>
      <c r="K9" s="8">
        <v>-57857258609</v>
      </c>
    </row>
    <row r="10" spans="1:11" ht="23.1" customHeight="1" x14ac:dyDescent="0.6">
      <c r="A10" s="8" t="s">
        <v>115</v>
      </c>
      <c r="B10" s="8">
        <v>3758014</v>
      </c>
      <c r="C10" s="8">
        <v>264870063140</v>
      </c>
      <c r="D10" s="67">
        <f>-1*Table7[[#This Row],[-210061083972.0000]]</f>
        <v>295044184250</v>
      </c>
      <c r="E10" s="8">
        <v>-295044184250</v>
      </c>
      <c r="F10" s="8">
        <v>-30174121110</v>
      </c>
      <c r="G10" s="8">
        <v>3758014</v>
      </c>
      <c r="H10" s="8">
        <v>264870063140</v>
      </c>
      <c r="I10" s="8">
        <f>-1*Table7[[#This Row],[-207902449923.0000]]</f>
        <v>352300106352</v>
      </c>
      <c r="J10" s="8">
        <v>-352300106352</v>
      </c>
      <c r="K10" s="8">
        <v>-87430043212</v>
      </c>
    </row>
    <row r="11" spans="1:11" ht="23.1" customHeight="1" x14ac:dyDescent="0.6">
      <c r="A11" s="8" t="s">
        <v>116</v>
      </c>
      <c r="B11" s="8">
        <v>5931374</v>
      </c>
      <c r="C11" s="8">
        <v>190963627542</v>
      </c>
      <c r="D11" s="67">
        <f>-1*Table7[[#This Row],[-210061083972.0000]]</f>
        <v>141353551395</v>
      </c>
      <c r="E11" s="8">
        <v>-141353551395</v>
      </c>
      <c r="F11" s="8">
        <v>49610076147</v>
      </c>
      <c r="G11" s="8">
        <v>5931374</v>
      </c>
      <c r="H11" s="8">
        <v>190963627542</v>
      </c>
      <c r="I11" s="8">
        <f>-1*Table7[[#This Row],[-207902449923.0000]]</f>
        <v>199567938782</v>
      </c>
      <c r="J11" s="8">
        <v>-199567938782</v>
      </c>
      <c r="K11" s="8">
        <v>-8604311240</v>
      </c>
    </row>
    <row r="12" spans="1:11" ht="23.1" customHeight="1" x14ac:dyDescent="0.6">
      <c r="A12" s="8" t="s">
        <v>117</v>
      </c>
      <c r="B12" s="8">
        <v>4503053</v>
      </c>
      <c r="C12" s="8">
        <v>114515600803</v>
      </c>
      <c r="D12" s="67">
        <f>-1*Table7[[#This Row],[-210061083972.0000]]</f>
        <v>12251519698</v>
      </c>
      <c r="E12" s="8">
        <v>-12251519698</v>
      </c>
      <c r="F12" s="8">
        <v>102264081105</v>
      </c>
      <c r="G12" s="8">
        <v>4503053</v>
      </c>
      <c r="H12" s="8">
        <v>114515600803</v>
      </c>
      <c r="I12" s="8">
        <f>-1*Table7[[#This Row],[-207902449923.0000]]</f>
        <v>164328422882</v>
      </c>
      <c r="J12" s="8">
        <v>-164328422882</v>
      </c>
      <c r="K12" s="8">
        <v>-49812822079</v>
      </c>
    </row>
    <row r="13" spans="1:11" ht="23.1" customHeight="1" x14ac:dyDescent="0.6">
      <c r="A13" s="8" t="s">
        <v>118</v>
      </c>
      <c r="B13" s="8">
        <v>2357182</v>
      </c>
      <c r="C13" s="8">
        <v>60745522072</v>
      </c>
      <c r="D13" s="67">
        <f>-1*Table7[[#This Row],[-210061083972.0000]]</f>
        <v>34738237190</v>
      </c>
      <c r="E13" s="8">
        <v>-34738237190</v>
      </c>
      <c r="F13" s="8">
        <v>26007284882</v>
      </c>
      <c r="G13" s="8">
        <v>2357182</v>
      </c>
      <c r="H13" s="8">
        <v>60745522072</v>
      </c>
      <c r="I13" s="8">
        <f>-1*Table7[[#This Row],[-207902449923.0000]]</f>
        <v>70055469733</v>
      </c>
      <c r="J13" s="8">
        <v>-70055469733</v>
      </c>
      <c r="K13" s="8">
        <v>-9309947661</v>
      </c>
    </row>
    <row r="14" spans="1:11" ht="23.1" customHeight="1" x14ac:dyDescent="0.6">
      <c r="A14" s="8" t="s">
        <v>119</v>
      </c>
      <c r="B14" s="8">
        <v>879000</v>
      </c>
      <c r="C14" s="8">
        <v>149088066892</v>
      </c>
      <c r="D14" s="67">
        <f>-1*Table7[[#This Row],[-210061083972.0000]]</f>
        <v>179659659502</v>
      </c>
      <c r="E14" s="8">
        <v>-179659659502</v>
      </c>
      <c r="F14" s="8">
        <v>-30571592610</v>
      </c>
      <c r="G14" s="8">
        <v>879000</v>
      </c>
      <c r="H14" s="8">
        <v>149088066892</v>
      </c>
      <c r="I14" s="8">
        <f>-1*Table7[[#This Row],[-207902449923.0000]]</f>
        <v>195623212682</v>
      </c>
      <c r="J14" s="8">
        <v>-195623212682</v>
      </c>
      <c r="K14" s="8">
        <v>-46535145790</v>
      </c>
    </row>
    <row r="15" spans="1:11" ht="23.1" customHeight="1" x14ac:dyDescent="0.6">
      <c r="A15" s="8" t="s">
        <v>120</v>
      </c>
      <c r="B15" s="8">
        <v>25000000</v>
      </c>
      <c r="C15" s="8">
        <v>231823680000</v>
      </c>
      <c r="D15" s="67">
        <f>-1*Table7[[#This Row],[-210061083972.0000]]</f>
        <v>220976195063</v>
      </c>
      <c r="E15" s="8">
        <v>-220976195063</v>
      </c>
      <c r="F15" s="8">
        <v>10847484937</v>
      </c>
      <c r="G15" s="8">
        <v>25000000</v>
      </c>
      <c r="H15" s="8">
        <v>231823680000</v>
      </c>
      <c r="I15" s="8">
        <f>-1*Table7[[#This Row],[-207902449923.0000]]</f>
        <v>232000000000</v>
      </c>
      <c r="J15" s="8">
        <v>-232000000000</v>
      </c>
      <c r="K15" s="8">
        <v>-176320000</v>
      </c>
    </row>
    <row r="16" spans="1:11" ht="23.1" customHeight="1" x14ac:dyDescent="0.6">
      <c r="A16" s="8" t="s">
        <v>121</v>
      </c>
      <c r="B16" s="8">
        <v>4613619</v>
      </c>
      <c r="C16" s="8">
        <v>151995414059</v>
      </c>
      <c r="D16" s="67">
        <f>-1*Table7[[#This Row],[-210061083972.0000]]</f>
        <v>149275447596</v>
      </c>
      <c r="E16" s="8">
        <v>-149275447596</v>
      </c>
      <c r="F16" s="8">
        <v>2719966463</v>
      </c>
      <c r="G16" s="8">
        <v>4613619</v>
      </c>
      <c r="H16" s="8">
        <v>151995414059</v>
      </c>
      <c r="I16" s="8">
        <f>-1*Table7[[#This Row],[-207902449923.0000]]</f>
        <v>233564374358</v>
      </c>
      <c r="J16" s="8">
        <v>-233564374358</v>
      </c>
      <c r="K16" s="8">
        <v>-81568960299</v>
      </c>
    </row>
    <row r="17" spans="1:11" ht="23.1" customHeight="1" x14ac:dyDescent="0.6">
      <c r="A17" s="8" t="s">
        <v>122</v>
      </c>
      <c r="B17" s="8">
        <v>11089247</v>
      </c>
      <c r="C17" s="8">
        <v>442512513650</v>
      </c>
      <c r="D17" s="67">
        <f>-1*Table7[[#This Row],[-210061083972.0000]]</f>
        <v>310633649205</v>
      </c>
      <c r="E17" s="8">
        <v>-310633649205</v>
      </c>
      <c r="F17" s="8">
        <v>131878864445</v>
      </c>
      <c r="G17" s="8">
        <v>11089247</v>
      </c>
      <c r="H17" s="8">
        <v>442512513650</v>
      </c>
      <c r="I17" s="8">
        <f>-1*Table7[[#This Row],[-207902449923.0000]]</f>
        <v>603533801763</v>
      </c>
      <c r="J17" s="8">
        <v>-603533801763</v>
      </c>
      <c r="K17" s="8">
        <v>-161021288113</v>
      </c>
    </row>
    <row r="18" spans="1:11" ht="23.1" customHeight="1" x14ac:dyDescent="0.6">
      <c r="A18" s="8" t="s">
        <v>123</v>
      </c>
      <c r="B18" s="8">
        <v>5886729</v>
      </c>
      <c r="C18" s="8">
        <v>220113985320</v>
      </c>
      <c r="D18" s="67">
        <f>-1*Table7[[#This Row],[-210061083972.0000]]</f>
        <v>167937663757</v>
      </c>
      <c r="E18" s="8">
        <v>-167937663757</v>
      </c>
      <c r="F18" s="8">
        <v>52176321563</v>
      </c>
      <c r="G18" s="8">
        <v>5886729</v>
      </c>
      <c r="H18" s="8">
        <v>220113985320</v>
      </c>
      <c r="I18" s="8">
        <f>-1*Table7[[#This Row],[-207902449923.0000]]</f>
        <v>271589408801</v>
      </c>
      <c r="J18" s="8">
        <v>-271589408801</v>
      </c>
      <c r="K18" s="8">
        <v>-51475423481</v>
      </c>
    </row>
    <row r="19" spans="1:11" ht="23.1" customHeight="1" x14ac:dyDescent="0.6">
      <c r="A19" s="8" t="s">
        <v>124</v>
      </c>
      <c r="B19" s="8">
        <v>16970097</v>
      </c>
      <c r="C19" s="8">
        <v>116495962123</v>
      </c>
      <c r="D19" s="67">
        <f>-1*Table7[[#This Row],[-210061083972.0000]]</f>
        <v>82223159937</v>
      </c>
      <c r="E19" s="8">
        <v>-82223159937</v>
      </c>
      <c r="F19" s="8">
        <v>34272802186</v>
      </c>
      <c r="G19" s="8">
        <v>16970097</v>
      </c>
      <c r="H19" s="8">
        <v>116495962123</v>
      </c>
      <c r="I19" s="8">
        <f>-1*Table7[[#This Row],[-207902449923.0000]]</f>
        <v>132787790911</v>
      </c>
      <c r="J19" s="8">
        <v>-132787790911</v>
      </c>
      <c r="K19" s="8">
        <v>-16291828788</v>
      </c>
    </row>
    <row r="20" spans="1:11" ht="23.1" customHeight="1" x14ac:dyDescent="0.6">
      <c r="A20" s="8" t="s">
        <v>125</v>
      </c>
      <c r="B20" s="8">
        <v>7726122</v>
      </c>
      <c r="C20" s="8">
        <v>174168843326</v>
      </c>
      <c r="D20" s="67">
        <f>-1*Table7[[#This Row],[-210061083972.0000]]</f>
        <v>64839279280</v>
      </c>
      <c r="E20" s="8">
        <v>-64839279280</v>
      </c>
      <c r="F20" s="8">
        <v>109329564046</v>
      </c>
      <c r="G20" s="8">
        <v>7726122</v>
      </c>
      <c r="H20" s="8">
        <v>174168843326</v>
      </c>
      <c r="I20" s="8">
        <f>-1*Table7[[#This Row],[-207902449923.0000]]</f>
        <v>145295352619</v>
      </c>
      <c r="J20" s="8">
        <v>-145295352619</v>
      </c>
      <c r="K20" s="8">
        <v>28873490707</v>
      </c>
    </row>
    <row r="21" spans="1:11" ht="23.1" customHeight="1" x14ac:dyDescent="0.6">
      <c r="A21" s="8" t="s">
        <v>126</v>
      </c>
      <c r="B21" s="8">
        <v>3316538</v>
      </c>
      <c r="C21" s="8">
        <v>60745939515</v>
      </c>
      <c r="D21" s="67">
        <f>-1*Table7[[#This Row],[-210061083972.0000]]</f>
        <v>25627620023</v>
      </c>
      <c r="E21" s="8">
        <v>-25627620023</v>
      </c>
      <c r="F21" s="8">
        <v>35118319492</v>
      </c>
      <c r="G21" s="8">
        <v>3316538</v>
      </c>
      <c r="H21" s="8">
        <v>60745939515</v>
      </c>
      <c r="I21" s="8">
        <f>-1*Table7[[#This Row],[-207902449923.0000]]</f>
        <v>56340812520</v>
      </c>
      <c r="J21" s="8">
        <v>-56340812520</v>
      </c>
      <c r="K21" s="8">
        <v>4405126995</v>
      </c>
    </row>
    <row r="22" spans="1:11" ht="23.1" customHeight="1" x14ac:dyDescent="0.6">
      <c r="A22" s="8" t="s">
        <v>127</v>
      </c>
      <c r="B22" s="8">
        <v>8454</v>
      </c>
      <c r="C22" s="8">
        <v>319149385</v>
      </c>
      <c r="D22" s="67">
        <f>-1*Table7[[#This Row],[-210061083972.0000]]</f>
        <v>-10355779666</v>
      </c>
      <c r="E22" s="8">
        <v>10355779666</v>
      </c>
      <c r="F22" s="8">
        <v>10674929051</v>
      </c>
      <c r="G22" s="8">
        <v>8454</v>
      </c>
      <c r="H22" s="8">
        <v>319149385</v>
      </c>
      <c r="I22" s="8">
        <f>-1*Table7[[#This Row],[-207902449923.0000]]</f>
        <v>316245110</v>
      </c>
      <c r="J22" s="8">
        <v>-316245110</v>
      </c>
      <c r="K22" s="8">
        <v>2904275</v>
      </c>
    </row>
    <row r="23" spans="1:11" ht="23.1" customHeight="1" x14ac:dyDescent="0.6">
      <c r="A23" s="8" t="s">
        <v>128</v>
      </c>
      <c r="B23" s="8">
        <v>105940</v>
      </c>
      <c r="C23" s="8">
        <v>6751717996</v>
      </c>
      <c r="D23" s="67">
        <f>-1*Table7[[#This Row],[-210061083972.0000]]</f>
        <v>-51323623953</v>
      </c>
      <c r="E23" s="8">
        <v>51323623953</v>
      </c>
      <c r="F23" s="8">
        <v>58075341949</v>
      </c>
      <c r="G23" s="8">
        <v>105940</v>
      </c>
      <c r="H23" s="8">
        <v>6751717996</v>
      </c>
      <c r="I23" s="8">
        <f>-1*Table7[[#This Row],[-207902449923.0000]]</f>
        <v>6783356576</v>
      </c>
      <c r="J23" s="8">
        <v>-6783356576</v>
      </c>
      <c r="K23" s="8">
        <v>-31638580</v>
      </c>
    </row>
    <row r="24" spans="1:11" ht="23.1" customHeight="1" x14ac:dyDescent="0.6">
      <c r="A24" s="8" t="s">
        <v>129</v>
      </c>
      <c r="B24" s="8">
        <v>79895</v>
      </c>
      <c r="C24" s="8">
        <v>3384973465</v>
      </c>
      <c r="D24" s="67">
        <f>-1*Table7[[#This Row],[-210061083972.0000]]</f>
        <v>-20221821207</v>
      </c>
      <c r="E24" s="8">
        <v>20221821207</v>
      </c>
      <c r="F24" s="8">
        <v>23606794672</v>
      </c>
      <c r="G24" s="8">
        <v>79895</v>
      </c>
      <c r="H24" s="8">
        <v>3384973465</v>
      </c>
      <c r="I24" s="8">
        <f>-1*Table7[[#This Row],[-207902449923.0000]]</f>
        <v>3364354429</v>
      </c>
      <c r="J24" s="8">
        <v>-3364354429</v>
      </c>
      <c r="K24" s="8">
        <v>20619036</v>
      </c>
    </row>
    <row r="25" spans="1:11" ht="23.1" customHeight="1" x14ac:dyDescent="0.6">
      <c r="A25" s="8" t="s">
        <v>130</v>
      </c>
      <c r="B25" s="8">
        <v>4435023</v>
      </c>
      <c r="C25" s="8">
        <v>353034292099</v>
      </c>
      <c r="D25" s="67">
        <f>-1*Table7[[#This Row],[-210061083972.0000]]</f>
        <v>404211987286</v>
      </c>
      <c r="E25" s="8">
        <v>-404211987286</v>
      </c>
      <c r="F25" s="8">
        <v>-51177695187</v>
      </c>
      <c r="G25" s="8">
        <v>4435023</v>
      </c>
      <c r="H25" s="8">
        <v>353034292099</v>
      </c>
      <c r="I25" s="8">
        <f>-1*Table7[[#This Row],[-207902449923.0000]]</f>
        <v>384464875163</v>
      </c>
      <c r="J25" s="8">
        <v>-384464875163</v>
      </c>
      <c r="K25" s="8">
        <v>-31430583064</v>
      </c>
    </row>
    <row r="26" spans="1:11" ht="23.1" customHeight="1" x14ac:dyDescent="0.6">
      <c r="A26" s="8" t="s">
        <v>131</v>
      </c>
      <c r="B26" s="8">
        <v>3688622</v>
      </c>
      <c r="C26" s="8">
        <v>87420246680</v>
      </c>
      <c r="D26" s="67">
        <f>-1*Table7[[#This Row],[-210061083972.0000]]</f>
        <v>89774543313</v>
      </c>
      <c r="E26" s="8">
        <v>-89774543313</v>
      </c>
      <c r="F26" s="8">
        <v>-2354296633</v>
      </c>
      <c r="G26" s="8">
        <v>3688622</v>
      </c>
      <c r="H26" s="8">
        <v>87420246680</v>
      </c>
      <c r="I26" s="8">
        <f>-1*Table7[[#This Row],[-207902449923.0000]]</f>
        <v>103566805168</v>
      </c>
      <c r="J26" s="8">
        <v>-103566805168</v>
      </c>
      <c r="K26" s="8">
        <v>-16146558488</v>
      </c>
    </row>
    <row r="27" spans="1:11" ht="23.1" customHeight="1" x14ac:dyDescent="0.6">
      <c r="A27" s="8" t="s">
        <v>132</v>
      </c>
      <c r="B27" s="8">
        <v>764215359</v>
      </c>
      <c r="C27" s="8">
        <v>10950519523396</v>
      </c>
      <c r="D27" s="67">
        <f>-1*Table7[[#This Row],[-210061083972.0000]]</f>
        <v>8048697034990</v>
      </c>
      <c r="E27" s="8">
        <v>-8048697034990</v>
      </c>
      <c r="F27" s="8">
        <v>2901822488406</v>
      </c>
      <c r="G27" s="8">
        <v>764215359</v>
      </c>
      <c r="H27" s="8">
        <v>10950519523396</v>
      </c>
      <c r="I27" s="8">
        <f>-1*Table7[[#This Row],[-207902449923.0000]]</f>
        <v>9709330965645</v>
      </c>
      <c r="J27" s="8">
        <v>-9709330965645</v>
      </c>
      <c r="K27" s="8">
        <v>1241188557751</v>
      </c>
    </row>
    <row r="28" spans="1:11" ht="23.1" customHeight="1" x14ac:dyDescent="0.6">
      <c r="A28" s="8" t="s">
        <v>133</v>
      </c>
      <c r="B28" s="8">
        <v>14478026</v>
      </c>
      <c r="C28" s="8">
        <v>406957348563</v>
      </c>
      <c r="D28" s="67">
        <f>-1*Table7[[#This Row],[-210061083972.0000]]</f>
        <v>335239831277</v>
      </c>
      <c r="E28" s="8">
        <v>-335239831277</v>
      </c>
      <c r="F28" s="8">
        <v>71717517286</v>
      </c>
      <c r="G28" s="8">
        <v>14478026</v>
      </c>
      <c r="H28" s="8">
        <v>406957348563</v>
      </c>
      <c r="I28" s="8">
        <f>-1*Table7[[#This Row],[-207902449923.0000]]</f>
        <v>406155365072</v>
      </c>
      <c r="J28" s="8">
        <v>-406155365072</v>
      </c>
      <c r="K28" s="8">
        <v>801983491</v>
      </c>
    </row>
    <row r="29" spans="1:11" ht="23.1" customHeight="1" x14ac:dyDescent="0.6">
      <c r="A29" s="8" t="s">
        <v>134</v>
      </c>
      <c r="B29" s="8">
        <v>521617816</v>
      </c>
      <c r="C29" s="8">
        <v>5478036771697</v>
      </c>
      <c r="D29" s="67">
        <f>-1*Table7[[#This Row],[-210061083972.0000]]</f>
        <v>4800433168389</v>
      </c>
      <c r="E29" s="8">
        <v>-4800433168389</v>
      </c>
      <c r="F29" s="8">
        <v>677603603308</v>
      </c>
      <c r="G29" s="8">
        <v>521617816</v>
      </c>
      <c r="H29" s="8">
        <v>5478036771697</v>
      </c>
      <c r="I29" s="8">
        <f>-1*Table7[[#This Row],[-207902449923.0000]]</f>
        <v>6112098623018</v>
      </c>
      <c r="J29" s="8">
        <v>-6112098623018</v>
      </c>
      <c r="K29" s="8">
        <v>-634061851321</v>
      </c>
    </row>
    <row r="30" spans="1:11" ht="23.1" customHeight="1" x14ac:dyDescent="0.6">
      <c r="A30" s="8" t="s">
        <v>135</v>
      </c>
      <c r="B30" s="8">
        <v>327685503</v>
      </c>
      <c r="C30" s="8">
        <v>2919750931814</v>
      </c>
      <c r="D30" s="67">
        <f>-1*Table7[[#This Row],[-210061083972.0000]]</f>
        <v>2294912743058</v>
      </c>
      <c r="E30" s="8">
        <v>-2294912743058</v>
      </c>
      <c r="F30" s="8">
        <v>624838188756</v>
      </c>
      <c r="G30" s="8">
        <v>327685503</v>
      </c>
      <c r="H30" s="8">
        <v>2919750931814</v>
      </c>
      <c r="I30" s="8">
        <f>-1*Table7[[#This Row],[-207902449923.0000]]</f>
        <v>2664520130780</v>
      </c>
      <c r="J30" s="8">
        <v>-2664520130780</v>
      </c>
      <c r="K30" s="8">
        <v>255230801034</v>
      </c>
    </row>
    <row r="31" spans="1:11" ht="23.1" customHeight="1" x14ac:dyDescent="0.6">
      <c r="A31" s="8" t="s">
        <v>136</v>
      </c>
      <c r="B31" s="8">
        <v>9899427</v>
      </c>
      <c r="C31" s="8">
        <v>343446887283</v>
      </c>
      <c r="D31" s="67">
        <f>-1*Table7[[#This Row],[-210061083972.0000]]</f>
        <v>285818336706</v>
      </c>
      <c r="E31" s="8">
        <v>-285818336706</v>
      </c>
      <c r="F31" s="8">
        <v>57628550577</v>
      </c>
      <c r="G31" s="8">
        <v>9899427</v>
      </c>
      <c r="H31" s="8">
        <v>343446887283</v>
      </c>
      <c r="I31" s="8">
        <f>-1*Table7[[#This Row],[-207902449923.0000]]</f>
        <v>415327103155</v>
      </c>
      <c r="J31" s="8">
        <v>-415327103155</v>
      </c>
      <c r="K31" s="8">
        <v>-71880215872</v>
      </c>
    </row>
    <row r="32" spans="1:11" ht="23.1" customHeight="1" x14ac:dyDescent="0.6">
      <c r="A32" s="8" t="s">
        <v>137</v>
      </c>
      <c r="B32" s="8">
        <v>9478798</v>
      </c>
      <c r="C32" s="8">
        <v>234895534018</v>
      </c>
      <c r="D32" s="67">
        <f>-1*Table7[[#This Row],[-210061083972.0000]]</f>
        <v>105712606286</v>
      </c>
      <c r="E32" s="8">
        <v>-105712606286</v>
      </c>
      <c r="F32" s="8">
        <v>129182927732</v>
      </c>
      <c r="G32" s="8">
        <v>9478798</v>
      </c>
      <c r="H32" s="8">
        <v>234895534018</v>
      </c>
      <c r="I32" s="8">
        <f>-1*Table7[[#This Row],[-207902449923.0000]]</f>
        <v>311887266944</v>
      </c>
      <c r="J32" s="8">
        <v>-311887266944</v>
      </c>
      <c r="K32" s="8">
        <v>-76991732926</v>
      </c>
    </row>
    <row r="33" spans="1:11" ht="23.1" customHeight="1" x14ac:dyDescent="0.6">
      <c r="A33" s="8" t="s">
        <v>138</v>
      </c>
      <c r="B33" s="8">
        <v>3060942</v>
      </c>
      <c r="C33" s="8">
        <v>96380038823</v>
      </c>
      <c r="D33" s="67">
        <f>-1*Table7[[#This Row],[-210061083972.0000]]</f>
        <v>52482424994</v>
      </c>
      <c r="E33" s="8">
        <v>-52482424994</v>
      </c>
      <c r="F33" s="8">
        <v>43897613829</v>
      </c>
      <c r="G33" s="8">
        <v>3060942</v>
      </c>
      <c r="H33" s="8">
        <v>96380038823</v>
      </c>
      <c r="I33" s="8">
        <f>-1*Table7[[#This Row],[-207902449923.0000]]</f>
        <v>113540929489</v>
      </c>
      <c r="J33" s="8">
        <v>-113540929489</v>
      </c>
      <c r="K33" s="8">
        <v>-17160890666</v>
      </c>
    </row>
    <row r="34" spans="1:11" ht="23.1" customHeight="1" x14ac:dyDescent="0.6">
      <c r="A34" s="8" t="s">
        <v>139</v>
      </c>
      <c r="B34" s="8">
        <v>6797681</v>
      </c>
      <c r="C34" s="8">
        <v>190747399563</v>
      </c>
      <c r="D34" s="67">
        <f>-1*Table7[[#This Row],[-210061083972.0000]]</f>
        <v>182715793559</v>
      </c>
      <c r="E34" s="8">
        <v>-182715793559</v>
      </c>
      <c r="F34" s="8">
        <v>8031606004</v>
      </c>
      <c r="G34" s="8">
        <v>6797681</v>
      </c>
      <c r="H34" s="8">
        <v>190747399563</v>
      </c>
      <c r="I34" s="8">
        <f>-1*Table7[[#This Row],[-207902449923.0000]]</f>
        <v>292542398540</v>
      </c>
      <c r="J34" s="8">
        <v>-292542398540</v>
      </c>
      <c r="K34" s="8">
        <v>-101794998977</v>
      </c>
    </row>
    <row r="35" spans="1:11" ht="23.1" customHeight="1" x14ac:dyDescent="0.6">
      <c r="A35" s="8" t="s">
        <v>140</v>
      </c>
      <c r="B35" s="8">
        <v>5813671</v>
      </c>
      <c r="C35" s="8">
        <v>255432837266</v>
      </c>
      <c r="D35" s="67">
        <f>-1*Table7[[#This Row],[-210061083972.0000]]</f>
        <v>218901223796</v>
      </c>
      <c r="E35" s="8">
        <v>-218901223796</v>
      </c>
      <c r="F35" s="8">
        <v>36531613470</v>
      </c>
      <c r="G35" s="8">
        <v>5813671</v>
      </c>
      <c r="H35" s="8">
        <v>255432837266</v>
      </c>
      <c r="I35" s="8">
        <f>-1*Table7[[#This Row],[-207902449923.0000]]</f>
        <v>270296487968</v>
      </c>
      <c r="J35" s="8">
        <v>-270296487968</v>
      </c>
      <c r="K35" s="8">
        <v>-14863650702</v>
      </c>
    </row>
    <row r="36" spans="1:11" ht="23.1" customHeight="1" x14ac:dyDescent="0.6">
      <c r="A36" s="8" t="s">
        <v>141</v>
      </c>
      <c r="B36" s="8">
        <v>2852163</v>
      </c>
      <c r="C36" s="8">
        <v>70451885205</v>
      </c>
      <c r="D36" s="67">
        <f>-1*Table7[[#This Row],[-210061083972.0000]]</f>
        <v>36009881356</v>
      </c>
      <c r="E36" s="8">
        <v>-36009881356</v>
      </c>
      <c r="F36" s="8">
        <v>34442003849</v>
      </c>
      <c r="G36" s="8">
        <v>2852163</v>
      </c>
      <c r="H36" s="8">
        <v>70451885205</v>
      </c>
      <c r="I36" s="8">
        <f>-1*Table7[[#This Row],[-207902449923.0000]]</f>
        <v>60866678299</v>
      </c>
      <c r="J36" s="8">
        <v>-60866678299</v>
      </c>
      <c r="K36" s="8">
        <v>9585206906</v>
      </c>
    </row>
    <row r="37" spans="1:11" ht="23.1" customHeight="1" x14ac:dyDescent="0.6">
      <c r="A37" s="8" t="s">
        <v>142</v>
      </c>
      <c r="B37" s="8">
        <v>92194881</v>
      </c>
      <c r="C37" s="8">
        <v>3214418971377</v>
      </c>
      <c r="D37" s="67">
        <f>-1*Table7[[#This Row],[-210061083972.0000]]</f>
        <v>2928080413920</v>
      </c>
      <c r="E37" s="8">
        <v>-2928080413920</v>
      </c>
      <c r="F37" s="8">
        <v>286338557457</v>
      </c>
      <c r="G37" s="8">
        <v>92194881</v>
      </c>
      <c r="H37" s="8">
        <v>3214418971377</v>
      </c>
      <c r="I37" s="8">
        <f>-1*Table7[[#This Row],[-207902449923.0000]]</f>
        <v>3385490871310</v>
      </c>
      <c r="J37" s="8">
        <v>-3385490871310</v>
      </c>
      <c r="K37" s="8">
        <v>-171071899933</v>
      </c>
    </row>
    <row r="38" spans="1:11" ht="23.1" customHeight="1" x14ac:dyDescent="0.6">
      <c r="A38" s="8" t="s">
        <v>143</v>
      </c>
      <c r="B38" s="8">
        <v>14400000</v>
      </c>
      <c r="C38" s="8">
        <v>944440079618</v>
      </c>
      <c r="D38" s="67">
        <f>-1*Table7[[#This Row],[-210061083972.0000]]</f>
        <v>504973346355</v>
      </c>
      <c r="E38" s="8">
        <v>-504973346355</v>
      </c>
      <c r="F38" s="8">
        <v>439466733263</v>
      </c>
      <c r="G38" s="8">
        <v>14400000</v>
      </c>
      <c r="H38" s="8">
        <v>944440079618</v>
      </c>
      <c r="I38" s="8">
        <f>-1*Table7[[#This Row],[-207902449923.0000]]</f>
        <v>504973346355</v>
      </c>
      <c r="J38" s="8">
        <v>-504973346355</v>
      </c>
      <c r="K38" s="8">
        <v>439466733263</v>
      </c>
    </row>
    <row r="39" spans="1:11" ht="23.1" customHeight="1" x14ac:dyDescent="0.6">
      <c r="A39" s="8" t="s">
        <v>144</v>
      </c>
      <c r="B39" s="8">
        <v>11716111</v>
      </c>
      <c r="C39" s="8">
        <v>537758835116</v>
      </c>
      <c r="D39" s="67">
        <f>-1*Table7[[#This Row],[-210061083972.0000]]</f>
        <v>472142757676</v>
      </c>
      <c r="E39" s="8">
        <v>-472142757676</v>
      </c>
      <c r="F39" s="8">
        <v>65616077440</v>
      </c>
      <c r="G39" s="8">
        <v>11716111</v>
      </c>
      <c r="H39" s="8">
        <v>537758835116</v>
      </c>
      <c r="I39" s="8">
        <f>-1*Table7[[#This Row],[-207902449923.0000]]</f>
        <v>464835332892</v>
      </c>
      <c r="J39" s="8">
        <v>-464835332892</v>
      </c>
      <c r="K39" s="8">
        <v>72923502224</v>
      </c>
    </row>
    <row r="40" spans="1:11" ht="23.1" customHeight="1" x14ac:dyDescent="0.6">
      <c r="A40" s="8" t="s">
        <v>145</v>
      </c>
      <c r="B40" s="8">
        <v>25280182</v>
      </c>
      <c r="C40" s="8">
        <v>330413475331</v>
      </c>
      <c r="D40" s="67">
        <f>-1*Table7[[#This Row],[-210061083972.0000]]</f>
        <v>431692682732</v>
      </c>
      <c r="E40" s="8">
        <v>-431692682732</v>
      </c>
      <c r="F40" s="8">
        <v>-101279207401</v>
      </c>
      <c r="G40" s="8">
        <v>25280182</v>
      </c>
      <c r="H40" s="8">
        <v>330413475331</v>
      </c>
      <c r="I40" s="8">
        <f>-1*Table7[[#This Row],[-207902449923.0000]]</f>
        <v>464860459381</v>
      </c>
      <c r="J40" s="8">
        <v>-464860459381</v>
      </c>
      <c r="K40" s="8">
        <v>-134446984050</v>
      </c>
    </row>
    <row r="41" spans="1:11" ht="23.1" customHeight="1" x14ac:dyDescent="0.6">
      <c r="A41" s="8" t="s">
        <v>146</v>
      </c>
      <c r="B41" s="8">
        <v>15588309</v>
      </c>
      <c r="C41" s="8">
        <v>459490049154</v>
      </c>
      <c r="D41" s="67">
        <f>-1*Table7[[#This Row],[-210061083972.0000]]</f>
        <v>439222518328</v>
      </c>
      <c r="E41" s="8">
        <v>-439222518328</v>
      </c>
      <c r="F41" s="8">
        <v>20267530826</v>
      </c>
      <c r="G41" s="8">
        <v>15588309</v>
      </c>
      <c r="H41" s="8">
        <v>459490049154</v>
      </c>
      <c r="I41" s="8">
        <f>-1*Table7[[#This Row],[-207902449923.0000]]</f>
        <v>554420532135</v>
      </c>
      <c r="J41" s="8">
        <v>-554420532135</v>
      </c>
      <c r="K41" s="8">
        <v>-94930482981</v>
      </c>
    </row>
    <row r="42" spans="1:11" ht="23.1" customHeight="1" x14ac:dyDescent="0.6">
      <c r="A42" s="8" t="s">
        <v>147</v>
      </c>
      <c r="B42" s="8">
        <v>3996162</v>
      </c>
      <c r="C42" s="8">
        <v>63485694775</v>
      </c>
      <c r="D42" s="67">
        <f>-1*Table7[[#This Row],[-210061083972.0000]]</f>
        <v>-41276815398</v>
      </c>
      <c r="E42" s="8">
        <v>41276815398</v>
      </c>
      <c r="F42" s="8">
        <v>104762510173</v>
      </c>
      <c r="G42" s="8">
        <v>3996162</v>
      </c>
      <c r="H42" s="8">
        <v>63485694775</v>
      </c>
      <c r="I42" s="8">
        <f>-1*Table7[[#This Row],[-207902449923.0000]]</f>
        <v>103283500411</v>
      </c>
      <c r="J42" s="8">
        <v>-103283500411</v>
      </c>
      <c r="K42" s="8">
        <v>-39797805636</v>
      </c>
    </row>
    <row r="43" spans="1:11" ht="23.1" customHeight="1" x14ac:dyDescent="0.6">
      <c r="A43" s="8" t="s">
        <v>148</v>
      </c>
      <c r="B43" s="8">
        <v>3896513</v>
      </c>
      <c r="C43" s="8">
        <v>138298954615</v>
      </c>
      <c r="D43" s="67">
        <f>-1*Table7[[#This Row],[-210061083972.0000]]</f>
        <v>86471757726</v>
      </c>
      <c r="E43" s="8">
        <v>-86471757726</v>
      </c>
      <c r="F43" s="8">
        <v>51827196889</v>
      </c>
      <c r="G43" s="8">
        <v>3896513</v>
      </c>
      <c r="H43" s="8">
        <v>138298954615</v>
      </c>
      <c r="I43" s="8">
        <f>-1*Table7[[#This Row],[-207902449923.0000]]</f>
        <v>146783148530</v>
      </c>
      <c r="J43" s="8">
        <v>-146783148530</v>
      </c>
      <c r="K43" s="8">
        <v>-8484193915</v>
      </c>
    </row>
    <row r="44" spans="1:11" ht="23.1" customHeight="1" x14ac:dyDescent="0.6">
      <c r="A44" s="8" t="s">
        <v>149</v>
      </c>
      <c r="B44" s="8">
        <v>15067719</v>
      </c>
      <c r="C44" s="8">
        <v>194526976536</v>
      </c>
      <c r="D44" s="67">
        <f>-1*Table7[[#This Row],[-210061083972.0000]]</f>
        <v>222294160256</v>
      </c>
      <c r="E44" s="8">
        <v>-222294160256</v>
      </c>
      <c r="F44" s="8">
        <v>-27767183720</v>
      </c>
      <c r="G44" s="8">
        <v>15067719</v>
      </c>
      <c r="H44" s="8">
        <v>194526976536</v>
      </c>
      <c r="I44" s="8">
        <f>-1*Table7[[#This Row],[-207902449923.0000]]</f>
        <v>256371441269</v>
      </c>
      <c r="J44" s="8">
        <v>-256371441269</v>
      </c>
      <c r="K44" s="8">
        <v>-61844464733</v>
      </c>
    </row>
    <row r="45" spans="1:11" ht="23.1" customHeight="1" x14ac:dyDescent="0.6">
      <c r="A45" s="8" t="s">
        <v>150</v>
      </c>
      <c r="B45" s="8">
        <v>11463632</v>
      </c>
      <c r="C45" s="8">
        <v>343040478452</v>
      </c>
      <c r="D45" s="67">
        <f>-1*Table7[[#This Row],[-210061083972.0000]]</f>
        <v>466797583326</v>
      </c>
      <c r="E45" s="8">
        <v>-466797583326</v>
      </c>
      <c r="F45" s="8">
        <v>-123757104874</v>
      </c>
      <c r="G45" s="8">
        <v>11463632</v>
      </c>
      <c r="H45" s="8">
        <v>343040478452</v>
      </c>
      <c r="I45" s="8">
        <f>-1*Table7[[#This Row],[-207902449923.0000]]</f>
        <v>399818983199</v>
      </c>
      <c r="J45" s="8">
        <v>-399818983199</v>
      </c>
      <c r="K45" s="8">
        <v>-56778504747</v>
      </c>
    </row>
    <row r="46" spans="1:11" ht="23.1" customHeight="1" x14ac:dyDescent="0.6">
      <c r="A46" s="8" t="s">
        <v>151</v>
      </c>
      <c r="B46" s="8">
        <v>167756</v>
      </c>
      <c r="C46" s="8">
        <v>9609806963</v>
      </c>
      <c r="D46" s="67">
        <f>-1*Table7[[#This Row],[-210061083972.0000]]</f>
        <v>-4588786077</v>
      </c>
      <c r="E46" s="8">
        <v>4588786077</v>
      </c>
      <c r="F46" s="8">
        <v>14198593040</v>
      </c>
      <c r="G46" s="8">
        <v>167756</v>
      </c>
      <c r="H46" s="8">
        <v>9609806963</v>
      </c>
      <c r="I46" s="8">
        <f>-1*Table7[[#This Row],[-207902449923.0000]]</f>
        <v>9353917952</v>
      </c>
      <c r="J46" s="8">
        <v>-9353917952</v>
      </c>
      <c r="K46" s="8">
        <v>255889011</v>
      </c>
    </row>
    <row r="47" spans="1:11" ht="23.1" customHeight="1" x14ac:dyDescent="0.6">
      <c r="A47" s="8" t="s">
        <v>152</v>
      </c>
      <c r="B47" s="8">
        <v>1956295</v>
      </c>
      <c r="C47" s="8">
        <v>48498791837</v>
      </c>
      <c r="D47" s="67">
        <f>-1*Table7[[#This Row],[-210061083972.0000]]</f>
        <v>746759690</v>
      </c>
      <c r="E47" s="8">
        <v>-746759690</v>
      </c>
      <c r="F47" s="8">
        <v>47752032147</v>
      </c>
      <c r="G47" s="8">
        <v>1956295</v>
      </c>
      <c r="H47" s="8">
        <v>48498791837</v>
      </c>
      <c r="I47" s="8">
        <f>-1*Table7[[#This Row],[-207902449923.0000]]</f>
        <v>48733575322</v>
      </c>
      <c r="J47" s="8">
        <v>-48733575322</v>
      </c>
      <c r="K47" s="8">
        <v>-234783485</v>
      </c>
    </row>
    <row r="48" spans="1:11" ht="23.1" customHeight="1" x14ac:dyDescent="0.6">
      <c r="A48" s="8" t="s">
        <v>153</v>
      </c>
      <c r="B48" s="8">
        <v>27034034</v>
      </c>
      <c r="C48" s="8">
        <v>123667748681</v>
      </c>
      <c r="D48" s="67">
        <f>-1*Table7[[#This Row],[-210061083972.0000]]</f>
        <v>93665103716</v>
      </c>
      <c r="E48" s="8">
        <v>-93665103716</v>
      </c>
      <c r="F48" s="8">
        <v>30002644965</v>
      </c>
      <c r="G48" s="8">
        <v>27034034</v>
      </c>
      <c r="H48" s="8">
        <v>123667748681</v>
      </c>
      <c r="I48" s="8">
        <f>-1*Table7[[#This Row],[-207902449923.0000]]</f>
        <v>130543295590</v>
      </c>
      <c r="J48" s="8">
        <v>-130543295590</v>
      </c>
      <c r="K48" s="8">
        <v>-6875546909</v>
      </c>
    </row>
    <row r="49" spans="1:11" ht="23.1" customHeight="1" x14ac:dyDescent="0.6">
      <c r="A49" s="8" t="s">
        <v>154</v>
      </c>
      <c r="B49" s="8">
        <v>50090777</v>
      </c>
      <c r="C49" s="8">
        <v>962013047945</v>
      </c>
      <c r="D49" s="67">
        <f>-1*Table7[[#This Row],[-210061083972.0000]]</f>
        <v>632345447483</v>
      </c>
      <c r="E49" s="8">
        <v>-632345447483</v>
      </c>
      <c r="F49" s="8">
        <v>329667600462</v>
      </c>
      <c r="G49" s="8">
        <v>50090777</v>
      </c>
      <c r="H49" s="8">
        <v>962013047945</v>
      </c>
      <c r="I49" s="8">
        <f>-1*Table7[[#This Row],[-207902449923.0000]]</f>
        <v>755480508066</v>
      </c>
      <c r="J49" s="8">
        <v>-755480508066</v>
      </c>
      <c r="K49" s="8">
        <v>206532539879</v>
      </c>
    </row>
    <row r="50" spans="1:11" ht="23.1" customHeight="1" x14ac:dyDescent="0.6">
      <c r="A50" s="8" t="s">
        <v>155</v>
      </c>
      <c r="B50" s="8">
        <v>0</v>
      </c>
      <c r="C50" s="8">
        <v>0</v>
      </c>
      <c r="D50" s="67">
        <f>-1*Table7[[#This Row],[-210061083972.0000]]</f>
        <v>-39500226180</v>
      </c>
      <c r="E50" s="8">
        <v>39500226180</v>
      </c>
      <c r="F50" s="8">
        <v>39500226180</v>
      </c>
      <c r="G50" s="8">
        <v>0</v>
      </c>
      <c r="H50" s="8">
        <v>0</v>
      </c>
      <c r="I50" s="8">
        <f>-1*Table7[[#This Row],[-207902449923.0000]]</f>
        <v>0</v>
      </c>
      <c r="J50" s="8">
        <v>0</v>
      </c>
      <c r="K50" s="8">
        <v>0</v>
      </c>
    </row>
    <row r="51" spans="1:11" ht="23.1" customHeight="1" x14ac:dyDescent="0.6">
      <c r="A51" s="8" t="s">
        <v>156</v>
      </c>
      <c r="B51" s="8">
        <v>13629157</v>
      </c>
      <c r="C51" s="8">
        <v>161573429449</v>
      </c>
      <c r="D51" s="67">
        <f>-1*Table7[[#This Row],[-210061083972.0000]]</f>
        <v>125197145109</v>
      </c>
      <c r="E51" s="8">
        <v>-125197145109</v>
      </c>
      <c r="F51" s="8">
        <v>36376284340</v>
      </c>
      <c r="G51" s="8">
        <v>13629157</v>
      </c>
      <c r="H51" s="8">
        <v>161573429449</v>
      </c>
      <c r="I51" s="8">
        <f>-1*Table7[[#This Row],[-207902449923.0000]]</f>
        <v>176354745742</v>
      </c>
      <c r="J51" s="8">
        <v>-176354745742</v>
      </c>
      <c r="K51" s="8">
        <v>-14781316293</v>
      </c>
    </row>
    <row r="52" spans="1:11" ht="23.1" customHeight="1" x14ac:dyDescent="0.6">
      <c r="A52" s="8" t="s">
        <v>157</v>
      </c>
      <c r="B52" s="8">
        <v>15822059</v>
      </c>
      <c r="C52" s="8">
        <v>388452541161</v>
      </c>
      <c r="D52" s="67">
        <f>-1*Table7[[#This Row],[-210061083972.0000]]</f>
        <v>285334547809</v>
      </c>
      <c r="E52" s="8">
        <v>-285334547809</v>
      </c>
      <c r="F52" s="8">
        <v>103117993352</v>
      </c>
      <c r="G52" s="8">
        <v>15822059</v>
      </c>
      <c r="H52" s="8">
        <v>388452541161</v>
      </c>
      <c r="I52" s="8">
        <f>-1*Table7[[#This Row],[-207902449923.0000]]</f>
        <v>339179877399</v>
      </c>
      <c r="J52" s="8">
        <v>-339179877399</v>
      </c>
      <c r="K52" s="8">
        <v>49272663762</v>
      </c>
    </row>
    <row r="53" spans="1:11" ht="23.1" customHeight="1" x14ac:dyDescent="0.6">
      <c r="A53" s="8" t="s">
        <v>158</v>
      </c>
      <c r="B53" s="8">
        <v>591799</v>
      </c>
      <c r="C53" s="8">
        <v>123220622331</v>
      </c>
      <c r="D53" s="67">
        <f>-1*Table7[[#This Row],[-210061083972.0000]]</f>
        <v>130297065652</v>
      </c>
      <c r="E53" s="8">
        <v>-130297065652</v>
      </c>
      <c r="F53" s="8">
        <v>-7076443321</v>
      </c>
      <c r="G53" s="8">
        <v>591799</v>
      </c>
      <c r="H53" s="8">
        <v>123220622331</v>
      </c>
      <c r="I53" s="8">
        <f>-1*Table7[[#This Row],[-207902449923.0000]]</f>
        <v>134024666624</v>
      </c>
      <c r="J53" s="8">
        <v>-134024666624</v>
      </c>
      <c r="K53" s="8">
        <v>-10804044293</v>
      </c>
    </row>
    <row r="54" spans="1:11" ht="23.1" customHeight="1" x14ac:dyDescent="0.6">
      <c r="A54" s="8" t="s">
        <v>159</v>
      </c>
      <c r="B54" s="8">
        <v>5929006</v>
      </c>
      <c r="C54" s="8">
        <v>134243244494</v>
      </c>
      <c r="D54" s="67">
        <f>-1*Table7[[#This Row],[-210061083972.0000]]</f>
        <v>127468520954</v>
      </c>
      <c r="E54" s="8">
        <v>-127468520954</v>
      </c>
      <c r="F54" s="8">
        <v>6774723540</v>
      </c>
      <c r="G54" s="8">
        <v>5929006</v>
      </c>
      <c r="H54" s="8">
        <v>134243244494</v>
      </c>
      <c r="I54" s="8">
        <f>-1*Table7[[#This Row],[-207902449923.0000]]</f>
        <v>145078115123</v>
      </c>
      <c r="J54" s="8">
        <v>-145078115123</v>
      </c>
      <c r="K54" s="8">
        <v>-10834870629</v>
      </c>
    </row>
    <row r="55" spans="1:11" ht="23.1" customHeight="1" x14ac:dyDescent="0.6">
      <c r="A55" s="8" t="s">
        <v>160</v>
      </c>
      <c r="B55" s="8">
        <v>2993173</v>
      </c>
      <c r="C55" s="8">
        <v>72792480115</v>
      </c>
      <c r="D55" s="67">
        <f>-1*Table7[[#This Row],[-210061083972.0000]]</f>
        <v>102417914333</v>
      </c>
      <c r="E55" s="8">
        <v>-102417914333</v>
      </c>
      <c r="F55" s="8">
        <v>-29625434218</v>
      </c>
      <c r="G55" s="8">
        <v>2993173</v>
      </c>
      <c r="H55" s="8">
        <v>72792480115</v>
      </c>
      <c r="I55" s="8">
        <f>-1*Table7[[#This Row],[-207902449923.0000]]</f>
        <v>110133977933</v>
      </c>
      <c r="J55" s="8">
        <v>-110133977933</v>
      </c>
      <c r="K55" s="8">
        <v>-37341497818</v>
      </c>
    </row>
    <row r="56" spans="1:11" ht="23.1" customHeight="1" x14ac:dyDescent="0.6">
      <c r="A56" s="8" t="s">
        <v>161</v>
      </c>
      <c r="B56" s="8">
        <v>1951427</v>
      </c>
      <c r="C56" s="8">
        <v>63893812282</v>
      </c>
      <c r="D56" s="67">
        <f>-1*Table7[[#This Row],[-210061083972.0000]]</f>
        <v>39904888007</v>
      </c>
      <c r="E56" s="8">
        <v>-39904888007</v>
      </c>
      <c r="F56" s="8">
        <v>23988924275</v>
      </c>
      <c r="G56" s="8">
        <v>1951427</v>
      </c>
      <c r="H56" s="8">
        <v>63893812282</v>
      </c>
      <c r="I56" s="8">
        <f>-1*Table7[[#This Row],[-207902449923.0000]]</f>
        <v>59638750871</v>
      </c>
      <c r="J56" s="8">
        <v>-59638750871</v>
      </c>
      <c r="K56" s="8">
        <v>4255061411</v>
      </c>
    </row>
    <row r="57" spans="1:11" ht="23.1" customHeight="1" x14ac:dyDescent="0.6">
      <c r="A57" s="8" t="s">
        <v>162</v>
      </c>
      <c r="B57" s="8">
        <v>753124</v>
      </c>
      <c r="C57" s="8">
        <v>23441983144</v>
      </c>
      <c r="D57" s="67">
        <f>-1*Table7[[#This Row],[-210061083972.0000]]</f>
        <v>-27269892839</v>
      </c>
      <c r="E57" s="8">
        <v>27269892839</v>
      </c>
      <c r="F57" s="8">
        <v>50711875983</v>
      </c>
      <c r="G57" s="8">
        <v>753124</v>
      </c>
      <c r="H57" s="8">
        <v>23441983144</v>
      </c>
      <c r="I57" s="8">
        <f>-1*Table7[[#This Row],[-207902449923.0000]]</f>
        <v>26730774126</v>
      </c>
      <c r="J57" s="8">
        <v>-26730774126</v>
      </c>
      <c r="K57" s="8">
        <v>-3288790982</v>
      </c>
    </row>
    <row r="58" spans="1:11" ht="23.1" customHeight="1" x14ac:dyDescent="0.6">
      <c r="A58" s="8" t="s">
        <v>163</v>
      </c>
      <c r="B58" s="8">
        <v>10684946</v>
      </c>
      <c r="C58" s="8">
        <v>1128540449119</v>
      </c>
      <c r="D58" s="67">
        <f>-1*Table7[[#This Row],[-210061083972.0000]]</f>
        <v>1162305185488</v>
      </c>
      <c r="E58" s="8">
        <v>-1162305185488</v>
      </c>
      <c r="F58" s="8">
        <v>-33764736369</v>
      </c>
      <c r="G58" s="8">
        <v>10684946</v>
      </c>
      <c r="H58" s="8">
        <v>1128540449119</v>
      </c>
      <c r="I58" s="8">
        <f>-1*Table7[[#This Row],[-207902449923.0000]]</f>
        <v>1180635699928</v>
      </c>
      <c r="J58" s="8">
        <v>-1180635699928</v>
      </c>
      <c r="K58" s="8">
        <v>-52095250809</v>
      </c>
    </row>
    <row r="59" spans="1:11" ht="23.1" customHeight="1" x14ac:dyDescent="0.6">
      <c r="A59" s="8" t="s">
        <v>164</v>
      </c>
      <c r="B59" s="8">
        <v>76815836</v>
      </c>
      <c r="C59" s="8">
        <v>1182832396419</v>
      </c>
      <c r="D59" s="67">
        <f>-1*Table7[[#This Row],[-210061083972.0000]]</f>
        <v>1143662568733</v>
      </c>
      <c r="E59" s="8">
        <v>-1143662568733</v>
      </c>
      <c r="F59" s="8">
        <v>39169827686</v>
      </c>
      <c r="G59" s="8">
        <v>76815836</v>
      </c>
      <c r="H59" s="8">
        <v>1182832396419</v>
      </c>
      <c r="I59" s="8">
        <f>-1*Table7[[#This Row],[-207902449923.0000]]</f>
        <v>1191550099361</v>
      </c>
      <c r="J59" s="8">
        <v>-1191550099361</v>
      </c>
      <c r="K59" s="8">
        <v>-8717702942</v>
      </c>
    </row>
    <row r="60" spans="1:11" ht="23.1" customHeight="1" x14ac:dyDescent="0.6">
      <c r="A60" s="8" t="s">
        <v>165</v>
      </c>
      <c r="B60" s="8">
        <v>765113</v>
      </c>
      <c r="C60" s="8">
        <v>70308611635</v>
      </c>
      <c r="D60" s="67">
        <f>-1*Table7[[#This Row],[-210061083972.0000]]</f>
        <v>41639371243</v>
      </c>
      <c r="E60" s="8">
        <v>-41639371243</v>
      </c>
      <c r="F60" s="8">
        <v>28669240392</v>
      </c>
      <c r="G60" s="8">
        <v>765113</v>
      </c>
      <c r="H60" s="8">
        <v>70308611635</v>
      </c>
      <c r="I60" s="8">
        <f>-1*Table7[[#This Row],[-207902449923.0000]]</f>
        <v>67971033650</v>
      </c>
      <c r="J60" s="8">
        <v>-67971033650</v>
      </c>
      <c r="K60" s="8">
        <v>2337577985</v>
      </c>
    </row>
    <row r="61" spans="1:11" ht="23.1" customHeight="1" x14ac:dyDescent="0.6">
      <c r="A61" s="8" t="s">
        <v>166</v>
      </c>
      <c r="B61" s="8">
        <v>1214450839</v>
      </c>
      <c r="C61" s="8">
        <v>15812267968404.998</v>
      </c>
      <c r="D61" s="67">
        <f>-1*Table7[[#This Row],[-210061083972.0000]]</f>
        <v>14052156983786</v>
      </c>
      <c r="E61" s="8">
        <v>-14052156983786</v>
      </c>
      <c r="F61" s="8">
        <v>1760110984619</v>
      </c>
      <c r="G61" s="8">
        <v>1214450839</v>
      </c>
      <c r="H61" s="8">
        <v>15812267968404.998</v>
      </c>
      <c r="I61" s="8">
        <f>-1*Table7[[#This Row],[-207902449923.0000]]</f>
        <v>13116005394471</v>
      </c>
      <c r="J61" s="8">
        <v>-13116005394471</v>
      </c>
      <c r="K61" s="8">
        <v>2696262573934</v>
      </c>
    </row>
    <row r="62" spans="1:11" ht="23.1" customHeight="1" x14ac:dyDescent="0.6">
      <c r="A62" s="8" t="s">
        <v>167</v>
      </c>
      <c r="B62" s="8">
        <v>10872233</v>
      </c>
      <c r="C62" s="8">
        <v>830115955568</v>
      </c>
      <c r="D62" s="67">
        <f>-1*Table7[[#This Row],[-210061083972.0000]]</f>
        <v>651383561257</v>
      </c>
      <c r="E62" s="8">
        <v>-651383561257</v>
      </c>
      <c r="F62" s="8">
        <v>178732394311</v>
      </c>
      <c r="G62" s="8">
        <v>10872233</v>
      </c>
      <c r="H62" s="8">
        <v>830115955568</v>
      </c>
      <c r="I62" s="8">
        <f>-1*Table7[[#This Row],[-207902449923.0000]]</f>
        <v>842510716798</v>
      </c>
      <c r="J62" s="8">
        <v>-842510716798</v>
      </c>
      <c r="K62" s="8">
        <v>-12394761230</v>
      </c>
    </row>
    <row r="63" spans="1:11" ht="23.1" customHeight="1" x14ac:dyDescent="0.6">
      <c r="A63" s="8" t="s">
        <v>168</v>
      </c>
      <c r="B63" s="8">
        <v>15642676</v>
      </c>
      <c r="C63" s="8">
        <v>264269725385</v>
      </c>
      <c r="D63" s="67">
        <f>-1*Table7[[#This Row],[-210061083972.0000]]</f>
        <v>245768181486</v>
      </c>
      <c r="E63" s="8">
        <v>-245768181486</v>
      </c>
      <c r="F63" s="8">
        <v>18501543899</v>
      </c>
      <c r="G63" s="8">
        <v>15642676</v>
      </c>
      <c r="H63" s="8">
        <v>264269725385</v>
      </c>
      <c r="I63" s="8">
        <f>-1*Table7[[#This Row],[-207902449923.0000]]</f>
        <v>344708147697</v>
      </c>
      <c r="J63" s="8">
        <v>-344708147697</v>
      </c>
      <c r="K63" s="8">
        <v>-80438422312</v>
      </c>
    </row>
    <row r="64" spans="1:11" ht="23.1" customHeight="1" x14ac:dyDescent="0.6">
      <c r="A64" s="8" t="s">
        <v>169</v>
      </c>
      <c r="B64" s="8">
        <v>13742905</v>
      </c>
      <c r="C64" s="8">
        <v>276434427697</v>
      </c>
      <c r="D64" s="67">
        <f>-1*Table7[[#This Row],[-210061083972.0000]]</f>
        <v>180769900799</v>
      </c>
      <c r="E64" s="8">
        <v>-180769900799</v>
      </c>
      <c r="F64" s="8">
        <v>95664526898</v>
      </c>
      <c r="G64" s="8">
        <v>13742905</v>
      </c>
      <c r="H64" s="8">
        <v>276434427697</v>
      </c>
      <c r="I64" s="8">
        <f>-1*Table7[[#This Row],[-207902449923.0000]]</f>
        <v>377822479816</v>
      </c>
      <c r="J64" s="8">
        <v>-377822479816</v>
      </c>
      <c r="K64" s="8">
        <v>-101388052119</v>
      </c>
    </row>
    <row r="65" spans="1:11" ht="23.1" customHeight="1" x14ac:dyDescent="0.6">
      <c r="A65" s="8" t="s">
        <v>170</v>
      </c>
      <c r="B65" s="8">
        <v>6363934</v>
      </c>
      <c r="C65" s="8">
        <v>214301582726</v>
      </c>
      <c r="D65" s="67">
        <f>-1*Table7[[#This Row],[-210061083972.0000]]</f>
        <v>140439284183</v>
      </c>
      <c r="E65" s="8">
        <v>-140439284183</v>
      </c>
      <c r="F65" s="8">
        <v>73862298543</v>
      </c>
      <c r="G65" s="8">
        <v>6363934</v>
      </c>
      <c r="H65" s="8">
        <v>214301582726</v>
      </c>
      <c r="I65" s="8">
        <f>-1*Table7[[#This Row],[-207902449923.0000]]</f>
        <v>227360649019</v>
      </c>
      <c r="J65" s="8">
        <v>-227360649019</v>
      </c>
      <c r="K65" s="8">
        <v>-13059066293</v>
      </c>
    </row>
    <row r="66" spans="1:11" ht="23.1" customHeight="1" x14ac:dyDescent="0.6">
      <c r="A66" s="8" t="s">
        <v>171</v>
      </c>
      <c r="B66" s="8">
        <v>3249456</v>
      </c>
      <c r="C66" s="8">
        <v>364766453688</v>
      </c>
      <c r="D66" s="67">
        <f>-1*Table7[[#This Row],[-210061083972.0000]]</f>
        <v>237261055751</v>
      </c>
      <c r="E66" s="8">
        <v>-237261055751</v>
      </c>
      <c r="F66" s="8">
        <v>127505397937</v>
      </c>
      <c r="G66" s="8">
        <v>3249456</v>
      </c>
      <c r="H66" s="8">
        <v>364766453688</v>
      </c>
      <c r="I66" s="8">
        <f>-1*Table7[[#This Row],[-207902449923.0000]]</f>
        <v>396135094580</v>
      </c>
      <c r="J66" s="8">
        <v>-396135094580</v>
      </c>
      <c r="K66" s="8">
        <v>-31368640892</v>
      </c>
    </row>
    <row r="67" spans="1:11" ht="23.1" customHeight="1" x14ac:dyDescent="0.6">
      <c r="A67" s="8" t="s">
        <v>172</v>
      </c>
      <c r="B67" s="8">
        <v>49474763</v>
      </c>
      <c r="C67" s="8">
        <v>136842064918</v>
      </c>
      <c r="D67" s="67">
        <f>-1*Table7[[#This Row],[-210061083972.0000]]</f>
        <v>120605300782</v>
      </c>
      <c r="E67" s="8">
        <v>-120605300782</v>
      </c>
      <c r="F67" s="8">
        <v>16236764136</v>
      </c>
      <c r="G67" s="8">
        <v>49474763</v>
      </c>
      <c r="H67" s="8">
        <v>136842064918</v>
      </c>
      <c r="I67" s="8">
        <f>-1*Table7[[#This Row],[-207902449923.0000]]</f>
        <v>163470328238</v>
      </c>
      <c r="J67" s="8">
        <v>-163470328238</v>
      </c>
      <c r="K67" s="8">
        <v>-26628263320</v>
      </c>
    </row>
    <row r="68" spans="1:11" ht="23.1" customHeight="1" x14ac:dyDescent="0.6">
      <c r="A68" s="8" t="s">
        <v>173</v>
      </c>
      <c r="B68" s="8">
        <v>3129525</v>
      </c>
      <c r="C68" s="8">
        <v>24507447600</v>
      </c>
      <c r="D68" s="67">
        <f>-1*Table7[[#This Row],[-210061083972.0000]]</f>
        <v>41025204445</v>
      </c>
      <c r="E68" s="8">
        <v>-41025204445</v>
      </c>
      <c r="F68" s="8">
        <v>-16517756845</v>
      </c>
      <c r="G68" s="8">
        <v>3129525</v>
      </c>
      <c r="H68" s="8">
        <v>24507447600</v>
      </c>
      <c r="I68" s="8">
        <f>-1*Table7[[#This Row],[-207902449923.0000]]</f>
        <v>41149016052</v>
      </c>
      <c r="J68" s="8">
        <v>-41149016052</v>
      </c>
      <c r="K68" s="8">
        <v>-16641568452</v>
      </c>
    </row>
    <row r="69" spans="1:11" ht="23.1" customHeight="1" x14ac:dyDescent="0.6">
      <c r="A69" s="8" t="s">
        <v>174</v>
      </c>
      <c r="B69" s="8">
        <v>19574671</v>
      </c>
      <c r="C69" s="8">
        <v>283225820744</v>
      </c>
      <c r="D69" s="67">
        <f>-1*Table7[[#This Row],[-210061083972.0000]]</f>
        <v>261974706133</v>
      </c>
      <c r="E69" s="8">
        <v>-261974706133</v>
      </c>
      <c r="F69" s="8">
        <v>21251114611</v>
      </c>
      <c r="G69" s="8">
        <v>19574671</v>
      </c>
      <c r="H69" s="8">
        <v>283225820744</v>
      </c>
      <c r="I69" s="8">
        <f>-1*Table7[[#This Row],[-207902449923.0000]]</f>
        <v>277350190870</v>
      </c>
      <c r="J69" s="8">
        <v>-277350190870</v>
      </c>
      <c r="K69" s="8">
        <v>5875629874</v>
      </c>
    </row>
    <row r="70" spans="1:11" ht="23.1" customHeight="1" x14ac:dyDescent="0.6">
      <c r="A70" s="8" t="s">
        <v>175</v>
      </c>
      <c r="B70" s="8">
        <v>5691707</v>
      </c>
      <c r="C70" s="8">
        <v>179323132476</v>
      </c>
      <c r="D70" s="67">
        <f>-1*Table7[[#This Row],[-210061083972.0000]]</f>
        <v>153408470940</v>
      </c>
      <c r="E70" s="8">
        <v>-153408470940</v>
      </c>
      <c r="F70" s="8">
        <v>25914661536</v>
      </c>
      <c r="G70" s="8">
        <v>5691707</v>
      </c>
      <c r="H70" s="8">
        <v>179323132476</v>
      </c>
      <c r="I70" s="8">
        <f>-1*Table7[[#This Row],[-207902449923.0000]]</f>
        <v>238526519499</v>
      </c>
      <c r="J70" s="8">
        <v>-238526519499</v>
      </c>
      <c r="K70" s="8">
        <v>-59203387023</v>
      </c>
    </row>
    <row r="71" spans="1:11" ht="23.1" customHeight="1" x14ac:dyDescent="0.6">
      <c r="A71" s="8" t="s">
        <v>176</v>
      </c>
      <c r="B71" s="8">
        <v>6126687</v>
      </c>
      <c r="C71" s="8">
        <v>61648849333</v>
      </c>
      <c r="D71" s="67">
        <f>-1*Table7[[#This Row],[-210061083972.0000]]</f>
        <v>33693067836</v>
      </c>
      <c r="E71" s="8">
        <v>-33693067836</v>
      </c>
      <c r="F71" s="8">
        <v>27955781497</v>
      </c>
      <c r="G71" s="8">
        <v>6126687</v>
      </c>
      <c r="H71" s="8">
        <v>61648849333</v>
      </c>
      <c r="I71" s="8">
        <f>-1*Table7[[#This Row],[-207902449923.0000]]</f>
        <v>107568509976</v>
      </c>
      <c r="J71" s="8">
        <v>-107568509976</v>
      </c>
      <c r="K71" s="8">
        <v>-45919660643</v>
      </c>
    </row>
    <row r="72" spans="1:11" ht="23.1" customHeight="1" x14ac:dyDescent="0.6">
      <c r="A72" s="8" t="s">
        <v>177</v>
      </c>
      <c r="B72" s="8">
        <v>5509321</v>
      </c>
      <c r="C72" s="8">
        <v>137242988531</v>
      </c>
      <c r="D72" s="67">
        <f>-1*Table7[[#This Row],[-210061083972.0000]]</f>
        <v>138044000008</v>
      </c>
      <c r="E72" s="8">
        <v>-138044000008</v>
      </c>
      <c r="F72" s="8">
        <v>-801011477</v>
      </c>
      <c r="G72" s="8">
        <v>5509321</v>
      </c>
      <c r="H72" s="8">
        <v>137242988531</v>
      </c>
      <c r="I72" s="8">
        <f>-1*Table7[[#This Row],[-207902449923.0000]]</f>
        <v>170020283828</v>
      </c>
      <c r="J72" s="8">
        <v>-170020283828</v>
      </c>
      <c r="K72" s="8">
        <v>-32777295297</v>
      </c>
    </row>
    <row r="73" spans="1:11" ht="23.1" customHeight="1" x14ac:dyDescent="0.6">
      <c r="A73" s="8" t="s">
        <v>178</v>
      </c>
      <c r="B73" s="8">
        <v>14924479</v>
      </c>
      <c r="C73" s="8">
        <v>333755992544</v>
      </c>
      <c r="D73" s="67">
        <f>-1*Table7[[#This Row],[-210061083972.0000]]</f>
        <v>311810807427</v>
      </c>
      <c r="E73" s="8">
        <v>-311810807427</v>
      </c>
      <c r="F73" s="8">
        <v>21945185117</v>
      </c>
      <c r="G73" s="8">
        <v>14924479</v>
      </c>
      <c r="H73" s="8">
        <v>333755992544</v>
      </c>
      <c r="I73" s="8">
        <f>-1*Table7[[#This Row],[-207902449923.0000]]</f>
        <v>343029494566</v>
      </c>
      <c r="J73" s="8">
        <v>-343029494566</v>
      </c>
      <c r="K73" s="8">
        <v>-9273502022</v>
      </c>
    </row>
    <row r="74" spans="1:11" ht="23.1" customHeight="1" x14ac:dyDescent="0.6">
      <c r="A74" s="8" t="s">
        <v>179</v>
      </c>
      <c r="B74" s="8">
        <v>2489696</v>
      </c>
      <c r="C74" s="8">
        <v>31595108658</v>
      </c>
      <c r="D74" s="67">
        <f>-1*Table7[[#This Row],[-210061083972.0000]]</f>
        <v>23494705239</v>
      </c>
      <c r="E74" s="8">
        <v>-23494705239</v>
      </c>
      <c r="F74" s="8">
        <v>8100403419</v>
      </c>
      <c r="G74" s="8">
        <v>2489696</v>
      </c>
      <c r="H74" s="8">
        <v>31595108658</v>
      </c>
      <c r="I74" s="8">
        <f>-1*Table7[[#This Row],[-207902449923.0000]]</f>
        <v>40975137962</v>
      </c>
      <c r="J74" s="8">
        <v>-40975137962</v>
      </c>
      <c r="K74" s="8">
        <v>-9380029304</v>
      </c>
    </row>
    <row r="75" spans="1:11" ht="23.1" customHeight="1" x14ac:dyDescent="0.6">
      <c r="A75" s="8" t="s">
        <v>180</v>
      </c>
      <c r="B75" s="8">
        <v>934932</v>
      </c>
      <c r="C75" s="8">
        <v>23972122453</v>
      </c>
      <c r="D75" s="67">
        <f>-1*Table7[[#This Row],[-210061083972.0000]]</f>
        <v>18788985345</v>
      </c>
      <c r="E75" s="8">
        <v>-18788985345</v>
      </c>
      <c r="F75" s="8">
        <v>5183137108</v>
      </c>
      <c r="G75" s="8">
        <v>934932</v>
      </c>
      <c r="H75" s="8">
        <v>23972122453</v>
      </c>
      <c r="I75" s="8">
        <f>-1*Table7[[#This Row],[-207902449923.0000]]</f>
        <v>19769028161</v>
      </c>
      <c r="J75" s="8">
        <v>-19769028161</v>
      </c>
      <c r="K75" s="8">
        <v>4203094292</v>
      </c>
    </row>
    <row r="76" spans="1:11" ht="23.1" customHeight="1" x14ac:dyDescent="0.6">
      <c r="A76" s="8" t="s">
        <v>181</v>
      </c>
      <c r="B76" s="8">
        <v>0</v>
      </c>
      <c r="C76" s="8">
        <v>0</v>
      </c>
      <c r="D76" s="67">
        <f>-1*Table7[[#This Row],[-210061083972.0000]]</f>
        <v>-50560044675</v>
      </c>
      <c r="E76" s="8">
        <v>50560044675</v>
      </c>
      <c r="F76" s="8">
        <v>50560044675</v>
      </c>
      <c r="G76" s="8">
        <v>0</v>
      </c>
      <c r="H76" s="8">
        <v>0</v>
      </c>
      <c r="I76" s="8">
        <f>-1*Table7[[#This Row],[-207902449923.0000]]</f>
        <v>0</v>
      </c>
      <c r="J76" s="8">
        <v>0</v>
      </c>
      <c r="K76" s="8">
        <v>0</v>
      </c>
    </row>
    <row r="77" spans="1:11" ht="23.1" customHeight="1" x14ac:dyDescent="0.6">
      <c r="A77" s="8" t="s">
        <v>182</v>
      </c>
      <c r="B77" s="8">
        <v>0</v>
      </c>
      <c r="C77" s="8">
        <v>0</v>
      </c>
      <c r="D77" s="67">
        <f>-1*Table7[[#This Row],[-210061083972.0000]]</f>
        <v>-70717248078</v>
      </c>
      <c r="E77" s="8">
        <v>70717248078</v>
      </c>
      <c r="F77" s="8">
        <v>70717248078</v>
      </c>
      <c r="G77" s="8">
        <v>0</v>
      </c>
      <c r="H77" s="8">
        <v>0</v>
      </c>
      <c r="I77" s="8">
        <f>-1*Table7[[#This Row],[-207902449923.0000]]</f>
        <v>0</v>
      </c>
      <c r="J77" s="8">
        <v>0</v>
      </c>
      <c r="K77" s="8">
        <v>0</v>
      </c>
    </row>
    <row r="78" spans="1:11" ht="23.1" customHeight="1" x14ac:dyDescent="0.6">
      <c r="A78" s="8" t="s">
        <v>183</v>
      </c>
      <c r="B78" s="8">
        <v>5350126</v>
      </c>
      <c r="C78" s="8">
        <v>1610607467353</v>
      </c>
      <c r="D78" s="67">
        <f>-1*Table7[[#This Row],[-210061083972.0000]]</f>
        <v>1687206764197</v>
      </c>
      <c r="E78" s="8">
        <v>-1687206764197</v>
      </c>
      <c r="F78" s="8">
        <v>-76599296844</v>
      </c>
      <c r="G78" s="8">
        <v>5350126</v>
      </c>
      <c r="H78" s="8">
        <v>1610607467353</v>
      </c>
      <c r="I78" s="8">
        <f>-1*Table7[[#This Row],[-207902449923.0000]]</f>
        <v>1733901269260</v>
      </c>
      <c r="J78" s="8">
        <v>-1733901269260</v>
      </c>
      <c r="K78" s="8">
        <v>-123293801907</v>
      </c>
    </row>
    <row r="79" spans="1:11" ht="23.1" customHeight="1" x14ac:dyDescent="0.6">
      <c r="A79" s="8" t="s">
        <v>184</v>
      </c>
      <c r="B79" s="8">
        <v>8283478</v>
      </c>
      <c r="C79" s="8">
        <v>563427816639</v>
      </c>
      <c r="D79" s="67">
        <f>-1*Table7[[#This Row],[-210061083972.0000]]</f>
        <v>489644140735</v>
      </c>
      <c r="E79" s="8">
        <v>-489644140735</v>
      </c>
      <c r="F79" s="8">
        <v>73783675904</v>
      </c>
      <c r="G79" s="8">
        <v>8283478</v>
      </c>
      <c r="H79" s="8">
        <v>563427816639</v>
      </c>
      <c r="I79" s="8">
        <f>-1*Table7[[#This Row],[-207902449923.0000]]</f>
        <v>560978528367</v>
      </c>
      <c r="J79" s="8">
        <v>-560978528367</v>
      </c>
      <c r="K79" s="8">
        <v>2449288272</v>
      </c>
    </row>
    <row r="80" spans="1:11" ht="23.1" customHeight="1" x14ac:dyDescent="0.6">
      <c r="A80" s="8" t="s">
        <v>185</v>
      </c>
      <c r="B80" s="8">
        <v>6190836</v>
      </c>
      <c r="C80" s="8">
        <v>144439971897</v>
      </c>
      <c r="D80" s="67">
        <f>-1*Table7[[#This Row],[-210061083972.0000]]</f>
        <v>105774338826</v>
      </c>
      <c r="E80" s="8">
        <v>-105774338826</v>
      </c>
      <c r="F80" s="8">
        <v>38665633071</v>
      </c>
      <c r="G80" s="8">
        <v>6190836</v>
      </c>
      <c r="H80" s="8">
        <v>144439971897</v>
      </c>
      <c r="I80" s="8">
        <f>-1*Table7[[#This Row],[-207902449923.0000]]</f>
        <v>151625603177</v>
      </c>
      <c r="J80" s="8">
        <v>-151625603177</v>
      </c>
      <c r="K80" s="8">
        <v>-7185631280</v>
      </c>
    </row>
    <row r="81" spans="1:11" ht="23.1" customHeight="1" x14ac:dyDescent="0.6">
      <c r="A81" s="8" t="s">
        <v>186</v>
      </c>
      <c r="B81" s="8">
        <v>4247454</v>
      </c>
      <c r="C81" s="8">
        <v>49827212480</v>
      </c>
      <c r="D81" s="67">
        <f>-1*Table7[[#This Row],[-210061083972.0000]]</f>
        <v>39299193202</v>
      </c>
      <c r="E81" s="8">
        <v>-39299193202</v>
      </c>
      <c r="F81" s="8">
        <v>10528019278</v>
      </c>
      <c r="G81" s="8">
        <v>4247454</v>
      </c>
      <c r="H81" s="8">
        <v>49827212480</v>
      </c>
      <c r="I81" s="8">
        <f>-1*Table7[[#This Row],[-207902449923.0000]]</f>
        <v>85385412058</v>
      </c>
      <c r="J81" s="8">
        <v>-85385412058</v>
      </c>
      <c r="K81" s="8">
        <v>-35558199578</v>
      </c>
    </row>
    <row r="82" spans="1:11" ht="23.1" customHeight="1" x14ac:dyDescent="0.6">
      <c r="A82" s="8" t="s">
        <v>187</v>
      </c>
      <c r="B82" s="8">
        <v>2775550</v>
      </c>
      <c r="C82" s="8">
        <v>70944610091</v>
      </c>
      <c r="D82" s="67">
        <f>-1*Table7[[#This Row],[-210061083972.0000]]</f>
        <v>54252479924</v>
      </c>
      <c r="E82" s="8">
        <v>-54252479924</v>
      </c>
      <c r="F82" s="8">
        <v>16692130167</v>
      </c>
      <c r="G82" s="8">
        <v>2775550</v>
      </c>
      <c r="H82" s="8">
        <v>70944610091</v>
      </c>
      <c r="I82" s="8">
        <f>-1*Table7[[#This Row],[-207902449923.0000]]</f>
        <v>63738995289</v>
      </c>
      <c r="J82" s="8">
        <v>-63738995289</v>
      </c>
      <c r="K82" s="8">
        <v>7205614802</v>
      </c>
    </row>
    <row r="83" spans="1:11" ht="23.1" customHeight="1" x14ac:dyDescent="0.6">
      <c r="A83" s="8" t="s">
        <v>188</v>
      </c>
      <c r="B83" s="8">
        <v>17113592</v>
      </c>
      <c r="C83" s="8">
        <v>83382455732</v>
      </c>
      <c r="D83" s="67">
        <f>-1*Table7[[#This Row],[-210061083972.0000]]</f>
        <v>42853229306</v>
      </c>
      <c r="E83" s="8">
        <v>-42853229306</v>
      </c>
      <c r="F83" s="8">
        <v>40529226426</v>
      </c>
      <c r="G83" s="8">
        <v>17113592</v>
      </c>
      <c r="H83" s="8">
        <v>83382455732</v>
      </c>
      <c r="I83" s="8">
        <f>-1*Table7[[#This Row],[-207902449923.0000]]</f>
        <v>67067573718</v>
      </c>
      <c r="J83" s="8">
        <v>-67067573718</v>
      </c>
      <c r="K83" s="8">
        <v>16314882014</v>
      </c>
    </row>
    <row r="84" spans="1:11" ht="23.1" customHeight="1" x14ac:dyDescent="0.6">
      <c r="A84" s="8" t="s">
        <v>193</v>
      </c>
      <c r="B84" s="8">
        <v>44981329</v>
      </c>
      <c r="C84" s="8">
        <v>866352888421</v>
      </c>
      <c r="D84" s="67">
        <f>-1*Table7[[#This Row],[-210061083972.0000]]</f>
        <v>866093707161</v>
      </c>
      <c r="E84" s="8">
        <v>-866093707161</v>
      </c>
      <c r="F84" s="8">
        <v>259181260</v>
      </c>
      <c r="G84" s="8">
        <v>44981329</v>
      </c>
      <c r="H84" s="8">
        <v>866352888421</v>
      </c>
      <c r="I84" s="8">
        <f>-1*Table7[[#This Row],[-207902449923.0000]]</f>
        <v>865979347131</v>
      </c>
      <c r="J84" s="8">
        <v>-865979347131</v>
      </c>
      <c r="K84" s="8">
        <v>373541290</v>
      </c>
    </row>
    <row r="85" spans="1:11" ht="23.1" customHeight="1" x14ac:dyDescent="0.6">
      <c r="A85" s="8" t="s">
        <v>204</v>
      </c>
      <c r="B85" s="8">
        <v>1000</v>
      </c>
      <c r="C85" s="8">
        <v>999275000</v>
      </c>
      <c r="D85" s="67">
        <f>-1*Table7[[#This Row],[-210061083972.0000]]</f>
        <v>999924530</v>
      </c>
      <c r="E85" s="8">
        <v>-999924530</v>
      </c>
      <c r="F85" s="8">
        <v>-649530</v>
      </c>
      <c r="G85" s="8">
        <v>1000</v>
      </c>
      <c r="H85" s="8">
        <v>999275000</v>
      </c>
      <c r="I85" s="8">
        <f>-1*Table7[[#This Row],[-207902449923.0000]]</f>
        <v>1045757625</v>
      </c>
      <c r="J85" s="8">
        <v>-1045757625</v>
      </c>
      <c r="K85" s="8">
        <v>-46482625</v>
      </c>
    </row>
    <row r="86" spans="1:11" ht="23.1" customHeight="1" x14ac:dyDescent="0.6">
      <c r="A86" s="8" t="s">
        <v>220</v>
      </c>
      <c r="B86" s="8">
        <v>512501</v>
      </c>
      <c r="C86" s="8">
        <v>491644259311</v>
      </c>
      <c r="D86" s="67">
        <f>-1*Table7[[#This Row],[-210061083972.0000]]</f>
        <v>491644259311</v>
      </c>
      <c r="E86" s="8">
        <v>-491644259311</v>
      </c>
      <c r="F86" s="8">
        <v>0</v>
      </c>
      <c r="G86" s="8">
        <v>512501</v>
      </c>
      <c r="H86" s="8">
        <v>491644259311</v>
      </c>
      <c r="I86" s="8">
        <f>-1*Table7[[#This Row],[-207902449923.0000]]</f>
        <v>492211134993</v>
      </c>
      <c r="J86" s="8">
        <v>-492211134993</v>
      </c>
      <c r="K86" s="8">
        <v>-566875682</v>
      </c>
    </row>
    <row r="87" spans="1:11" ht="23.1" customHeight="1" x14ac:dyDescent="0.6">
      <c r="A87" s="8" t="s">
        <v>208</v>
      </c>
      <c r="B87" s="8">
        <v>300000</v>
      </c>
      <c r="C87" s="8">
        <v>295285762511</v>
      </c>
      <c r="D87" s="67">
        <f>-1*Table7[[#This Row],[-210061083972.0000]]</f>
        <v>299482717522</v>
      </c>
      <c r="E87" s="8">
        <v>-299482717522</v>
      </c>
      <c r="F87" s="8">
        <v>-4196955011</v>
      </c>
      <c r="G87" s="8">
        <v>300000</v>
      </c>
      <c r="H87" s="8">
        <v>295285762511</v>
      </c>
      <c r="I87" s="8">
        <f>-1*Table7[[#This Row],[-207902449923.0000]]</f>
        <v>299931746253</v>
      </c>
      <c r="J87" s="8">
        <v>-299931746253</v>
      </c>
      <c r="K87" s="8">
        <v>-4645983742</v>
      </c>
    </row>
    <row r="88" spans="1:11" ht="23.1" customHeight="1" x14ac:dyDescent="0.6">
      <c r="A88" s="8" t="s">
        <v>226</v>
      </c>
      <c r="B88" s="8">
        <v>1000000</v>
      </c>
      <c r="C88" s="8">
        <v>1000171750000</v>
      </c>
      <c r="D88" s="67">
        <f>-1*Table7[[#This Row],[-210061083972.0000]]</f>
        <v>1000896750000</v>
      </c>
      <c r="E88" s="8">
        <v>-1000896750000</v>
      </c>
      <c r="F88" s="8">
        <v>-725000000</v>
      </c>
      <c r="G88" s="8">
        <v>1000000</v>
      </c>
      <c r="H88" s="8">
        <v>1000171750000</v>
      </c>
      <c r="I88" s="8">
        <f>-1*Table7[[#This Row],[-207902449923.0000]]</f>
        <v>1000896750000</v>
      </c>
      <c r="J88" s="8">
        <v>-1000896750000</v>
      </c>
      <c r="K88" s="8">
        <v>-725000000</v>
      </c>
    </row>
    <row r="89" spans="1:11" ht="23.1" customHeight="1" x14ac:dyDescent="0.6">
      <c r="A89" s="8" t="s">
        <v>211</v>
      </c>
      <c r="B89" s="8">
        <v>400000</v>
      </c>
      <c r="C89" s="8">
        <v>399709600323</v>
      </c>
      <c r="D89" s="67">
        <f>-1*Table7[[#This Row],[-210061083972.0000]]</f>
        <v>399782100249</v>
      </c>
      <c r="E89" s="8">
        <v>-399782100249</v>
      </c>
      <c r="F89" s="8">
        <v>-72499926</v>
      </c>
      <c r="G89" s="8">
        <v>400000</v>
      </c>
      <c r="H89" s="8">
        <v>399709600323</v>
      </c>
      <c r="I89" s="8">
        <f>-1*Table7[[#This Row],[-207902449923.0000]]</f>
        <v>398631260952</v>
      </c>
      <c r="J89" s="8">
        <v>-398631260952</v>
      </c>
      <c r="K89" s="8">
        <v>1078339371</v>
      </c>
    </row>
    <row r="90" spans="1:11" ht="23.1" customHeight="1" x14ac:dyDescent="0.6">
      <c r="A90" s="8" t="s">
        <v>217</v>
      </c>
      <c r="B90" s="8">
        <v>100000</v>
      </c>
      <c r="C90" s="8">
        <v>98627842935</v>
      </c>
      <c r="D90" s="67">
        <f>-1*Table7[[#This Row],[-210061083972.0000]]</f>
        <v>100072299852</v>
      </c>
      <c r="E90" s="8">
        <v>-100072299852</v>
      </c>
      <c r="F90" s="8">
        <v>-1444456917</v>
      </c>
      <c r="G90" s="8">
        <v>100000</v>
      </c>
      <c r="H90" s="8">
        <v>98627842935</v>
      </c>
      <c r="I90" s="8">
        <f>-1*Table7[[#This Row],[-207902449923.0000]]</f>
        <v>100072299852</v>
      </c>
      <c r="J90" s="8">
        <v>-100072299852</v>
      </c>
      <c r="K90" s="8">
        <v>-1444456917</v>
      </c>
    </row>
    <row r="91" spans="1:11" ht="23.1" customHeight="1" x14ac:dyDescent="0.6">
      <c r="A91" s="8" t="s">
        <v>214</v>
      </c>
      <c r="B91" s="8">
        <v>155000</v>
      </c>
      <c r="C91" s="8">
        <v>154887315226</v>
      </c>
      <c r="D91" s="67">
        <f>-1*Table7[[#This Row],[-210061083972.0000]]</f>
        <v>155112219874</v>
      </c>
      <c r="E91" s="8">
        <v>-155112219874</v>
      </c>
      <c r="F91" s="8">
        <v>-224904648</v>
      </c>
      <c r="G91" s="8">
        <v>155000</v>
      </c>
      <c r="H91" s="8">
        <v>154887315226</v>
      </c>
      <c r="I91" s="8">
        <f>-1*Table7[[#This Row],[-207902449923.0000]]</f>
        <v>155112219874</v>
      </c>
      <c r="J91" s="8">
        <v>-155112219874</v>
      </c>
      <c r="K91" s="8">
        <v>-224904648</v>
      </c>
    </row>
    <row r="92" spans="1:11" ht="23.1" customHeight="1" x14ac:dyDescent="0.6">
      <c r="A92" s="8" t="s">
        <v>223</v>
      </c>
      <c r="B92" s="8">
        <v>1700000</v>
      </c>
      <c r="C92" s="8">
        <v>1698767500000</v>
      </c>
      <c r="D92" s="67">
        <f>-1*Table7[[#This Row],[-210061083972.0000]]</f>
        <v>1700696912750</v>
      </c>
      <c r="E92" s="8">
        <v>-1700696912750</v>
      </c>
      <c r="F92" s="8">
        <v>-1929412750</v>
      </c>
      <c r="G92" s="8">
        <v>1700000</v>
      </c>
      <c r="H92" s="8">
        <v>1698767500000</v>
      </c>
      <c r="I92" s="8">
        <f>-1*Table7[[#This Row],[-207902449923.0000]]</f>
        <v>1700915000000</v>
      </c>
      <c r="J92" s="8">
        <v>-1700915000000</v>
      </c>
      <c r="K92" s="8">
        <v>-2147500000</v>
      </c>
    </row>
    <row r="93" spans="1:11" ht="23.1" customHeight="1" x14ac:dyDescent="0.6">
      <c r="A93" s="8" t="s">
        <v>257</v>
      </c>
      <c r="B93" s="8">
        <v>0</v>
      </c>
      <c r="C93" s="8">
        <v>0</v>
      </c>
      <c r="D93" s="67">
        <f>-1*Table7[[#This Row],[-210061083972.0000]]</f>
        <v>0</v>
      </c>
      <c r="E93" s="8">
        <v>0</v>
      </c>
      <c r="F93" s="8">
        <v>0</v>
      </c>
      <c r="G93" s="8">
        <v>0</v>
      </c>
      <c r="H93" s="8">
        <v>44074488414</v>
      </c>
      <c r="I93" s="8">
        <v>22037244207</v>
      </c>
      <c r="J93" s="8">
        <v>0</v>
      </c>
      <c r="K93" s="8">
        <v>22037244207</v>
      </c>
    </row>
    <row r="94" spans="1:11" ht="23.1" customHeight="1" x14ac:dyDescent="0.6">
      <c r="A94" s="8" t="s">
        <v>189</v>
      </c>
      <c r="B94" s="8">
        <v>6754465</v>
      </c>
      <c r="C94" s="8">
        <v>159081745971</v>
      </c>
      <c r="D94" s="67">
        <f>-1*Table7[[#This Row],[-210061083972.0000]]</f>
        <v>203135939603</v>
      </c>
      <c r="E94" s="8">
        <v>-203135939603</v>
      </c>
      <c r="F94" s="8">
        <v>-44054193632</v>
      </c>
      <c r="G94" s="8">
        <v>6754465</v>
      </c>
      <c r="H94" s="8">
        <v>159081745971</v>
      </c>
      <c r="I94" s="8">
        <f>-1*Table7[[#This Row],[-207902449923.0000]]</f>
        <v>203135939603</v>
      </c>
      <c r="J94" s="8">
        <v>-203135939603</v>
      </c>
      <c r="K94" s="8">
        <v>-44054193632</v>
      </c>
    </row>
    <row r="95" spans="1:11" ht="23.1" customHeight="1" x14ac:dyDescent="0.6">
      <c r="A95" s="8" t="s">
        <v>190</v>
      </c>
      <c r="B95" s="8">
        <v>0</v>
      </c>
      <c r="C95" s="8">
        <v>0</v>
      </c>
      <c r="D95" s="67">
        <f>-1*Table7[[#This Row],[-210061083972.0000]]</f>
        <v>-63051492535</v>
      </c>
      <c r="E95" s="8">
        <v>63051492535</v>
      </c>
      <c r="F95" s="8">
        <v>63051492535</v>
      </c>
      <c r="G95" s="8">
        <v>0</v>
      </c>
      <c r="H95" s="8">
        <v>0</v>
      </c>
      <c r="I95" s="8">
        <v>14787171088</v>
      </c>
      <c r="J95" s="8">
        <v>0</v>
      </c>
      <c r="K95" s="8">
        <v>-14787171088</v>
      </c>
    </row>
    <row r="96" spans="1:11" ht="23.1" customHeight="1" x14ac:dyDescent="0.6">
      <c r="A96" s="8" t="s">
        <v>191</v>
      </c>
      <c r="B96" s="8">
        <v>26229463</v>
      </c>
      <c r="C96" s="8">
        <v>477537611243</v>
      </c>
      <c r="D96" s="67">
        <f>-1*Table7[[#This Row],[-210061083972.0000]]</f>
        <v>526901519316</v>
      </c>
      <c r="E96" s="8">
        <v>-526901519316</v>
      </c>
      <c r="F96" s="8">
        <v>-49363908073</v>
      </c>
      <c r="G96" s="8">
        <v>26229463</v>
      </c>
      <c r="H96" s="8">
        <v>477537611243</v>
      </c>
      <c r="I96" s="8">
        <f>-1*Table7[[#This Row],[-207902449923.0000]]</f>
        <v>526901519316</v>
      </c>
      <c r="J96" s="8">
        <v>-526901519316</v>
      </c>
      <c r="K96" s="8">
        <v>-49363908073</v>
      </c>
    </row>
    <row r="97" spans="1:11" ht="23.1" customHeight="1" x14ac:dyDescent="0.6">
      <c r="A97" s="8" t="s">
        <v>192</v>
      </c>
      <c r="B97" s="8">
        <v>6660270</v>
      </c>
      <c r="C97" s="8">
        <v>99154283095</v>
      </c>
      <c r="D97" s="67">
        <f>-1*Table7[[#This Row],[-210061083972.0000]]</f>
        <v>154968147442</v>
      </c>
      <c r="E97" s="8">
        <v>-154968147442</v>
      </c>
      <c r="F97" s="8">
        <v>-55813864347</v>
      </c>
      <c r="G97" s="8">
        <v>6660270</v>
      </c>
      <c r="H97" s="8">
        <v>99154283095</v>
      </c>
      <c r="I97" s="8">
        <f>-1*Table7[[#This Row],[-207902449923.0000]]</f>
        <v>154968147442</v>
      </c>
      <c r="J97" s="8">
        <v>-154968147442</v>
      </c>
      <c r="K97" s="8">
        <v>-55813864347</v>
      </c>
    </row>
    <row r="98" spans="1:11" ht="23.1" customHeight="1" x14ac:dyDescent="0.6">
      <c r="A98" s="8" t="s">
        <v>259</v>
      </c>
      <c r="B98" s="8">
        <v>0</v>
      </c>
      <c r="C98" s="8">
        <v>0</v>
      </c>
      <c r="D98" s="67">
        <f>-1*Table7[[#This Row],[-210061083972.0000]]</f>
        <v>0</v>
      </c>
      <c r="E98" s="8">
        <v>0</v>
      </c>
      <c r="F98" s="8">
        <v>0</v>
      </c>
      <c r="G98" s="8">
        <v>0</v>
      </c>
      <c r="H98" s="8">
        <v>32564089676</v>
      </c>
      <c r="I98" s="8">
        <v>16282044838</v>
      </c>
      <c r="J98" s="8">
        <v>0</v>
      </c>
      <c r="K98" s="8">
        <v>16282044838</v>
      </c>
    </row>
    <row r="99" spans="1:11" ht="23.1" customHeight="1" x14ac:dyDescent="0.6">
      <c r="A99" s="8" t="s">
        <v>261</v>
      </c>
      <c r="B99" s="8">
        <v>0</v>
      </c>
      <c r="C99" s="8">
        <v>0</v>
      </c>
      <c r="D99" s="67">
        <f>-1*Table7[[#This Row],[-210061083972.0000]]</f>
        <v>0</v>
      </c>
      <c r="E99" s="8">
        <v>0</v>
      </c>
      <c r="F99" s="8">
        <v>0</v>
      </c>
      <c r="G99" s="8">
        <v>0</v>
      </c>
      <c r="H99" s="8">
        <v>54637251472</v>
      </c>
      <c r="I99" s="8">
        <v>27318627236</v>
      </c>
      <c r="J99" s="8">
        <v>0</v>
      </c>
      <c r="K99" s="8">
        <v>27318624236</v>
      </c>
    </row>
    <row r="100" spans="1:11" ht="23.1" customHeight="1" x14ac:dyDescent="0.6">
      <c r="A100" s="8" t="s">
        <v>262</v>
      </c>
      <c r="B100" s="8">
        <v>0</v>
      </c>
      <c r="C100" s="8">
        <v>0</v>
      </c>
      <c r="D100" s="67">
        <f>-1*Table7[[#This Row],[-210061083972.0000]]</f>
        <v>0</v>
      </c>
      <c r="E100" s="8">
        <v>0</v>
      </c>
      <c r="F100" s="8">
        <v>0</v>
      </c>
      <c r="G100" s="8">
        <v>0</v>
      </c>
      <c r="H100" s="8">
        <v>3990565066</v>
      </c>
      <c r="I100" s="8">
        <v>1995282533</v>
      </c>
      <c r="J100" s="8">
        <v>0</v>
      </c>
      <c r="K100" s="8">
        <v>1995282533</v>
      </c>
    </row>
    <row r="101" spans="1:11" ht="23.1" customHeight="1" thickBot="1" x14ac:dyDescent="0.65">
      <c r="A101" s="8" t="s">
        <v>97</v>
      </c>
      <c r="B101" s="8"/>
      <c r="C101" s="14">
        <f>SUM(C7:C100)</f>
        <v>62311662707146</v>
      </c>
      <c r="D101" s="71">
        <f>SUM(D7:D100)</f>
        <v>53151606528352</v>
      </c>
      <c r="E101" s="8">
        <f>SUM(E7:E100)</f>
        <v>-53151606528352</v>
      </c>
      <c r="F101" s="14">
        <f>SUM(F7:F100)</f>
        <v>9160056178794</v>
      </c>
      <c r="G101" s="8"/>
      <c r="H101" s="14">
        <f>SUM(H7:H100)</f>
        <v>62446929101774</v>
      </c>
      <c r="I101" s="14">
        <f>SUM(I7:I100)</f>
        <v>60320880559289</v>
      </c>
      <c r="J101" s="8">
        <f>SUM(J7:J100)</f>
        <v>-60238460189387</v>
      </c>
      <c r="K101" s="14">
        <f>SUM(K7:K100)</f>
        <v>2126048542485</v>
      </c>
    </row>
    <row r="102" spans="1:11" ht="23.1" customHeight="1" thickTop="1" x14ac:dyDescent="0.6">
      <c r="A102" s="8" t="s">
        <v>98</v>
      </c>
      <c r="B102" s="33"/>
      <c r="C102" s="33"/>
      <c r="D102" s="69"/>
      <c r="E102" s="33"/>
      <c r="F102" s="33"/>
      <c r="G102" s="33"/>
      <c r="H102" s="33"/>
      <c r="I102" s="33"/>
      <c r="J102" s="33"/>
      <c r="K102" s="33"/>
    </row>
  </sheetData>
  <mergeCells count="6">
    <mergeCell ref="B5:F5"/>
    <mergeCell ref="G5:K5"/>
    <mergeCell ref="A4:E4"/>
    <mergeCell ref="A1:K1"/>
    <mergeCell ref="A2:K2"/>
    <mergeCell ref="A3:K3"/>
  </mergeCells>
  <pageMargins left="0.7" right="0.7" top="0.75" bottom="0.75" header="0.3" footer="0.3"/>
  <pageSetup paperSize="9" scale="66" orientation="landscape" r:id="rId1"/>
  <headerFooter differentOddEven="1" differentFirst="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1</vt:lpstr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کفایت سرمایه</vt:lpstr>
      <vt:lpstr>' سهام و صندوق‌های سرمایه‌گذاری'!Print_Area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Fanipoor</cp:lastModifiedBy>
  <cp:lastPrinted>2021-08-01T10:21:44Z</cp:lastPrinted>
  <dcterms:created xsi:type="dcterms:W3CDTF">2017-11-22T14:26:20Z</dcterms:created>
  <dcterms:modified xsi:type="dcterms:W3CDTF">2021-08-01T10:25:53Z</dcterms:modified>
</cp:coreProperties>
</file>