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ipoor\Desktop\New folder\بازارگردانی\پرتفوی\"/>
    </mc:Choice>
  </mc:AlternateContent>
  <bookViews>
    <workbookView xWindow="0" yWindow="0" windowWidth="16380" windowHeight="8190" tabRatio="500" firstSheet="9" activeTab="13"/>
  </bookViews>
  <sheets>
    <sheet name="1" sheetId="1" r:id="rId1"/>
    <sheet name=" سهام و صندوق‌های سرمایه‌گذاری" sheetId="2" r:id="rId2"/>
    <sheet name="اوراق" sheetId="3" r:id="rId3"/>
    <sheet name="سپرده" sheetId="4" r:id="rId4"/>
    <sheet name="درآمدها" sheetId="5" r:id="rId5"/>
    <sheet name="درآمد سود سهام" sheetId="6" r:id="rId6"/>
    <sheet name="سود اوراق بهادار و سپرده بانکی" sheetId="7" r:id="rId7"/>
    <sheet name="درآمد ناشی ازفروش" sheetId="8" r:id="rId8"/>
    <sheet name="درآمد ناشی از تغییر قیمت اوراق " sheetId="9" r:id="rId9"/>
    <sheet name="درآمد سرمایه گذاری در سهام و ص " sheetId="10" r:id="rId10"/>
    <sheet name="درآمد سرمایه گذاری در اوراق بها" sheetId="11" r:id="rId11"/>
    <sheet name="درآمد سپرده بانکی" sheetId="12" r:id="rId12"/>
    <sheet name="سایر درآمدها" sheetId="13" r:id="rId13"/>
    <sheet name="کفایت سرمایه" sheetId="14" r:id="rId14"/>
  </sheets>
  <externalReferences>
    <externalReference r:id="rId15"/>
  </externalReferences>
  <definedNames>
    <definedName name="_xlnm.Print_Area" localSheetId="1">' سهام و صندوق‌های سرمایه‌گذاری'!$A$1:$M$94</definedName>
    <definedName name="_xlnm.Print_Area" localSheetId="2">اوراق!$A$1:$S$21</definedName>
    <definedName name="_xlnm.Print_Area" localSheetId="11">'درآمد سپرده بانکی'!$A$1:$F$83</definedName>
    <definedName name="_xlnm.Print_Area" localSheetId="10">'درآمد سرمایه گذاری در اوراق بها'!$A$1:$I$27</definedName>
    <definedName name="_xlnm.Print_Area" localSheetId="9">'درآمد سرمایه گذاری در سهام و ص '!$A$1:$K$103</definedName>
    <definedName name="_xlnm.Print_Area" localSheetId="5">'درآمد سود سهام'!$A$1:$O$74</definedName>
    <definedName name="_xlnm.Print_Area" localSheetId="8">'درآمد ناشی از تغییر قیمت اوراق '!$A$1:$K$109</definedName>
    <definedName name="_xlnm.Print_Area" localSheetId="7">'درآمد ناشی ازفروش'!$A$1:$K$98</definedName>
    <definedName name="_xlnm.Print_Area" localSheetId="4">درآمدها!$A$1:$S$11</definedName>
    <definedName name="_xlnm.Print_Area" localSheetId="12">'سایر درآمدها'!$A$1:$C$11</definedName>
    <definedName name="_xlnm.Print_Area" localSheetId="3">سپرده!$A$1:$H$92</definedName>
    <definedName name="_xlnm.Print_Area" localSheetId="6">'سود اوراق بهادار و سپرده بانکی'!$A$1:$J$91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" i="14" l="1"/>
  <c r="C9" i="14"/>
  <c r="B9" i="14"/>
  <c r="D7" i="14"/>
  <c r="C7" i="14"/>
  <c r="B7" i="14"/>
  <c r="D6" i="14"/>
  <c r="C6" i="14"/>
  <c r="B6" i="14"/>
  <c r="D4" i="14"/>
  <c r="C4" i="14"/>
  <c r="B4" i="14"/>
  <c r="D3" i="14"/>
  <c r="C3" i="14"/>
  <c r="B3" i="14"/>
  <c r="B11" i="14" s="1"/>
  <c r="A1" i="14"/>
  <c r="D5" i="14" l="1"/>
  <c r="D8" i="14"/>
  <c r="D10" i="14" s="1"/>
  <c r="D12" i="14" s="1"/>
  <c r="B8" i="14"/>
  <c r="B10" i="14" s="1"/>
  <c r="C5" i="14"/>
  <c r="C8" i="14"/>
  <c r="C10" i="14" s="1"/>
  <c r="B5" i="14"/>
  <c r="B12" i="14" l="1"/>
  <c r="C11" i="14"/>
  <c r="F12" i="10" l="1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1" i="10"/>
  <c r="M102" i="10"/>
  <c r="M103" i="10"/>
  <c r="E7" i="5"/>
  <c r="E8" i="5"/>
  <c r="E9" i="5"/>
  <c r="D7" i="5" l="1"/>
  <c r="D8" i="5"/>
  <c r="D9" i="5"/>
  <c r="C9" i="5"/>
  <c r="C8" i="5"/>
  <c r="C7" i="5"/>
  <c r="B10" i="13"/>
  <c r="C10" i="13"/>
  <c r="D82" i="12"/>
  <c r="B82" i="12"/>
  <c r="E27" i="11"/>
  <c r="I27" i="11"/>
  <c r="B26" i="11"/>
  <c r="C26" i="11"/>
  <c r="D26" i="11"/>
  <c r="F26" i="11"/>
  <c r="G26" i="11"/>
  <c r="H26" i="11"/>
  <c r="I10" i="11"/>
  <c r="I11" i="11"/>
  <c r="I26" i="11" s="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E10" i="11"/>
  <c r="E11" i="11"/>
  <c r="E12" i="11"/>
  <c r="E13" i="11"/>
  <c r="E26" i="11" s="1"/>
  <c r="E14" i="11"/>
  <c r="E15" i="11"/>
  <c r="E16" i="11"/>
  <c r="E17" i="11"/>
  <c r="E18" i="11"/>
  <c r="E19" i="11"/>
  <c r="E20" i="11"/>
  <c r="E21" i="11"/>
  <c r="E22" i="11"/>
  <c r="E23" i="11"/>
  <c r="E24" i="11"/>
  <c r="E25" i="11"/>
  <c r="I102" i="10"/>
  <c r="I65" i="10"/>
  <c r="D65" i="10"/>
  <c r="H72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" i="6"/>
  <c r="J12" i="10" l="1"/>
  <c r="K12" i="10" s="1"/>
  <c r="J13" i="10"/>
  <c r="K13" i="10" s="1"/>
  <c r="J14" i="10"/>
  <c r="K14" i="10" s="1"/>
  <c r="J15" i="10"/>
  <c r="K15" i="10" s="1"/>
  <c r="J16" i="10"/>
  <c r="K16" i="10" s="1"/>
  <c r="J17" i="10"/>
  <c r="K17" i="10" s="1"/>
  <c r="J18" i="10"/>
  <c r="K18" i="10" s="1"/>
  <c r="J19" i="10"/>
  <c r="K19" i="10" s="1"/>
  <c r="J20" i="10"/>
  <c r="K20" i="10" s="1"/>
  <c r="J21" i="10"/>
  <c r="K21" i="10" s="1"/>
  <c r="J22" i="10"/>
  <c r="K22" i="10" s="1"/>
  <c r="J23" i="10"/>
  <c r="K23" i="10" s="1"/>
  <c r="J24" i="10"/>
  <c r="K24" i="10" s="1"/>
  <c r="J25" i="10"/>
  <c r="K25" i="10" s="1"/>
  <c r="J26" i="10"/>
  <c r="K26" i="10" s="1"/>
  <c r="J27" i="10"/>
  <c r="K27" i="10" s="1"/>
  <c r="J28" i="10"/>
  <c r="K28" i="10" s="1"/>
  <c r="J29" i="10"/>
  <c r="K29" i="10" s="1"/>
  <c r="J30" i="10"/>
  <c r="K30" i="10" s="1"/>
  <c r="J31" i="10"/>
  <c r="K31" i="10" s="1"/>
  <c r="J32" i="10"/>
  <c r="K32" i="10" s="1"/>
  <c r="J33" i="10"/>
  <c r="K33" i="10" s="1"/>
  <c r="J34" i="10"/>
  <c r="K34" i="10" s="1"/>
  <c r="J35" i="10"/>
  <c r="K35" i="10" s="1"/>
  <c r="J36" i="10"/>
  <c r="K36" i="10" s="1"/>
  <c r="J37" i="10"/>
  <c r="K37" i="10" s="1"/>
  <c r="J38" i="10"/>
  <c r="K38" i="10" s="1"/>
  <c r="J39" i="10"/>
  <c r="K39" i="10" s="1"/>
  <c r="J40" i="10"/>
  <c r="K40" i="10" s="1"/>
  <c r="J41" i="10"/>
  <c r="K41" i="10" s="1"/>
  <c r="J42" i="10"/>
  <c r="K42" i="10" s="1"/>
  <c r="J43" i="10"/>
  <c r="K43" i="10" s="1"/>
  <c r="J44" i="10"/>
  <c r="K44" i="10" s="1"/>
  <c r="J45" i="10"/>
  <c r="K45" i="10" s="1"/>
  <c r="J46" i="10"/>
  <c r="K46" i="10" s="1"/>
  <c r="J47" i="10"/>
  <c r="K47" i="10" s="1"/>
  <c r="J48" i="10"/>
  <c r="K48" i="10" s="1"/>
  <c r="J49" i="10"/>
  <c r="K49" i="10" s="1"/>
  <c r="J50" i="10"/>
  <c r="K50" i="10" s="1"/>
  <c r="J51" i="10"/>
  <c r="K51" i="10" s="1"/>
  <c r="J52" i="10"/>
  <c r="K52" i="10" s="1"/>
  <c r="J53" i="10"/>
  <c r="K53" i="10" s="1"/>
  <c r="J54" i="10"/>
  <c r="K54" i="10" s="1"/>
  <c r="J55" i="10"/>
  <c r="K55" i="10" s="1"/>
  <c r="J56" i="10"/>
  <c r="K56" i="10" s="1"/>
  <c r="J57" i="10"/>
  <c r="K57" i="10" s="1"/>
  <c r="J58" i="10"/>
  <c r="K58" i="10" s="1"/>
  <c r="J59" i="10"/>
  <c r="K59" i="10" s="1"/>
  <c r="J60" i="10"/>
  <c r="K60" i="10" s="1"/>
  <c r="J61" i="10"/>
  <c r="K61" i="10" s="1"/>
  <c r="J62" i="10"/>
  <c r="K62" i="10" s="1"/>
  <c r="J63" i="10"/>
  <c r="K63" i="10" s="1"/>
  <c r="J64" i="10"/>
  <c r="K64" i="10" s="1"/>
  <c r="J65" i="10"/>
  <c r="K65" i="10" s="1"/>
  <c r="J66" i="10"/>
  <c r="K66" i="10" s="1"/>
  <c r="J67" i="10"/>
  <c r="K67" i="10" s="1"/>
  <c r="J68" i="10"/>
  <c r="K68" i="10" s="1"/>
  <c r="J69" i="10"/>
  <c r="K69" i="10" s="1"/>
  <c r="J70" i="10"/>
  <c r="K70" i="10" s="1"/>
  <c r="J71" i="10"/>
  <c r="K71" i="10" s="1"/>
  <c r="J72" i="10"/>
  <c r="K72" i="10" s="1"/>
  <c r="J73" i="10"/>
  <c r="K73" i="10" s="1"/>
  <c r="J74" i="10"/>
  <c r="K74" i="10" s="1"/>
  <c r="J75" i="10"/>
  <c r="K75" i="10" s="1"/>
  <c r="J76" i="10"/>
  <c r="K76" i="10" s="1"/>
  <c r="J77" i="10"/>
  <c r="K77" i="10" s="1"/>
  <c r="J78" i="10"/>
  <c r="K78" i="10" s="1"/>
  <c r="J79" i="10"/>
  <c r="K79" i="10" s="1"/>
  <c r="J80" i="10"/>
  <c r="K80" i="10" s="1"/>
  <c r="J81" i="10"/>
  <c r="K81" i="10" s="1"/>
  <c r="J82" i="10"/>
  <c r="K82" i="10" s="1"/>
  <c r="J83" i="10"/>
  <c r="K83" i="10" s="1"/>
  <c r="J84" i="10"/>
  <c r="K84" i="10" s="1"/>
  <c r="J85" i="10"/>
  <c r="K85" i="10" s="1"/>
  <c r="J86" i="10"/>
  <c r="K86" i="10" s="1"/>
  <c r="J87" i="10"/>
  <c r="K87" i="10" s="1"/>
  <c r="J88" i="10"/>
  <c r="K88" i="10" s="1"/>
  <c r="J89" i="10"/>
  <c r="K89" i="10" s="1"/>
  <c r="J90" i="10"/>
  <c r="K90" i="10" s="1"/>
  <c r="J91" i="10"/>
  <c r="K91" i="10" s="1"/>
  <c r="J92" i="10"/>
  <c r="K92" i="10" s="1"/>
  <c r="J93" i="10"/>
  <c r="K93" i="10" s="1"/>
  <c r="J94" i="10"/>
  <c r="K94" i="10" s="1"/>
  <c r="J95" i="10"/>
  <c r="K95" i="10" s="1"/>
  <c r="J96" i="10"/>
  <c r="K96" i="10" s="1"/>
  <c r="J97" i="10"/>
  <c r="K97" i="10" s="1"/>
  <c r="J98" i="10"/>
  <c r="K98" i="10" s="1"/>
  <c r="J99" i="10"/>
  <c r="K99" i="10" s="1"/>
  <c r="J100" i="10"/>
  <c r="K100" i="10" s="1"/>
  <c r="J101" i="10"/>
  <c r="K101" i="10" s="1"/>
  <c r="J11" i="10"/>
  <c r="K11" i="10" s="1"/>
  <c r="K102" i="10" s="1"/>
  <c r="E12" i="10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1" i="10"/>
  <c r="C102" i="10"/>
  <c r="D102" i="10"/>
  <c r="F102" i="10"/>
  <c r="G102" i="10"/>
  <c r="H102" i="10"/>
  <c r="H104" i="9"/>
  <c r="H103" i="9"/>
  <c r="H102" i="9"/>
  <c r="I99" i="9"/>
  <c r="H99" i="9"/>
  <c r="H97" i="9"/>
  <c r="I97" i="9"/>
  <c r="J106" i="9"/>
  <c r="C106" i="9"/>
  <c r="E106" i="9"/>
  <c r="K18" i="9"/>
  <c r="K42" i="9"/>
  <c r="K54" i="9"/>
  <c r="K78" i="9"/>
  <c r="K90" i="9"/>
  <c r="F15" i="9"/>
  <c r="F39" i="9"/>
  <c r="F75" i="9"/>
  <c r="I7" i="9"/>
  <c r="K7" i="9" s="1"/>
  <c r="I8" i="9"/>
  <c r="K8" i="9" s="1"/>
  <c r="I9" i="9"/>
  <c r="K9" i="9" s="1"/>
  <c r="I10" i="9"/>
  <c r="K10" i="9" s="1"/>
  <c r="I11" i="9"/>
  <c r="K11" i="9" s="1"/>
  <c r="I12" i="9"/>
  <c r="K12" i="9" s="1"/>
  <c r="I13" i="9"/>
  <c r="K13" i="9" s="1"/>
  <c r="I14" i="9"/>
  <c r="K14" i="9" s="1"/>
  <c r="I15" i="9"/>
  <c r="K15" i="9" s="1"/>
  <c r="I16" i="9"/>
  <c r="K16" i="9" s="1"/>
  <c r="I17" i="9"/>
  <c r="K17" i="9" s="1"/>
  <c r="I18" i="9"/>
  <c r="I19" i="9"/>
  <c r="K19" i="9" s="1"/>
  <c r="I20" i="9"/>
  <c r="K20" i="9" s="1"/>
  <c r="I21" i="9"/>
  <c r="K21" i="9" s="1"/>
  <c r="I22" i="9"/>
  <c r="K22" i="9" s="1"/>
  <c r="I23" i="9"/>
  <c r="K23" i="9" s="1"/>
  <c r="I24" i="9"/>
  <c r="K24" i="9" s="1"/>
  <c r="I25" i="9"/>
  <c r="K25" i="9" s="1"/>
  <c r="I26" i="9"/>
  <c r="K26" i="9" s="1"/>
  <c r="I27" i="9"/>
  <c r="K27" i="9" s="1"/>
  <c r="I28" i="9"/>
  <c r="K28" i="9" s="1"/>
  <c r="I29" i="9"/>
  <c r="K29" i="9" s="1"/>
  <c r="I30" i="9"/>
  <c r="K30" i="9" s="1"/>
  <c r="I31" i="9"/>
  <c r="K31" i="9" s="1"/>
  <c r="I32" i="9"/>
  <c r="K32" i="9" s="1"/>
  <c r="I33" i="9"/>
  <c r="K33" i="9" s="1"/>
  <c r="I34" i="9"/>
  <c r="K34" i="9" s="1"/>
  <c r="I35" i="9"/>
  <c r="K35" i="9" s="1"/>
  <c r="I36" i="9"/>
  <c r="K36" i="9" s="1"/>
  <c r="I37" i="9"/>
  <c r="K37" i="9" s="1"/>
  <c r="I38" i="9"/>
  <c r="K38" i="9" s="1"/>
  <c r="I39" i="9"/>
  <c r="K39" i="9" s="1"/>
  <c r="I40" i="9"/>
  <c r="K40" i="9" s="1"/>
  <c r="I41" i="9"/>
  <c r="K41" i="9" s="1"/>
  <c r="I42" i="9"/>
  <c r="I43" i="9"/>
  <c r="K43" i="9" s="1"/>
  <c r="I44" i="9"/>
  <c r="K44" i="9" s="1"/>
  <c r="I45" i="9"/>
  <c r="K45" i="9" s="1"/>
  <c r="I46" i="9"/>
  <c r="K46" i="9" s="1"/>
  <c r="I47" i="9"/>
  <c r="K47" i="9" s="1"/>
  <c r="I48" i="9"/>
  <c r="K48" i="9" s="1"/>
  <c r="I49" i="9"/>
  <c r="K49" i="9" s="1"/>
  <c r="I50" i="9"/>
  <c r="K50" i="9" s="1"/>
  <c r="I51" i="9"/>
  <c r="K51" i="9" s="1"/>
  <c r="I52" i="9"/>
  <c r="K52" i="9" s="1"/>
  <c r="I53" i="9"/>
  <c r="K53" i="9" s="1"/>
  <c r="I54" i="9"/>
  <c r="I55" i="9"/>
  <c r="K55" i="9" s="1"/>
  <c r="I56" i="9"/>
  <c r="K56" i="9" s="1"/>
  <c r="I57" i="9"/>
  <c r="K57" i="9" s="1"/>
  <c r="I58" i="9"/>
  <c r="K58" i="9" s="1"/>
  <c r="I59" i="9"/>
  <c r="K59" i="9" s="1"/>
  <c r="I60" i="9"/>
  <c r="K60" i="9" s="1"/>
  <c r="I61" i="9"/>
  <c r="K61" i="9" s="1"/>
  <c r="I62" i="9"/>
  <c r="K62" i="9" s="1"/>
  <c r="I63" i="9"/>
  <c r="K63" i="9" s="1"/>
  <c r="I64" i="9"/>
  <c r="K64" i="9" s="1"/>
  <c r="I65" i="9"/>
  <c r="K65" i="9" s="1"/>
  <c r="I66" i="9"/>
  <c r="K66" i="9" s="1"/>
  <c r="I67" i="9"/>
  <c r="K67" i="9" s="1"/>
  <c r="I68" i="9"/>
  <c r="K68" i="9" s="1"/>
  <c r="I69" i="9"/>
  <c r="K69" i="9" s="1"/>
  <c r="I70" i="9"/>
  <c r="K70" i="9" s="1"/>
  <c r="I71" i="9"/>
  <c r="K71" i="9" s="1"/>
  <c r="I72" i="9"/>
  <c r="K72" i="9" s="1"/>
  <c r="I73" i="9"/>
  <c r="K73" i="9" s="1"/>
  <c r="I74" i="9"/>
  <c r="K74" i="9" s="1"/>
  <c r="I75" i="9"/>
  <c r="K75" i="9" s="1"/>
  <c r="I76" i="9"/>
  <c r="K76" i="9" s="1"/>
  <c r="I77" i="9"/>
  <c r="K77" i="9" s="1"/>
  <c r="I78" i="9"/>
  <c r="I79" i="9"/>
  <c r="K79" i="9" s="1"/>
  <c r="I80" i="9"/>
  <c r="K80" i="9" s="1"/>
  <c r="I81" i="9"/>
  <c r="K81" i="9" s="1"/>
  <c r="I82" i="9"/>
  <c r="K82" i="9" s="1"/>
  <c r="I83" i="9"/>
  <c r="K83" i="9" s="1"/>
  <c r="I84" i="9"/>
  <c r="K84" i="9" s="1"/>
  <c r="I85" i="9"/>
  <c r="K85" i="9" s="1"/>
  <c r="I86" i="9"/>
  <c r="K86" i="9" s="1"/>
  <c r="I87" i="9"/>
  <c r="K87" i="9" s="1"/>
  <c r="I88" i="9"/>
  <c r="K88" i="9" s="1"/>
  <c r="I89" i="9"/>
  <c r="K89" i="9" s="1"/>
  <c r="I90" i="9"/>
  <c r="I91" i="9"/>
  <c r="K91" i="9" s="1"/>
  <c r="I92" i="9"/>
  <c r="K92" i="9" s="1"/>
  <c r="I93" i="9"/>
  <c r="K93" i="9" s="1"/>
  <c r="I94" i="9"/>
  <c r="K94" i="9" s="1"/>
  <c r="I95" i="9"/>
  <c r="K95" i="9" s="1"/>
  <c r="I96" i="9"/>
  <c r="K96" i="9" s="1"/>
  <c r="I98" i="9"/>
  <c r="K98" i="9" s="1"/>
  <c r="I100" i="9"/>
  <c r="K100" i="9" s="1"/>
  <c r="I101" i="9"/>
  <c r="K101" i="9" s="1"/>
  <c r="I102" i="9"/>
  <c r="I103" i="9"/>
  <c r="I104" i="9"/>
  <c r="I105" i="9"/>
  <c r="K105" i="9" s="1"/>
  <c r="I6" i="9"/>
  <c r="D6" i="9"/>
  <c r="D7" i="9"/>
  <c r="F7" i="9" s="1"/>
  <c r="D8" i="9"/>
  <c r="F8" i="9" s="1"/>
  <c r="D9" i="9"/>
  <c r="F9" i="9" s="1"/>
  <c r="D10" i="9"/>
  <c r="F10" i="9" s="1"/>
  <c r="D11" i="9"/>
  <c r="F11" i="9" s="1"/>
  <c r="D12" i="9"/>
  <c r="F12" i="9" s="1"/>
  <c r="D13" i="9"/>
  <c r="F13" i="9" s="1"/>
  <c r="D14" i="9"/>
  <c r="F14" i="9" s="1"/>
  <c r="D15" i="9"/>
  <c r="D16" i="9"/>
  <c r="F16" i="9" s="1"/>
  <c r="D17" i="9"/>
  <c r="F17" i="9" s="1"/>
  <c r="D18" i="9"/>
  <c r="F18" i="9" s="1"/>
  <c r="D19" i="9"/>
  <c r="F19" i="9" s="1"/>
  <c r="D20" i="9"/>
  <c r="F20" i="9" s="1"/>
  <c r="D21" i="9"/>
  <c r="F21" i="9" s="1"/>
  <c r="D22" i="9"/>
  <c r="F22" i="9" s="1"/>
  <c r="D23" i="9"/>
  <c r="F23" i="9" s="1"/>
  <c r="D24" i="9"/>
  <c r="F24" i="9" s="1"/>
  <c r="D25" i="9"/>
  <c r="F25" i="9" s="1"/>
  <c r="D26" i="9"/>
  <c r="F26" i="9" s="1"/>
  <c r="D27" i="9"/>
  <c r="F27" i="9" s="1"/>
  <c r="D28" i="9"/>
  <c r="F28" i="9" s="1"/>
  <c r="D29" i="9"/>
  <c r="F29" i="9" s="1"/>
  <c r="D30" i="9"/>
  <c r="F30" i="9" s="1"/>
  <c r="D31" i="9"/>
  <c r="F31" i="9" s="1"/>
  <c r="D32" i="9"/>
  <c r="F32" i="9" s="1"/>
  <c r="D33" i="9"/>
  <c r="F33" i="9" s="1"/>
  <c r="D34" i="9"/>
  <c r="F34" i="9" s="1"/>
  <c r="D35" i="9"/>
  <c r="F35" i="9" s="1"/>
  <c r="D36" i="9"/>
  <c r="F36" i="9" s="1"/>
  <c r="D37" i="9"/>
  <c r="F37" i="9" s="1"/>
  <c r="D38" i="9"/>
  <c r="F38" i="9" s="1"/>
  <c r="D39" i="9"/>
  <c r="D40" i="9"/>
  <c r="F40" i="9" s="1"/>
  <c r="D41" i="9"/>
  <c r="F41" i="9" s="1"/>
  <c r="D42" i="9"/>
  <c r="F42" i="9" s="1"/>
  <c r="D43" i="9"/>
  <c r="F43" i="9" s="1"/>
  <c r="D44" i="9"/>
  <c r="F44" i="9" s="1"/>
  <c r="D45" i="9"/>
  <c r="F45" i="9" s="1"/>
  <c r="D46" i="9"/>
  <c r="F46" i="9" s="1"/>
  <c r="D47" i="9"/>
  <c r="F47" i="9" s="1"/>
  <c r="D48" i="9"/>
  <c r="F48" i="9" s="1"/>
  <c r="D49" i="9"/>
  <c r="F49" i="9" s="1"/>
  <c r="D50" i="9"/>
  <c r="F50" i="9" s="1"/>
  <c r="D51" i="9"/>
  <c r="F51" i="9" s="1"/>
  <c r="D52" i="9"/>
  <c r="F52" i="9" s="1"/>
  <c r="D53" i="9"/>
  <c r="F53" i="9" s="1"/>
  <c r="D54" i="9"/>
  <c r="F54" i="9" s="1"/>
  <c r="D55" i="9"/>
  <c r="F55" i="9" s="1"/>
  <c r="D56" i="9"/>
  <c r="F56" i="9" s="1"/>
  <c r="D57" i="9"/>
  <c r="F57" i="9" s="1"/>
  <c r="D58" i="9"/>
  <c r="F58" i="9" s="1"/>
  <c r="D59" i="9"/>
  <c r="F59" i="9" s="1"/>
  <c r="D60" i="9"/>
  <c r="F60" i="9" s="1"/>
  <c r="D61" i="9"/>
  <c r="F61" i="9" s="1"/>
  <c r="D62" i="9"/>
  <c r="F62" i="9" s="1"/>
  <c r="D63" i="9"/>
  <c r="F63" i="9" s="1"/>
  <c r="D64" i="9"/>
  <c r="F64" i="9" s="1"/>
  <c r="D65" i="9"/>
  <c r="F65" i="9" s="1"/>
  <c r="D66" i="9"/>
  <c r="F66" i="9" s="1"/>
  <c r="D67" i="9"/>
  <c r="F67" i="9" s="1"/>
  <c r="D68" i="9"/>
  <c r="F68" i="9" s="1"/>
  <c r="D69" i="9"/>
  <c r="F69" i="9" s="1"/>
  <c r="D70" i="9"/>
  <c r="F70" i="9" s="1"/>
  <c r="D71" i="9"/>
  <c r="F71" i="9" s="1"/>
  <c r="D72" i="9"/>
  <c r="F72" i="9" s="1"/>
  <c r="D73" i="9"/>
  <c r="F73" i="9" s="1"/>
  <c r="D74" i="9"/>
  <c r="F74" i="9" s="1"/>
  <c r="D75" i="9"/>
  <c r="D76" i="9"/>
  <c r="F76" i="9" s="1"/>
  <c r="D77" i="9"/>
  <c r="F77" i="9" s="1"/>
  <c r="D78" i="9"/>
  <c r="F78" i="9" s="1"/>
  <c r="D79" i="9"/>
  <c r="F79" i="9" s="1"/>
  <c r="D80" i="9"/>
  <c r="F80" i="9" s="1"/>
  <c r="D81" i="9"/>
  <c r="F81" i="9" s="1"/>
  <c r="D82" i="9"/>
  <c r="F82" i="9" s="1"/>
  <c r="D83" i="9"/>
  <c r="F83" i="9" s="1"/>
  <c r="D84" i="9"/>
  <c r="F84" i="9" s="1"/>
  <c r="D85" i="9"/>
  <c r="F85" i="9" s="1"/>
  <c r="D86" i="9"/>
  <c r="F86" i="9" s="1"/>
  <c r="D87" i="9"/>
  <c r="F87" i="9" s="1"/>
  <c r="D88" i="9"/>
  <c r="F88" i="9" s="1"/>
  <c r="D89" i="9"/>
  <c r="F89" i="9" s="1"/>
  <c r="D90" i="9"/>
  <c r="F90" i="9" s="1"/>
  <c r="D91" i="9"/>
  <c r="F91" i="9" s="1"/>
  <c r="D92" i="9"/>
  <c r="F92" i="9" s="1"/>
  <c r="D93" i="9"/>
  <c r="F93" i="9" s="1"/>
  <c r="D94" i="9"/>
  <c r="F94" i="9" s="1"/>
  <c r="D95" i="9"/>
  <c r="F95" i="9" s="1"/>
  <c r="D96" i="9"/>
  <c r="F96" i="9" s="1"/>
  <c r="D97" i="9"/>
  <c r="F97" i="9" s="1"/>
  <c r="D98" i="9"/>
  <c r="F98" i="9" s="1"/>
  <c r="D99" i="9"/>
  <c r="F99" i="9" s="1"/>
  <c r="D100" i="9"/>
  <c r="F100" i="9" s="1"/>
  <c r="D101" i="9"/>
  <c r="F101" i="9" s="1"/>
  <c r="D102" i="9"/>
  <c r="F102" i="9" s="1"/>
  <c r="D103" i="9"/>
  <c r="F103" i="9" s="1"/>
  <c r="D104" i="9"/>
  <c r="F104" i="9" s="1"/>
  <c r="D105" i="9"/>
  <c r="F105" i="9" s="1"/>
  <c r="H36" i="8"/>
  <c r="H96" i="8"/>
  <c r="C36" i="8"/>
  <c r="C96" i="8" s="1"/>
  <c r="E96" i="8"/>
  <c r="F10" i="8"/>
  <c r="F16" i="8"/>
  <c r="F22" i="8"/>
  <c r="F28" i="8"/>
  <c r="F34" i="8"/>
  <c r="F40" i="8"/>
  <c r="F46" i="8"/>
  <c r="F52" i="8"/>
  <c r="F58" i="8"/>
  <c r="F64" i="8"/>
  <c r="F70" i="8"/>
  <c r="F76" i="8"/>
  <c r="F82" i="8"/>
  <c r="F88" i="8"/>
  <c r="F94" i="8"/>
  <c r="I7" i="8"/>
  <c r="K7" i="8" s="1"/>
  <c r="I8" i="8"/>
  <c r="K8" i="8" s="1"/>
  <c r="I9" i="8"/>
  <c r="K9" i="8" s="1"/>
  <c r="I10" i="8"/>
  <c r="K10" i="8" s="1"/>
  <c r="I11" i="8"/>
  <c r="K11" i="8" s="1"/>
  <c r="I12" i="8"/>
  <c r="K12" i="8" s="1"/>
  <c r="I13" i="8"/>
  <c r="K13" i="8" s="1"/>
  <c r="I14" i="8"/>
  <c r="K14" i="8" s="1"/>
  <c r="I15" i="8"/>
  <c r="K15" i="8" s="1"/>
  <c r="I16" i="8"/>
  <c r="K16" i="8" s="1"/>
  <c r="I17" i="8"/>
  <c r="K17" i="8" s="1"/>
  <c r="I18" i="8"/>
  <c r="K18" i="8" s="1"/>
  <c r="I19" i="8"/>
  <c r="K19" i="8" s="1"/>
  <c r="I20" i="8"/>
  <c r="K20" i="8" s="1"/>
  <c r="I21" i="8"/>
  <c r="K21" i="8" s="1"/>
  <c r="I22" i="8"/>
  <c r="K22" i="8" s="1"/>
  <c r="I23" i="8"/>
  <c r="K23" i="8" s="1"/>
  <c r="I24" i="8"/>
  <c r="K24" i="8" s="1"/>
  <c r="I25" i="8"/>
  <c r="K25" i="8" s="1"/>
  <c r="I26" i="8"/>
  <c r="K26" i="8" s="1"/>
  <c r="I27" i="8"/>
  <c r="K27" i="8" s="1"/>
  <c r="I28" i="8"/>
  <c r="K28" i="8" s="1"/>
  <c r="I29" i="8"/>
  <c r="K29" i="8" s="1"/>
  <c r="I30" i="8"/>
  <c r="K30" i="8" s="1"/>
  <c r="I31" i="8"/>
  <c r="K31" i="8" s="1"/>
  <c r="I32" i="8"/>
  <c r="K32" i="8" s="1"/>
  <c r="I33" i="8"/>
  <c r="K33" i="8" s="1"/>
  <c r="I34" i="8"/>
  <c r="K34" i="8" s="1"/>
  <c r="I35" i="8"/>
  <c r="K35" i="8" s="1"/>
  <c r="I36" i="8"/>
  <c r="K36" i="8" s="1"/>
  <c r="I37" i="8"/>
  <c r="K37" i="8" s="1"/>
  <c r="I38" i="8"/>
  <c r="K38" i="8" s="1"/>
  <c r="I39" i="8"/>
  <c r="K39" i="8" s="1"/>
  <c r="I40" i="8"/>
  <c r="K40" i="8" s="1"/>
  <c r="I41" i="8"/>
  <c r="K41" i="8" s="1"/>
  <c r="I42" i="8"/>
  <c r="K42" i="8" s="1"/>
  <c r="I43" i="8"/>
  <c r="K43" i="8" s="1"/>
  <c r="I44" i="8"/>
  <c r="K44" i="8" s="1"/>
  <c r="I45" i="8"/>
  <c r="K45" i="8" s="1"/>
  <c r="I46" i="8"/>
  <c r="K46" i="8" s="1"/>
  <c r="I47" i="8"/>
  <c r="K47" i="8" s="1"/>
  <c r="I48" i="8"/>
  <c r="K48" i="8" s="1"/>
  <c r="I49" i="8"/>
  <c r="K49" i="8" s="1"/>
  <c r="I50" i="8"/>
  <c r="K50" i="8" s="1"/>
  <c r="I51" i="8"/>
  <c r="K51" i="8" s="1"/>
  <c r="I52" i="8"/>
  <c r="K52" i="8" s="1"/>
  <c r="I53" i="8"/>
  <c r="K53" i="8" s="1"/>
  <c r="I54" i="8"/>
  <c r="K54" i="8" s="1"/>
  <c r="I55" i="8"/>
  <c r="K55" i="8" s="1"/>
  <c r="I56" i="8"/>
  <c r="K56" i="8" s="1"/>
  <c r="I57" i="8"/>
  <c r="K57" i="8" s="1"/>
  <c r="I58" i="8"/>
  <c r="K58" i="8" s="1"/>
  <c r="I59" i="8"/>
  <c r="K59" i="8" s="1"/>
  <c r="I60" i="8"/>
  <c r="K60" i="8" s="1"/>
  <c r="I61" i="8"/>
  <c r="K61" i="8" s="1"/>
  <c r="I62" i="8"/>
  <c r="K62" i="8" s="1"/>
  <c r="I63" i="8"/>
  <c r="K63" i="8" s="1"/>
  <c r="I64" i="8"/>
  <c r="K64" i="8" s="1"/>
  <c r="I65" i="8"/>
  <c r="K65" i="8" s="1"/>
  <c r="I66" i="8"/>
  <c r="K66" i="8" s="1"/>
  <c r="I67" i="8"/>
  <c r="K67" i="8" s="1"/>
  <c r="I68" i="8"/>
  <c r="K68" i="8" s="1"/>
  <c r="I69" i="8"/>
  <c r="K69" i="8" s="1"/>
  <c r="I70" i="8"/>
  <c r="K70" i="8" s="1"/>
  <c r="I71" i="8"/>
  <c r="K71" i="8" s="1"/>
  <c r="I72" i="8"/>
  <c r="K72" i="8" s="1"/>
  <c r="I73" i="8"/>
  <c r="K73" i="8" s="1"/>
  <c r="I74" i="8"/>
  <c r="K74" i="8" s="1"/>
  <c r="I75" i="8"/>
  <c r="K75" i="8" s="1"/>
  <c r="I76" i="8"/>
  <c r="K76" i="8" s="1"/>
  <c r="I77" i="8"/>
  <c r="K77" i="8" s="1"/>
  <c r="I78" i="8"/>
  <c r="K78" i="8" s="1"/>
  <c r="I79" i="8"/>
  <c r="K79" i="8" s="1"/>
  <c r="I80" i="8"/>
  <c r="K80" i="8" s="1"/>
  <c r="I81" i="8"/>
  <c r="K81" i="8" s="1"/>
  <c r="I82" i="8"/>
  <c r="K82" i="8" s="1"/>
  <c r="I83" i="8"/>
  <c r="K83" i="8" s="1"/>
  <c r="I84" i="8"/>
  <c r="K84" i="8" s="1"/>
  <c r="I85" i="8"/>
  <c r="K85" i="8" s="1"/>
  <c r="I86" i="8"/>
  <c r="K86" i="8" s="1"/>
  <c r="I87" i="8"/>
  <c r="K87" i="8" s="1"/>
  <c r="I88" i="8"/>
  <c r="K88" i="8" s="1"/>
  <c r="I89" i="8"/>
  <c r="K89" i="8" s="1"/>
  <c r="I90" i="8"/>
  <c r="K90" i="8" s="1"/>
  <c r="I91" i="8"/>
  <c r="K91" i="8" s="1"/>
  <c r="I92" i="8"/>
  <c r="K92" i="8" s="1"/>
  <c r="I93" i="8"/>
  <c r="K93" i="8" s="1"/>
  <c r="I94" i="8"/>
  <c r="K94" i="8" s="1"/>
  <c r="I95" i="8"/>
  <c r="K95" i="8" s="1"/>
  <c r="D6" i="8"/>
  <c r="I6" i="8" s="1"/>
  <c r="D7" i="8"/>
  <c r="D96" i="8" s="1"/>
  <c r="D8" i="8"/>
  <c r="F8" i="8" s="1"/>
  <c r="D9" i="8"/>
  <c r="F9" i="8" s="1"/>
  <c r="D10" i="8"/>
  <c r="D11" i="8"/>
  <c r="F11" i="8" s="1"/>
  <c r="D12" i="8"/>
  <c r="F12" i="8" s="1"/>
  <c r="D13" i="8"/>
  <c r="F13" i="8" s="1"/>
  <c r="D14" i="8"/>
  <c r="F14" i="8" s="1"/>
  <c r="D15" i="8"/>
  <c r="F15" i="8" s="1"/>
  <c r="D16" i="8"/>
  <c r="D17" i="8"/>
  <c r="F17" i="8" s="1"/>
  <c r="D18" i="8"/>
  <c r="F18" i="8" s="1"/>
  <c r="D19" i="8"/>
  <c r="F19" i="8" s="1"/>
  <c r="D20" i="8"/>
  <c r="F20" i="8" s="1"/>
  <c r="D21" i="8"/>
  <c r="F21" i="8" s="1"/>
  <c r="D22" i="8"/>
  <c r="D23" i="8"/>
  <c r="F23" i="8" s="1"/>
  <c r="D24" i="8"/>
  <c r="F24" i="8" s="1"/>
  <c r="D25" i="8"/>
  <c r="F25" i="8" s="1"/>
  <c r="D26" i="8"/>
  <c r="F26" i="8" s="1"/>
  <c r="D27" i="8"/>
  <c r="F27" i="8" s="1"/>
  <c r="D28" i="8"/>
  <c r="D29" i="8"/>
  <c r="F29" i="8" s="1"/>
  <c r="D30" i="8"/>
  <c r="F30" i="8" s="1"/>
  <c r="D31" i="8"/>
  <c r="F31" i="8" s="1"/>
  <c r="D32" i="8"/>
  <c r="F32" i="8" s="1"/>
  <c r="D33" i="8"/>
  <c r="F33" i="8" s="1"/>
  <c r="D34" i="8"/>
  <c r="D35" i="8"/>
  <c r="F35" i="8" s="1"/>
  <c r="D36" i="8"/>
  <c r="F36" i="8" s="1"/>
  <c r="D37" i="8"/>
  <c r="F37" i="8" s="1"/>
  <c r="D38" i="8"/>
  <c r="F38" i="8" s="1"/>
  <c r="D39" i="8"/>
  <c r="F39" i="8" s="1"/>
  <c r="D40" i="8"/>
  <c r="D41" i="8"/>
  <c r="F41" i="8" s="1"/>
  <c r="D42" i="8"/>
  <c r="F42" i="8" s="1"/>
  <c r="D43" i="8"/>
  <c r="F43" i="8" s="1"/>
  <c r="D44" i="8"/>
  <c r="F44" i="8" s="1"/>
  <c r="D45" i="8"/>
  <c r="F45" i="8" s="1"/>
  <c r="D46" i="8"/>
  <c r="D47" i="8"/>
  <c r="F47" i="8" s="1"/>
  <c r="D48" i="8"/>
  <c r="F48" i="8" s="1"/>
  <c r="D49" i="8"/>
  <c r="F49" i="8" s="1"/>
  <c r="D50" i="8"/>
  <c r="F50" i="8" s="1"/>
  <c r="D51" i="8"/>
  <c r="F51" i="8" s="1"/>
  <c r="D52" i="8"/>
  <c r="D53" i="8"/>
  <c r="F53" i="8" s="1"/>
  <c r="D54" i="8"/>
  <c r="F54" i="8" s="1"/>
  <c r="D55" i="8"/>
  <c r="F55" i="8" s="1"/>
  <c r="D56" i="8"/>
  <c r="F56" i="8" s="1"/>
  <c r="D57" i="8"/>
  <c r="F57" i="8" s="1"/>
  <c r="D58" i="8"/>
  <c r="D59" i="8"/>
  <c r="F59" i="8" s="1"/>
  <c r="D60" i="8"/>
  <c r="F60" i="8" s="1"/>
  <c r="D61" i="8"/>
  <c r="F61" i="8" s="1"/>
  <c r="D62" i="8"/>
  <c r="F62" i="8" s="1"/>
  <c r="D63" i="8"/>
  <c r="F63" i="8" s="1"/>
  <c r="D64" i="8"/>
  <c r="D65" i="8"/>
  <c r="F65" i="8" s="1"/>
  <c r="D66" i="8"/>
  <c r="F66" i="8" s="1"/>
  <c r="D67" i="8"/>
  <c r="F67" i="8" s="1"/>
  <c r="D68" i="8"/>
  <c r="F68" i="8" s="1"/>
  <c r="D69" i="8"/>
  <c r="F69" i="8" s="1"/>
  <c r="D70" i="8"/>
  <c r="D71" i="8"/>
  <c r="F71" i="8" s="1"/>
  <c r="D72" i="8"/>
  <c r="F72" i="8" s="1"/>
  <c r="D73" i="8"/>
  <c r="F73" i="8" s="1"/>
  <c r="D74" i="8"/>
  <c r="F74" i="8" s="1"/>
  <c r="D75" i="8"/>
  <c r="F75" i="8" s="1"/>
  <c r="D76" i="8"/>
  <c r="D77" i="8"/>
  <c r="F77" i="8" s="1"/>
  <c r="D78" i="8"/>
  <c r="F78" i="8" s="1"/>
  <c r="D79" i="8"/>
  <c r="F79" i="8" s="1"/>
  <c r="D80" i="8"/>
  <c r="F80" i="8" s="1"/>
  <c r="D81" i="8"/>
  <c r="F81" i="8" s="1"/>
  <c r="D82" i="8"/>
  <c r="D83" i="8"/>
  <c r="F83" i="8" s="1"/>
  <c r="D84" i="8"/>
  <c r="F84" i="8" s="1"/>
  <c r="D85" i="8"/>
  <c r="F85" i="8" s="1"/>
  <c r="D86" i="8"/>
  <c r="F86" i="8" s="1"/>
  <c r="D87" i="8"/>
  <c r="F87" i="8" s="1"/>
  <c r="D88" i="8"/>
  <c r="D89" i="8"/>
  <c r="F89" i="8" s="1"/>
  <c r="D90" i="8"/>
  <c r="F90" i="8" s="1"/>
  <c r="D91" i="8"/>
  <c r="F91" i="8" s="1"/>
  <c r="D92" i="8"/>
  <c r="F92" i="8" s="1"/>
  <c r="D93" i="8"/>
  <c r="F93" i="8" s="1"/>
  <c r="D94" i="8"/>
  <c r="D95" i="8"/>
  <c r="F95" i="8" s="1"/>
  <c r="E90" i="7"/>
  <c r="F90" i="7"/>
  <c r="G90" i="7"/>
  <c r="H90" i="7"/>
  <c r="I90" i="7"/>
  <c r="J90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E73" i="6"/>
  <c r="G73" i="6"/>
  <c r="I73" i="6"/>
  <c r="K73" i="6"/>
  <c r="J72" i="6"/>
  <c r="L72" i="6" s="1"/>
  <c r="H33" i="6"/>
  <c r="H36" i="6"/>
  <c r="B86" i="10" s="1"/>
  <c r="E86" i="10" s="1"/>
  <c r="J6" i="6"/>
  <c r="J7" i="6"/>
  <c r="L7" i="6" s="1"/>
  <c r="J8" i="6"/>
  <c r="L8" i="6" s="1"/>
  <c r="J9" i="6"/>
  <c r="L9" i="6" s="1"/>
  <c r="J10" i="6"/>
  <c r="L10" i="6" s="1"/>
  <c r="J11" i="6"/>
  <c r="L11" i="6" s="1"/>
  <c r="J12" i="6"/>
  <c r="L12" i="6" s="1"/>
  <c r="J13" i="6"/>
  <c r="L13" i="6" s="1"/>
  <c r="J14" i="6"/>
  <c r="L14" i="6" s="1"/>
  <c r="J15" i="6"/>
  <c r="L15" i="6" s="1"/>
  <c r="J16" i="6"/>
  <c r="L16" i="6" s="1"/>
  <c r="J17" i="6"/>
  <c r="L17" i="6" s="1"/>
  <c r="J18" i="6"/>
  <c r="L18" i="6" s="1"/>
  <c r="J19" i="6"/>
  <c r="L19" i="6" s="1"/>
  <c r="J20" i="6"/>
  <c r="L20" i="6" s="1"/>
  <c r="J21" i="6"/>
  <c r="L21" i="6" s="1"/>
  <c r="J22" i="6"/>
  <c r="L22" i="6" s="1"/>
  <c r="J23" i="6"/>
  <c r="L23" i="6" s="1"/>
  <c r="J24" i="6"/>
  <c r="L24" i="6" s="1"/>
  <c r="J25" i="6"/>
  <c r="L25" i="6" s="1"/>
  <c r="J26" i="6"/>
  <c r="L26" i="6" s="1"/>
  <c r="J27" i="6"/>
  <c r="L27" i="6" s="1"/>
  <c r="J28" i="6"/>
  <c r="L28" i="6" s="1"/>
  <c r="J29" i="6"/>
  <c r="L29" i="6" s="1"/>
  <c r="J30" i="6"/>
  <c r="L30" i="6" s="1"/>
  <c r="J31" i="6"/>
  <c r="L31" i="6" s="1"/>
  <c r="J32" i="6"/>
  <c r="L32" i="6" s="1"/>
  <c r="J33" i="6"/>
  <c r="L33" i="6" s="1"/>
  <c r="J34" i="6"/>
  <c r="L34" i="6" s="1"/>
  <c r="J35" i="6"/>
  <c r="L35" i="6" s="1"/>
  <c r="J36" i="6"/>
  <c r="L36" i="6" s="1"/>
  <c r="J37" i="6"/>
  <c r="L37" i="6" s="1"/>
  <c r="J38" i="6"/>
  <c r="L38" i="6" s="1"/>
  <c r="J39" i="6"/>
  <c r="L39" i="6" s="1"/>
  <c r="J40" i="6"/>
  <c r="L40" i="6" s="1"/>
  <c r="J41" i="6"/>
  <c r="L41" i="6" s="1"/>
  <c r="J42" i="6"/>
  <c r="L42" i="6" s="1"/>
  <c r="J43" i="6"/>
  <c r="L43" i="6" s="1"/>
  <c r="J44" i="6"/>
  <c r="L44" i="6" s="1"/>
  <c r="J45" i="6"/>
  <c r="L45" i="6" s="1"/>
  <c r="J46" i="6"/>
  <c r="L46" i="6" s="1"/>
  <c r="J47" i="6"/>
  <c r="L47" i="6" s="1"/>
  <c r="J48" i="6"/>
  <c r="L48" i="6" s="1"/>
  <c r="J49" i="6"/>
  <c r="L49" i="6" s="1"/>
  <c r="J50" i="6"/>
  <c r="L50" i="6" s="1"/>
  <c r="J51" i="6"/>
  <c r="L51" i="6" s="1"/>
  <c r="J52" i="6"/>
  <c r="L52" i="6" s="1"/>
  <c r="J53" i="6"/>
  <c r="L53" i="6" s="1"/>
  <c r="J54" i="6"/>
  <c r="L54" i="6" s="1"/>
  <c r="J55" i="6"/>
  <c r="L55" i="6" s="1"/>
  <c r="J56" i="6"/>
  <c r="L56" i="6" s="1"/>
  <c r="J57" i="6"/>
  <c r="L57" i="6" s="1"/>
  <c r="J58" i="6"/>
  <c r="L58" i="6" s="1"/>
  <c r="J59" i="6"/>
  <c r="L59" i="6" s="1"/>
  <c r="J60" i="6"/>
  <c r="L60" i="6" s="1"/>
  <c r="J61" i="6"/>
  <c r="L61" i="6" s="1"/>
  <c r="J62" i="6"/>
  <c r="L62" i="6" s="1"/>
  <c r="J63" i="6"/>
  <c r="L63" i="6" s="1"/>
  <c r="J64" i="6"/>
  <c r="L64" i="6" s="1"/>
  <c r="J65" i="6"/>
  <c r="L65" i="6" s="1"/>
  <c r="J66" i="6"/>
  <c r="L66" i="6" s="1"/>
  <c r="J67" i="6"/>
  <c r="L67" i="6" s="1"/>
  <c r="J68" i="6"/>
  <c r="L68" i="6" s="1"/>
  <c r="J69" i="6"/>
  <c r="L69" i="6" s="1"/>
  <c r="J70" i="6"/>
  <c r="L70" i="6" s="1"/>
  <c r="J71" i="6"/>
  <c r="L71" i="6" s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B18" i="10"/>
  <c r="E18" i="10" s="1"/>
  <c r="H24" i="6"/>
  <c r="H25" i="6"/>
  <c r="H26" i="6"/>
  <c r="H27" i="6"/>
  <c r="H28" i="6"/>
  <c r="H29" i="6"/>
  <c r="H30" i="6"/>
  <c r="H31" i="6"/>
  <c r="H32" i="6"/>
  <c r="H34" i="6"/>
  <c r="H35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F6" i="6"/>
  <c r="D87" i="4"/>
  <c r="E87" i="4"/>
  <c r="F87" i="4"/>
  <c r="H87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F73" i="6" l="1"/>
  <c r="L73" i="6"/>
  <c r="H7" i="6"/>
  <c r="H23" i="6"/>
  <c r="J73" i="6"/>
  <c r="J102" i="10"/>
  <c r="C6" i="5" s="1"/>
  <c r="H106" i="9"/>
  <c r="K106" i="9"/>
  <c r="F106" i="9"/>
  <c r="I106" i="9"/>
  <c r="D106" i="9"/>
  <c r="K96" i="8"/>
  <c r="F7" i="8"/>
  <c r="F96" i="8" s="1"/>
  <c r="I96" i="8"/>
  <c r="G87" i="4"/>
  <c r="E6" i="5" l="1"/>
  <c r="E10" i="5" s="1"/>
  <c r="C10" i="5"/>
  <c r="D6" i="5"/>
  <c r="D10" i="5" s="1"/>
  <c r="H73" i="6"/>
  <c r="E41" i="10"/>
  <c r="E102" i="10" s="1"/>
  <c r="M11" i="10" s="1"/>
  <c r="B102" i="10"/>
  <c r="S20" i="3"/>
  <c r="R20" i="3"/>
  <c r="N20" i="3"/>
  <c r="L20" i="3"/>
  <c r="I20" i="3"/>
  <c r="J20" i="3"/>
  <c r="Q9" i="3"/>
  <c r="Q20" i="3" s="1"/>
  <c r="Q10" i="3"/>
  <c r="Q11" i="3"/>
  <c r="Q14" i="3"/>
  <c r="Q15" i="3"/>
  <c r="Q17" i="3"/>
  <c r="N19" i="3"/>
  <c r="Q19" i="3" s="1"/>
  <c r="N18" i="3"/>
  <c r="Q18" i="3" s="1"/>
  <c r="N16" i="3"/>
  <c r="Q16" i="3" s="1"/>
  <c r="N15" i="3"/>
  <c r="N13" i="3"/>
  <c r="Q13" i="3" s="1"/>
  <c r="N12" i="3"/>
  <c r="Q12" i="3" s="1"/>
  <c r="L93" i="2" l="1"/>
  <c r="M93" i="2"/>
  <c r="H93" i="2"/>
  <c r="F93" i="2"/>
  <c r="C93" i="2"/>
  <c r="D93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H46" i="2"/>
  <c r="K93" i="2" l="1"/>
</calcChain>
</file>

<file path=xl/comments1.xml><?xml version="1.0" encoding="utf-8"?>
<comments xmlns="http://schemas.openxmlformats.org/spreadsheetml/2006/main">
  <authors>
    <author/>
  </authors>
  <commentList>
    <comment ref="E11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Ali Akbar Iranshahi:
</t>
        </r>
        <r>
          <rPr>
            <sz val="9"/>
            <color rgb="FF000000"/>
            <rFont val="Tahoma"/>
            <family val="2"/>
            <charset val="1"/>
          </rPr>
          <t xml:space="preserve">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<sst xmlns="http://schemas.openxmlformats.org/spreadsheetml/2006/main" count="1497" uniqueCount="375">
  <si>
    <t>به ‌نام خدا</t>
  </si>
  <si>
    <t>صندوق سرمایه گذاری اختصاصی بازارگردانی صبا گستر نفت و گاز تامین</t>
  </si>
  <si>
    <t xml:space="preserve">صورت وضعیت پرتفوی
</t>
  </si>
  <si>
    <t xml:space="preserve">برای ماه منتهی به 1400/05/31
</t>
  </si>
  <si>
    <t>مدیر صندوق</t>
  </si>
  <si>
    <t xml:space="preserve"> صندوق سرمایه گذاری اختصاصی بازارگردانی صبا گستر نفت و گاز تامین</t>
  </si>
  <si>
    <t xml:space="preserve">صورت وضعیت پرتفوی </t>
  </si>
  <si>
    <t>برای ماه منتهی به 1400/05/31</t>
  </si>
  <si>
    <t>1- سرمایه گذاری ها</t>
  </si>
  <si>
    <t>1-1-سرمایه‌گذاری در سهام و حق تقدم سهام وصندوق‌های سرمایه‌گذاری</t>
  </si>
  <si>
    <t>1400/05/01</t>
  </si>
  <si>
    <t>تغییرات طی دوره</t>
  </si>
  <si>
    <t>1400/05/31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</si>
  <si>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</si>
  <si>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</si>
  <si>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</si>
  <si>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</si>
  <si>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</si>
  <si>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</si>
  <si>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</si>
  <si>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</si>
  <si>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</si>
  <si>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</si>
  <si>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کشت و دامداری فکا (زفکا)</t>
  </si>
  <si>
    <t>کربن ایران (شکربن)</t>
  </si>
  <si>
    <t>معدنی املاح ایران (شاملا)</t>
  </si>
  <si>
    <t>پارس الکتریک (لپارس)</t>
  </si>
  <si>
    <t>دارو رازک (درازک)</t>
  </si>
  <si>
    <t>فرآورده های نسوز ایران (کفرا)</t>
  </si>
  <si>
    <t>سیمان غرب (سغرب)</t>
  </si>
  <si>
    <t>سیمان سفیدنی ریز (سنیر)</t>
  </si>
  <si>
    <t>سیمان دورود (سدور)</t>
  </si>
  <si>
    <t>نیروکلر (شکلر)</t>
  </si>
  <si>
    <t>صنایع چوب خزر کاسپین (چخزر)</t>
  </si>
  <si>
    <t>پارس دارو (دپارس)</t>
  </si>
  <si>
    <t>دارو زهراوی (دزهراوی)</t>
  </si>
  <si>
    <t>سیمان فارس و خوزستان (سفارس)</t>
  </si>
  <si>
    <t>سیمان صوفیان (سصوفی)</t>
  </si>
  <si>
    <t>سیمان ارومیه (ساروم)</t>
  </si>
  <si>
    <t>سیمان قائن (سقاین)</t>
  </si>
  <si>
    <t>سیمان بجنورد (سبجنو)</t>
  </si>
  <si>
    <t>پتروشیمی امیرکبیر (شکبیر)</t>
  </si>
  <si>
    <t>لوازم خانگی پارس (لخانه)</t>
  </si>
  <si>
    <t>سر. نفت و گاز تامین (تاپیکو)</t>
  </si>
  <si>
    <t>صنعتی بارز (پکرمان)</t>
  </si>
  <si>
    <t>سر. صدر تامین (تاصیکو)</t>
  </si>
  <si>
    <t>سر. صبا تامین (صبا)</t>
  </si>
  <si>
    <t>خاک چینی ایران (کخاک)</t>
  </si>
  <si>
    <t>کارخانجات داروپخش (دارو)</t>
  </si>
  <si>
    <t>دارویی ره آورد تامین (درهآور)</t>
  </si>
  <si>
    <t>داروسازی قاضی (دقاضی)</t>
  </si>
  <si>
    <t>مواد داروپخش (دتماد)</t>
  </si>
  <si>
    <t>داده پردازی ایران (مداران)</t>
  </si>
  <si>
    <t>زغال سنگ پروده طبس (کزغال)</t>
  </si>
  <si>
    <t>محصولات کاغذی لطیف (لطیف)</t>
  </si>
  <si>
    <t>نفت ایرانول (شرانل)</t>
  </si>
  <si>
    <t>تکین کو (رتکو)</t>
  </si>
  <si>
    <t>کشاورزی و دامپروری ملارد شیر (زملارد)</t>
  </si>
  <si>
    <t>دارو فارابی (دفارا)</t>
  </si>
  <si>
    <t>دارو ابوریحان (دابور)</t>
  </si>
  <si>
    <t>زاگرس فارمد پارس (ددام)</t>
  </si>
  <si>
    <t>توزیع داروپخش (دتوزیع)</t>
  </si>
  <si>
    <t>سیمان ساوه (ساوه)</t>
  </si>
  <si>
    <t>سیمان خزر (سخزر)</t>
  </si>
  <si>
    <t>پتروشیمی آبادان (شپترو)</t>
  </si>
  <si>
    <t>سر. دارویی تامین (تیپیکو)</t>
  </si>
  <si>
    <t>کاشی الوند (کلوند)</t>
  </si>
  <si>
    <t>کشت و دام گلدشت نمونه اصفهان (زگلدشت)</t>
  </si>
  <si>
    <t>داروپخش (وپخش)</t>
  </si>
  <si>
    <t>شیرین دارو (دشیری)</t>
  </si>
  <si>
    <t>کاسپین تامین (کاسپین)</t>
  </si>
  <si>
    <t>پشم شیشه ایران (کپشیر)</t>
  </si>
  <si>
    <t>تولید ژلاتین کپسول ایران (دکپسول)</t>
  </si>
  <si>
    <t>سیمان فارس نو (سفانو)</t>
  </si>
  <si>
    <t>سیمان فارس (سفار)</t>
  </si>
  <si>
    <t>سر. سیمان تامین (سیتا)</t>
  </si>
  <si>
    <t>پالایش نفت لاوان (شاوان)</t>
  </si>
  <si>
    <t>سر. تامین اجتماعی (شستا)</t>
  </si>
  <si>
    <t>پتروشیمی خراسان (خراسان)</t>
  </si>
  <si>
    <t>نفت پاسارگاد (شپاس)</t>
  </si>
  <si>
    <t>دوده صنعتی پارس (شدوص)</t>
  </si>
  <si>
    <t>دارو اکسیر (دلر)</t>
  </si>
  <si>
    <t>کلر پارس (کلر)</t>
  </si>
  <si>
    <t>کارتن ایران (چکارن)</t>
  </si>
  <si>
    <t>فارسیت اهواز (سفاسی)</t>
  </si>
  <si>
    <t>سر. هامون صبا (وهامون)</t>
  </si>
  <si>
    <t>سر. پتروشیمی (وپترو)</t>
  </si>
  <si>
    <t>لاستیک سهند (پسهند)</t>
  </si>
  <si>
    <t>لعابیران (شلعاب)</t>
  </si>
  <si>
    <t>شیمی داروپخش (دشیمی)</t>
  </si>
  <si>
    <t>مس باهنر (فباهنر)</t>
  </si>
  <si>
    <t>کاغذ سازی کاوه (چکاوه)</t>
  </si>
  <si>
    <t>سیمان شاهرود (سرود)</t>
  </si>
  <si>
    <t>سیمان بهبهان (سبهان)</t>
  </si>
  <si>
    <t>سیمان خاش (سخاش)</t>
  </si>
  <si>
    <t>پتروشیمی فن آوران (شفن)</t>
  </si>
  <si>
    <t>پتروشیمی غدیر (شغدیر)</t>
  </si>
  <si>
    <t>پخش هجرت (هجرت)</t>
  </si>
  <si>
    <t>کاشی سعدی (کسعدی)</t>
  </si>
  <si>
    <t>سیمان خوزستان (سخوز)</t>
  </si>
  <si>
    <t>پتروشیمی فارابی (شفارا)</t>
  </si>
  <si>
    <t>داروپخش (حق تقدم) (وپخشح)</t>
  </si>
  <si>
    <t>سر. دارویی تامین (حق تقدم) (تیپیکوح)</t>
  </si>
  <si>
    <t>دارو فارابی (حق تقدم) (دفاراح)</t>
  </si>
  <si>
    <t>دارو ابوریحان (حق تقدم) (دابورح)</t>
  </si>
  <si>
    <t>ص س اندیشه ورزان صبا تامین (اوصتا)</t>
  </si>
  <si>
    <t>جمع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</si>
  <si>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</si>
  <si>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</si>
  <si>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</si>
  <si>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تاریخ سررسید</t>
  </si>
  <si>
    <t>قیمت بازار هر ورقه</t>
  </si>
  <si>
    <t>درصد به کل دارایی‌ها</t>
  </si>
  <si>
    <t>منفعت دولت5-ش.خاص کاردان0108 (افاد51)</t>
  </si>
  <si>
    <t>بلی</t>
  </si>
  <si>
    <t>1398/08/18</t>
  </si>
  <si>
    <t>1401/08/18</t>
  </si>
  <si>
    <t>منفعت دولت7-ش.خاص سایر0204 (افاد74)</t>
  </si>
  <si>
    <t>1398/10/11</t>
  </si>
  <si>
    <t>1402/04/11</t>
  </si>
  <si>
    <t>مرابحه عام دولت3-ش.خ 0104 (اراد36)</t>
  </si>
  <si>
    <t>1399/04/03</t>
  </si>
  <si>
    <t>1401/04/03</t>
  </si>
  <si>
    <t>مرابحه عام دولت3-ش.خ 0005 (اراد37)</t>
  </si>
  <si>
    <t>1399/04/24</t>
  </si>
  <si>
    <t>1400/05/24</t>
  </si>
  <si>
    <t>مرابحه عام دولت4-ش.خ 0006 (اراد41)</t>
  </si>
  <si>
    <t>1399/05/07</t>
  </si>
  <si>
    <t>1400/06/07</t>
  </si>
  <si>
    <t>مرابحه عام دولت4-ش.خ 0106 (اراد42)</t>
  </si>
  <si>
    <t>-</t>
  </si>
  <si>
    <t>1401/06/07</t>
  </si>
  <si>
    <t>مرابحه عام دولت4-ش.خ 0008 (اراد47)</t>
  </si>
  <si>
    <t>1399/06/04</t>
  </si>
  <si>
    <t>1400/08/04</t>
  </si>
  <si>
    <t>صکوک اجاره شستا311-6ماهه18% (صشستا311)</t>
  </si>
  <si>
    <t>1399/11/25</t>
  </si>
  <si>
    <t>1403/11/25</t>
  </si>
  <si>
    <t>مرابحه عام دولت79-ش.خ010612 (اراد79)</t>
  </si>
  <si>
    <t>1399/12/12</t>
  </si>
  <si>
    <t>1401/06/12</t>
  </si>
  <si>
    <t>اجاره صبا تامین14040125 (صبا1404)</t>
  </si>
  <si>
    <t>1400/01/28</t>
  </si>
  <si>
    <t>1404/01/28</t>
  </si>
  <si>
    <t>اجاره انرژی پاسارگاد14040302 (پاسار04)</t>
  </si>
  <si>
    <t>1400/03/02</t>
  </si>
  <si>
    <t>1404/03/02</t>
  </si>
  <si>
    <t>3-1- سرمایه‌گذاری در  سپرده‌ بانکی</t>
  </si>
  <si>
    <t>مشخصات حساب بانکی</t>
  </si>
  <si>
    <t>شماره حساب</t>
  </si>
  <si>
    <t>نوع سپرده</t>
  </si>
  <si>
    <t>نرخ سود علی الحساب</t>
  </si>
  <si>
    <t>مبلغ</t>
  </si>
  <si>
    <t>افزایش</t>
  </si>
  <si>
    <t>کاهش</t>
  </si>
  <si>
    <t>رفاه-شفارا</t>
  </si>
  <si>
    <t>سپرده سرمایه‌گذاری</t>
  </si>
  <si>
    <t>رفاه-سخاش</t>
  </si>
  <si>
    <t>رفاه-سخوز</t>
  </si>
  <si>
    <t>رفاه-سصوفی</t>
  </si>
  <si>
    <t>رفاه - دقاضی</t>
  </si>
  <si>
    <t>رفاه - دشیمی</t>
  </si>
  <si>
    <t>رفاه - وپخش</t>
  </si>
  <si>
    <t>رفاه - کلوند</t>
  </si>
  <si>
    <t>رفاه-شرانل</t>
  </si>
  <si>
    <t>رفاه-تاپیکو</t>
  </si>
  <si>
    <t>رفاه-سفاسی</t>
  </si>
  <si>
    <t>رفاه-شکبیر</t>
  </si>
  <si>
    <t>رفاه-مداران</t>
  </si>
  <si>
    <t>رفاه-سدور</t>
  </si>
  <si>
    <t>رفاه-سفار</t>
  </si>
  <si>
    <t>رفاه - چکاوه</t>
  </si>
  <si>
    <t>رفاه - کاسپین</t>
  </si>
  <si>
    <t>رفاه - هجرت</t>
  </si>
  <si>
    <t>رفاه - شلعاب</t>
  </si>
  <si>
    <t>رفاه-شغدیر</t>
  </si>
  <si>
    <t>رفاه-شپاس</t>
  </si>
  <si>
    <t>رفاه-سیتا</t>
  </si>
  <si>
    <t>رفاه-سفارس</t>
  </si>
  <si>
    <t>رفاه - کپشیر</t>
  </si>
  <si>
    <t>رفاه - دتوزیع</t>
  </si>
  <si>
    <t>رفاه - کلر</t>
  </si>
  <si>
    <t>رفاه - کخاک</t>
  </si>
  <si>
    <t>رفاه-رتکو</t>
  </si>
  <si>
    <t>رفاه-شکربن</t>
  </si>
  <si>
    <t>رفاه-پکرمان</t>
  </si>
  <si>
    <t>رفاه-شاوان</t>
  </si>
  <si>
    <t>رفاه-سغرب</t>
  </si>
  <si>
    <t>رفاه-ساوه</t>
  </si>
  <si>
    <t>رفاه-سرود</t>
  </si>
  <si>
    <t>رفاه - دتماد</t>
  </si>
  <si>
    <t>رفاه - درهاور</t>
  </si>
  <si>
    <t>رفاه - دفارا</t>
  </si>
  <si>
    <t>رفاه - شاملا</t>
  </si>
  <si>
    <t>رفاه-خراسان</t>
  </si>
  <si>
    <t>لطیف</t>
  </si>
  <si>
    <t>کوتاه مدت</t>
  </si>
  <si>
    <t>چخزر</t>
  </si>
  <si>
    <t>رفاه-سنیر</t>
  </si>
  <si>
    <t>رفاه-سبجنو</t>
  </si>
  <si>
    <t>رفاه - دکپسول</t>
  </si>
  <si>
    <t>رفاه - کفرا</t>
  </si>
  <si>
    <t>رفاه ـ دارو</t>
  </si>
  <si>
    <t>رفاه ـ زگلدشت</t>
  </si>
  <si>
    <t>رفاه - صبا</t>
  </si>
  <si>
    <t>رفاه-تاصیکو</t>
  </si>
  <si>
    <t>رفاه-فکا</t>
  </si>
  <si>
    <t>لخانه</t>
  </si>
  <si>
    <t>رفاه-شپترو</t>
  </si>
  <si>
    <t>رفاه-سبهان</t>
  </si>
  <si>
    <t>رفاه -ساروم</t>
  </si>
  <si>
    <t>رفاه - کسعدی</t>
  </si>
  <si>
    <t>رفاه - دشیری</t>
  </si>
  <si>
    <t>رفاه - ددام</t>
  </si>
  <si>
    <t>رفاه - دپارس</t>
  </si>
  <si>
    <t>رفاه-شفن</t>
  </si>
  <si>
    <t>رفاه-اوصتا</t>
  </si>
  <si>
    <t>چکارن</t>
  </si>
  <si>
    <t>رفاه-شستا</t>
  </si>
  <si>
    <t>رفاه-شکلر</t>
  </si>
  <si>
    <t>رفاه-سخزر</t>
  </si>
  <si>
    <t>رفاه-سقاین</t>
  </si>
  <si>
    <t>رفاه - دزهراوی</t>
  </si>
  <si>
    <t>رفاه - درازک</t>
  </si>
  <si>
    <t>رفاه - دلر</t>
  </si>
  <si>
    <t>رفاه - لپارس</t>
  </si>
  <si>
    <t>رفاه-پسهند</t>
  </si>
  <si>
    <t>رفاه-کزغال</t>
  </si>
  <si>
    <t>رفاه-سفانو</t>
  </si>
  <si>
    <t>رفاه - فباهنر</t>
  </si>
  <si>
    <t>رفاه - دابور</t>
  </si>
  <si>
    <t>رفاه - زملارد</t>
  </si>
  <si>
    <t>رفاه-شدوص</t>
  </si>
  <si>
    <t>رفاه-وپترو</t>
  </si>
  <si>
    <t>رفاه-تیپیکو</t>
  </si>
  <si>
    <t xml:space="preserve"> </t>
  </si>
  <si>
    <t xml:space="preserve">صورت وضعیت درآمدها </t>
  </si>
  <si>
    <t>برای ماه منتهی به  1400/05/31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</si>
  <si>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</si>
  <si>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</si>
  <si>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</si>
  <si>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</si>
  <si>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</si>
  <si>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</si>
  <si>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</si>
  <si>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</si>
  <si>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</si>
  <si>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</si>
  <si>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</si>
  <si>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</si>
  <si>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</si>
  <si>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</si>
  <si>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</si>
  <si>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ابتدای سال مالی تا 1400/05/31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</si>
  <si>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</si>
  <si>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</si>
  <si>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</si>
  <si>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</si>
  <si>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</si>
  <si>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</si>
  <si>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</si>
  <si>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1400/02/11</t>
  </si>
  <si>
    <t>1400/02/12</t>
  </si>
  <si>
    <t>1400/02/13</t>
  </si>
  <si>
    <t>1400/02/15</t>
  </si>
  <si>
    <t>1400/02/18</t>
  </si>
  <si>
    <t>1400/02/19</t>
  </si>
  <si>
    <t>1400/02/20</t>
  </si>
  <si>
    <t>1400/02/21</t>
  </si>
  <si>
    <t>1400/02/22</t>
  </si>
  <si>
    <t>سیمان سفید نی ریز (سنیر)</t>
  </si>
  <si>
    <t>1400/02/25</t>
  </si>
  <si>
    <t>1400/02/26</t>
  </si>
  <si>
    <t>1400/02/27</t>
  </si>
  <si>
    <t>1400/02/28</t>
  </si>
  <si>
    <t>1400/02/29</t>
  </si>
  <si>
    <t>1400/03/03</t>
  </si>
  <si>
    <t>1400/03/04</t>
  </si>
  <si>
    <t>1400/03/05</t>
  </si>
  <si>
    <t>1400/03/09</t>
  </si>
  <si>
    <t>1400/03/11</t>
  </si>
  <si>
    <t>1400/03/12</t>
  </si>
  <si>
    <t>1400/03/10</t>
  </si>
  <si>
    <t>1400/03/18</t>
  </si>
  <si>
    <t>1400/03/19</t>
  </si>
  <si>
    <t>1400/03/22</t>
  </si>
  <si>
    <t>1400/03/23</t>
  </si>
  <si>
    <t>1400/03/24</t>
  </si>
  <si>
    <t>1400/03/25</t>
  </si>
  <si>
    <t>1400/03/26</t>
  </si>
  <si>
    <t>1400/03/30</t>
  </si>
  <si>
    <t>1400/04/08</t>
  </si>
  <si>
    <t>1400/04/12</t>
  </si>
  <si>
    <t>1400/04/13</t>
  </si>
  <si>
    <t>1400/04/16</t>
  </si>
  <si>
    <t>1400/04/15</t>
  </si>
  <si>
    <t>1400/04/20</t>
  </si>
  <si>
    <t>1400/04/24</t>
  </si>
  <si>
    <t>1400/04/28</t>
  </si>
  <si>
    <t>1400/04/29</t>
  </si>
  <si>
    <t>1400/05/09</t>
  </si>
  <si>
    <t>1400/05/17</t>
  </si>
  <si>
    <t>1400/05/18</t>
  </si>
  <si>
    <t>1400/05/20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</si>
  <si>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</si>
  <si>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</si>
  <si>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</si>
  <si>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</si>
  <si>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1400/07/28</t>
  </si>
  <si>
    <t>مرابحه عام دولت4-ش.خ 0206 (اراد49)</t>
  </si>
  <si>
    <t>1400/06/12</t>
  </si>
  <si>
    <t>1402/06/12</t>
  </si>
  <si>
    <t>1400/06/04</t>
  </si>
  <si>
    <t>1401/03/02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</si>
  <si>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</si>
  <si>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</si>
  <si>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</si>
  <si>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</si>
  <si>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بیمه دانا (دانا)</t>
  </si>
  <si>
    <t>اسناد خزانه-م13بودجه98-010219 (اخزا813)</t>
  </si>
  <si>
    <t>اسناد خزانه-م18بودجه98-010614 (اخزا818)</t>
  </si>
  <si>
    <t>اسناد خزانه-م6بودجه98-000519 (اخزا806)</t>
  </si>
  <si>
    <t>اسنادخزانه-م15بودجه98-010406 (اخزا815)</t>
  </si>
  <si>
    <t>درآمد ناشی از تغییر قیمت اوراق بهادار</t>
  </si>
  <si>
    <t>سود و زیان ناشی از تغییر قیمت</t>
  </si>
  <si>
    <t>کشت و دامداری فکا (حق تقدم) (زفکاح)</t>
  </si>
  <si>
    <t>مس باهنر (حق تقدم) (فباهنرح)</t>
  </si>
  <si>
    <t>کشت و دام گلدشت نمونه اصفهان (حق تقدم) (زگلدشتح)</t>
  </si>
  <si>
    <t>شیمی داروپخش (حق تقدم) (دشیمیح)</t>
  </si>
  <si>
    <t>تولید ژلاتین کپسول ایران (حق تقدم) (دکپسولح)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</si>
  <si>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</si>
  <si>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</si>
  <si>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</si>
  <si>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درآمد تغییر ارزش</t>
  </si>
  <si>
    <t>درآمد فروش</t>
  </si>
  <si>
    <t>درصد از کل درآمد ها</t>
  </si>
  <si>
    <t>پخش هجرت (حق تقدم) (هجرتح)</t>
  </si>
  <si>
    <t>توزیع داروپخش (حق تقدم) (دتوزیعح)</t>
  </si>
  <si>
    <t>2-2-درآمد حاصل از سرمایه­گذاری در اوراق بهادار با درآمد ثابت:</t>
  </si>
  <si>
    <t>درآمد سود اوراق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</si>
  <si>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</si>
  <si>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</si>
  <si>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</si>
  <si>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</si>
  <si>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</si>
  <si>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</si>
  <si>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دارای مجوز
 از سازمان</t>
  </si>
  <si>
    <t>پذیرفته شده 
در بورس یا فرابورس</t>
  </si>
  <si>
    <t>تاریخ
 انتشار اوراق</t>
  </si>
  <si>
    <t>تاریخ 
سررسید</t>
  </si>
  <si>
    <t>نرخ سود 
اسمی</t>
  </si>
  <si>
    <t>نرخ سود 
مؤثر</t>
  </si>
  <si>
    <t>درصد به
 کل دارایی‌ها</t>
  </si>
  <si>
    <t>سپرده های 
بانکی</t>
  </si>
  <si>
    <t>طی مرداد ماه</t>
  </si>
  <si>
    <t>_</t>
  </si>
  <si>
    <t>1400/05/07</t>
  </si>
  <si>
    <t>1400/05/25</t>
  </si>
  <si>
    <t>1400/05/03</t>
  </si>
  <si>
    <t>1400/05/02</t>
  </si>
  <si>
    <t>10%</t>
  </si>
  <si>
    <t>درآمد حاصل از بازارگردانی</t>
  </si>
  <si>
    <t>ارقام بدون تعدیل</t>
  </si>
  <si>
    <t>تعدیل شده برای محاسبۀ نسبت جاری</t>
  </si>
  <si>
    <t>تعدیل شده برای محاسبۀ نسبت بدهی و تعهدات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</si>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</sst>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rgb="FF00000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B Titr"/>
      <charset val="178"/>
    </font>
    <font>
      <sz val="18"/>
      <color rgb="FF000000"/>
      <name val="B Titr"/>
      <charset val="178"/>
    </font>
    <font>
      <sz val="20"/>
      <color rgb="FF000000"/>
      <name val="B Titr"/>
      <charset val="178"/>
    </font>
    <font>
      <sz val="16"/>
      <color rgb="FF000000"/>
      <name val="B Titr"/>
      <charset val="178"/>
    </font>
    <font>
      <sz val="11"/>
      <color rgb="FF0062AC"/>
      <name val="B Titr"/>
      <charset val="178"/>
    </font>
    <font>
      <sz val="8"/>
      <color rgb="FF000000"/>
      <name val="B Titr"/>
      <charset val="178"/>
    </font>
    <font>
      <sz val="12"/>
      <color rgb="FF000000"/>
      <name val="B Titr"/>
      <charset val="178"/>
    </font>
    <font>
      <sz val="12"/>
      <color rgb="FF0062AC"/>
      <name val="B Titr"/>
      <charset val="178"/>
    </font>
    <font>
      <sz val="10"/>
      <color rgb="FF000000"/>
      <name val="B Titr"/>
      <charset val="178"/>
    </font>
    <font>
      <sz val="10"/>
      <color rgb="FF0062AC"/>
      <name val="B Titr"/>
      <charset val="178"/>
    </font>
    <font>
      <sz val="8"/>
      <color theme="1"/>
      <name val="B Titr"/>
      <charset val="178"/>
    </font>
    <font>
      <sz val="11"/>
      <color rgb="FF000000"/>
      <name val="Calibri"/>
      <family val="2"/>
      <charset val="1"/>
    </font>
    <font>
      <b/>
      <sz val="16"/>
      <color theme="1"/>
      <name val="B Zar"/>
      <charset val="178"/>
    </font>
    <font>
      <sz val="11"/>
      <color rgb="FFFF0000"/>
      <name val="B Titr"/>
      <charset val="178"/>
    </font>
    <font>
      <sz val="11"/>
      <color theme="1"/>
      <name val="B Titr"/>
      <charset val="178"/>
    </font>
    <font>
      <sz val="1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8999908444471571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vertical="top"/>
    </xf>
    <xf numFmtId="38" fontId="11" fillId="2" borderId="0" xfId="0" applyNumberFormat="1" applyFont="1" applyFill="1" applyBorder="1"/>
    <xf numFmtId="38" fontId="3" fillId="2" borderId="0" xfId="0" applyNumberFormat="1" applyFont="1" applyFill="1"/>
    <xf numFmtId="38" fontId="11" fillId="2" borderId="0" xfId="0" applyNumberFormat="1" applyFont="1" applyFill="1" applyBorder="1" applyAlignment="1">
      <alignment horizontal="center" vertical="center" readingOrder="2"/>
    </xf>
    <xf numFmtId="38" fontId="11" fillId="2" borderId="1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horizontal="right" vertical="center"/>
    </xf>
    <xf numFmtId="38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right" vertical="center"/>
    </xf>
    <xf numFmtId="40" fontId="8" fillId="2" borderId="0" xfId="0" applyNumberFormat="1" applyFont="1" applyFill="1" applyBorder="1" applyAlignment="1">
      <alignment horizontal="center" vertical="center"/>
    </xf>
    <xf numFmtId="38" fontId="8" fillId="2" borderId="4" xfId="0" applyNumberFormat="1" applyFont="1" applyFill="1" applyBorder="1" applyAlignment="1">
      <alignment horizontal="center" vertical="center"/>
    </xf>
    <xf numFmtId="40" fontId="8" fillId="2" borderId="4" xfId="0" applyNumberFormat="1" applyFont="1" applyFill="1" applyBorder="1" applyAlignment="1">
      <alignment horizontal="center" vertical="center"/>
    </xf>
    <xf numFmtId="38" fontId="11" fillId="2" borderId="0" xfId="0" applyNumberFormat="1" applyFont="1" applyFill="1" applyBorder="1" applyAlignment="1">
      <alignment vertical="center"/>
    </xf>
    <xf numFmtId="40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/>
    </xf>
    <xf numFmtId="38" fontId="11" fillId="2" borderId="1" xfId="0" applyNumberFormat="1" applyFont="1" applyFill="1" applyBorder="1" applyAlignment="1">
      <alignment horizontal="center"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right" vertical="center"/>
    </xf>
    <xf numFmtId="38" fontId="8" fillId="2" borderId="0" xfId="0" applyNumberFormat="1" applyFont="1" applyFill="1" applyBorder="1" applyAlignment="1">
      <alignment horizontal="right" vertical="center" readingOrder="2"/>
    </xf>
    <xf numFmtId="38" fontId="8" fillId="2" borderId="0" xfId="0" applyNumberFormat="1" applyFont="1" applyFill="1" applyBorder="1" applyAlignment="1">
      <alignment horizontal="center" vertical="center" readingOrder="2"/>
    </xf>
    <xf numFmtId="40" fontId="8" fillId="2" borderId="0" xfId="0" applyNumberFormat="1" applyFont="1" applyFill="1" applyBorder="1" applyAlignment="1">
      <alignment horizontal="center" vertical="center" readingOrder="2"/>
    </xf>
    <xf numFmtId="40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/>
    <xf numFmtId="3" fontId="3" fillId="2" borderId="0" xfId="0" applyNumberFormat="1" applyFont="1" applyFill="1"/>
    <xf numFmtId="3" fontId="11" fillId="2" borderId="0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horizontal="center" vertical="center" readingOrder="2"/>
    </xf>
    <xf numFmtId="3" fontId="11" fillId="2" borderId="1" xfId="0" applyNumberFormat="1" applyFont="1" applyFill="1" applyBorder="1" applyAlignment="1">
      <alignment vertical="center" readingOrder="2"/>
    </xf>
    <xf numFmtId="3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right" vertical="center" readingOrder="2"/>
    </xf>
    <xf numFmtId="3" fontId="8" fillId="2" borderId="0" xfId="0" applyNumberFormat="1" applyFont="1" applyFill="1" applyBorder="1" applyAlignment="1">
      <alignment horizontal="center" vertical="center" readingOrder="2"/>
    </xf>
    <xf numFmtId="4" fontId="8" fillId="2" borderId="0" xfId="0" applyNumberFormat="1" applyFont="1" applyFill="1" applyBorder="1" applyAlignment="1">
      <alignment horizontal="center" vertical="center" readingOrder="2"/>
    </xf>
    <xf numFmtId="4" fontId="11" fillId="2" borderId="0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 readingOrder="2"/>
    </xf>
    <xf numFmtId="3" fontId="8" fillId="2" borderId="4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 readingOrder="2"/>
    </xf>
    <xf numFmtId="38" fontId="11" fillId="2" borderId="1" xfId="0" applyNumberFormat="1" applyFont="1" applyFill="1" applyBorder="1" applyAlignment="1">
      <alignment vertical="center"/>
    </xf>
    <xf numFmtId="38" fontId="13" fillId="2" borderId="0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/>
    <xf numFmtId="38" fontId="3" fillId="2" borderId="0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right" vertical="center"/>
    </xf>
    <xf numFmtId="38" fontId="3" fillId="2" borderId="1" xfId="0" applyNumberFormat="1" applyFont="1" applyFill="1" applyBorder="1" applyAlignment="1">
      <alignment vertical="center"/>
    </xf>
    <xf numFmtId="38" fontId="3" fillId="2" borderId="1" xfId="0" applyNumberFormat="1" applyFont="1" applyFill="1" applyBorder="1" applyAlignment="1">
      <alignment vertical="center" readingOrder="2"/>
    </xf>
    <xf numFmtId="38" fontId="3" fillId="2" borderId="2" xfId="0" applyNumberFormat="1" applyFont="1" applyFill="1" applyBorder="1" applyAlignment="1">
      <alignment horizontal="center" vertical="center" readingOrder="2"/>
    </xf>
    <xf numFmtId="40" fontId="3" fillId="2" borderId="2" xfId="0" applyNumberFormat="1" applyFont="1" applyFill="1" applyBorder="1" applyAlignment="1">
      <alignment horizontal="center" vertical="center" readingOrder="2"/>
    </xf>
    <xf numFmtId="40" fontId="3" fillId="2" borderId="0" xfId="0" applyNumberFormat="1" applyFont="1" applyFill="1" applyBorder="1" applyAlignment="1">
      <alignment vertical="center"/>
    </xf>
    <xf numFmtId="38" fontId="11" fillId="2" borderId="4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 readingOrder="2"/>
    </xf>
    <xf numFmtId="38" fontId="3" fillId="2" borderId="2" xfId="0" applyNumberFormat="1" applyFont="1" applyFill="1" applyBorder="1" applyAlignment="1">
      <alignment horizontal="center" vertical="center" readingOrder="2"/>
    </xf>
    <xf numFmtId="38" fontId="3" fillId="2" borderId="1" xfId="0" applyNumberFormat="1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horizontal="right" vertical="center" readingOrder="1"/>
    </xf>
    <xf numFmtId="38" fontId="3" fillId="2" borderId="0" xfId="0" applyNumberFormat="1" applyFont="1" applyFill="1" applyAlignment="1">
      <alignment vertical="center"/>
    </xf>
    <xf numFmtId="49" fontId="8" fillId="2" borderId="0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right" vertical="center" readingOrder="2"/>
    </xf>
    <xf numFmtId="3" fontId="3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/>
    <xf numFmtId="3" fontId="3" fillId="2" borderId="1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right" vertical="center" readingOrder="1"/>
    </xf>
    <xf numFmtId="3" fontId="10" fillId="2" borderId="0" xfId="0" applyNumberFormat="1" applyFont="1" applyFill="1" applyBorder="1" applyAlignment="1">
      <alignment vertical="center" readingOrder="2"/>
    </xf>
    <xf numFmtId="3" fontId="3" fillId="2" borderId="0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vertical="center"/>
    </xf>
    <xf numFmtId="0" fontId="16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right" vertical="center"/>
    </xf>
    <xf numFmtId="3" fontId="17" fillId="2" borderId="8" xfId="1" applyNumberFormat="1" applyFont="1" applyFill="1" applyBorder="1" applyAlignment="1">
      <alignment horizontal="center" vertical="center"/>
    </xf>
    <xf numFmtId="3" fontId="17" fillId="5" borderId="8" xfId="1" applyNumberFormat="1" applyFont="1" applyFill="1" applyBorder="1" applyAlignment="1">
      <alignment horizontal="center" vertical="center"/>
    </xf>
    <xf numFmtId="3" fontId="17" fillId="0" borderId="8" xfId="1" applyNumberFormat="1" applyFont="1" applyFill="1" applyBorder="1" applyAlignment="1">
      <alignment horizontal="center" vertical="center"/>
    </xf>
    <xf numFmtId="2" fontId="18" fillId="4" borderId="8" xfId="0" applyNumberFormat="1" applyFont="1" applyFill="1" applyBorder="1" applyAlignment="1">
      <alignment horizontal="center"/>
    </xf>
    <xf numFmtId="2" fontId="18" fillId="6" borderId="8" xfId="0" applyNumberFormat="1" applyFont="1" applyFill="1" applyBorder="1" applyAlignment="1">
      <alignment horizontal="center"/>
    </xf>
    <xf numFmtId="2" fontId="18" fillId="4" borderId="8" xfId="2" applyNumberFormat="1" applyFont="1" applyFill="1" applyBorder="1" applyAlignment="1">
      <alignment horizontal="center"/>
    </xf>
    <xf numFmtId="2" fontId="18" fillId="6" borderId="8" xfId="2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38" fontId="11" fillId="2" borderId="0" xfId="0" applyNumberFormat="1" applyFont="1" applyFill="1" applyBorder="1" applyAlignment="1">
      <alignment horizontal="center" vertical="center"/>
    </xf>
    <xf numFmtId="38" fontId="12" fillId="2" borderId="0" xfId="0" applyNumberFormat="1" applyFont="1" applyFill="1" applyBorder="1" applyAlignment="1">
      <alignment horizontal="right" vertical="center" readingOrder="2"/>
    </xf>
    <xf numFmtId="38" fontId="11" fillId="2" borderId="1" xfId="0" applyNumberFormat="1" applyFont="1" applyFill="1" applyBorder="1" applyAlignment="1">
      <alignment horizontal="center" vertical="center" readingOrder="2"/>
    </xf>
    <xf numFmtId="38" fontId="11" fillId="2" borderId="2" xfId="0" applyNumberFormat="1" applyFont="1" applyFill="1" applyBorder="1" applyAlignment="1">
      <alignment horizontal="center" vertical="center" readingOrder="2"/>
    </xf>
    <xf numFmtId="38" fontId="11" fillId="2" borderId="3" xfId="0" applyNumberFormat="1" applyFont="1" applyFill="1" applyBorder="1" applyAlignment="1">
      <alignment horizontal="center" vertical="center" readingOrder="2"/>
    </xf>
    <xf numFmtId="40" fontId="11" fillId="2" borderId="2" xfId="0" applyNumberFormat="1" applyFont="1" applyFill="1" applyBorder="1" applyAlignment="1">
      <alignment horizontal="center" vertical="center" readingOrder="2"/>
    </xf>
    <xf numFmtId="38" fontId="9" fillId="2" borderId="0" xfId="0" applyNumberFormat="1" applyFont="1" applyFill="1" applyBorder="1" applyAlignment="1">
      <alignment horizontal="center" vertical="center"/>
    </xf>
    <xf numFmtId="38" fontId="10" fillId="2" borderId="0" xfId="0" applyNumberFormat="1" applyFont="1" applyFill="1" applyBorder="1" applyAlignment="1">
      <alignment horizontal="right" vertical="center" readingOrder="2"/>
    </xf>
    <xf numFmtId="38" fontId="11" fillId="2" borderId="1" xfId="0" applyNumberFormat="1" applyFont="1" applyFill="1" applyBorder="1" applyAlignment="1">
      <alignment horizontal="center" vertical="center"/>
    </xf>
    <xf numFmtId="38" fontId="11" fillId="2" borderId="2" xfId="0" applyNumberFormat="1" applyFont="1" applyFill="1" applyBorder="1" applyAlignment="1">
      <alignment horizontal="center" vertical="center" wrapText="1"/>
    </xf>
    <xf numFmtId="38" fontId="11" fillId="2" borderId="2" xfId="0" applyNumberFormat="1" applyFont="1" applyFill="1" applyBorder="1" applyAlignment="1">
      <alignment horizontal="center" vertical="center"/>
    </xf>
    <xf numFmtId="38" fontId="11" fillId="2" borderId="1" xfId="0" applyNumberFormat="1" applyFont="1" applyFill="1" applyBorder="1" applyAlignment="1">
      <alignment horizontal="center" vertical="center" wrapText="1"/>
    </xf>
    <xf numFmtId="38" fontId="11" fillId="2" borderId="2" xfId="0" applyNumberFormat="1" applyFont="1" applyFill="1" applyBorder="1" applyAlignment="1">
      <alignment horizontal="center" vertical="center" wrapText="1" readingOrder="2"/>
    </xf>
    <xf numFmtId="3" fontId="11" fillId="2" borderId="1" xfId="0" applyNumberFormat="1" applyFont="1" applyFill="1" applyBorder="1" applyAlignment="1">
      <alignment horizontal="center" vertical="center" wrapText="1" readingOrder="2"/>
    </xf>
    <xf numFmtId="3" fontId="11" fillId="2" borderId="1" xfId="0" applyNumberFormat="1" applyFont="1" applyFill="1" applyBorder="1" applyAlignment="1">
      <alignment horizontal="center" vertical="center" readingOrder="2"/>
    </xf>
    <xf numFmtId="3" fontId="11" fillId="2" borderId="1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right" vertical="center" readingOrder="2"/>
    </xf>
    <xf numFmtId="3" fontId="11" fillId="2" borderId="2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 readingOrder="2"/>
    </xf>
    <xf numFmtId="4" fontId="11" fillId="2" borderId="3" xfId="0" applyNumberFormat="1" applyFont="1" applyFill="1" applyBorder="1" applyAlignment="1">
      <alignment horizontal="center" vertical="center" wrapText="1" readingOrder="2"/>
    </xf>
    <xf numFmtId="4" fontId="11" fillId="2" borderId="2" xfId="0" applyNumberFormat="1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right" vertical="center" readingOrder="2"/>
    </xf>
    <xf numFmtId="38" fontId="3" fillId="2" borderId="1" xfId="0" applyNumberFormat="1" applyFont="1" applyFill="1" applyBorder="1" applyAlignment="1">
      <alignment horizontal="center" vertical="center" readingOrder="2"/>
    </xf>
    <xf numFmtId="38" fontId="3" fillId="2" borderId="3" xfId="0" applyNumberFormat="1" applyFont="1" applyFill="1" applyBorder="1" applyAlignment="1">
      <alignment horizontal="center" vertical="center" readingOrder="2"/>
    </xf>
    <xf numFmtId="38" fontId="3" fillId="2" borderId="2" xfId="0" applyNumberFormat="1" applyFont="1" applyFill="1" applyBorder="1" applyAlignment="1">
      <alignment horizontal="center" vertical="center" readingOrder="2"/>
    </xf>
    <xf numFmtId="38" fontId="3" fillId="2" borderId="3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horizontal="center" vertical="center" readingOrder="2"/>
    </xf>
    <xf numFmtId="38" fontId="3" fillId="2" borderId="2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 applyProtection="1">
      <alignment horizontal="center" wrapText="1"/>
      <protection locked="0"/>
    </xf>
    <xf numFmtId="0" fontId="15" fillId="3" borderId="6" xfId="0" applyFont="1" applyFill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210"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8" formatCode="#,##0.00_);[Red]\(#,##0.0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8" formatCode="#,##0.00_);[Red]\(#,##0.0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2"/>
      <border diagonalUp="0" diagonalDown="0">
        <left/>
        <right/>
        <top style="thin">
          <color indexed="64"/>
        </top>
        <bottom style="double">
          <color indexed="64"/>
        </bottom>
        <vertical/>
        <horizontal/>
      </border>
    </dxf>
    <dxf>
      <numFmt numFmtId="4" formatCode="#,##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2"/>
      <border diagonalUp="0" diagonalDown="0">
        <left/>
        <right/>
        <top style="thin">
          <color indexed="64"/>
        </top>
        <bottom style="double">
          <color indexed="64"/>
        </bottom>
        <vertical/>
        <horizontal/>
      </border>
    </dxf>
    <dxf>
      <numFmt numFmtId="4" formatCode="#,##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2"/>
      <border diagonalUp="0" diagonalDown="0">
        <left/>
        <right/>
        <top style="thin">
          <color indexed="64"/>
        </top>
        <bottom style="double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1"/>
      <border diagonalUp="0" diagonalDown="0" outline="0">
        <left/>
        <right/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4" formatCode="#,##0.0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8" formatCode="#,##0.00_);[Red]\(#,##0.0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8" formatCode="#,##0.00_);[Red]\(#,##0.0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2A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9</xdr:row>
      <xdr:rowOff>161925</xdr:rowOff>
    </xdr:from>
    <xdr:to>
      <xdr:col>2</xdr:col>
      <xdr:colOff>327784</xdr:colOff>
      <xdr:row>12</xdr:row>
      <xdr:rowOff>105601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3671141" y="2524125"/>
          <a:ext cx="1432684" cy="7437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1432684</xdr:colOff>
      <xdr:row>2</xdr:row>
      <xdr:rowOff>229426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416516" y="57150"/>
          <a:ext cx="1432684" cy="7437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1432684</xdr:colOff>
      <xdr:row>2</xdr:row>
      <xdr:rowOff>229426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787616" y="57150"/>
          <a:ext cx="1432684" cy="7437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718309</xdr:colOff>
      <xdr:row>2</xdr:row>
      <xdr:rowOff>200851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2995291" y="28575"/>
          <a:ext cx="1432684" cy="7437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1432684</xdr:colOff>
      <xdr:row>2</xdr:row>
      <xdr:rowOff>210376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101941" y="38100"/>
          <a:ext cx="1432684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172276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787866" y="0"/>
          <a:ext cx="1432684" cy="7437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96076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330291" y="0"/>
          <a:ext cx="1432684" cy="7437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61084</xdr:colOff>
      <xdr:row>2</xdr:row>
      <xdr:rowOff>96076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511141" y="0"/>
          <a:ext cx="1432684" cy="7437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57150</xdr:colOff>
      <xdr:row>47</xdr:row>
      <xdr:rowOff>0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96795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3814792" y="0"/>
          <a:ext cx="1432684" cy="743776"/>
        </a:xfrm>
        <a:prstGeom prst="rect">
          <a:avLst/>
        </a:prstGeom>
      </xdr:spPr>
    </xdr:pic>
    <xdr:clientData/>
  </xdr:twoCellAnchor>
  <xdr:twoCellAnchor>
    <xdr:from>
      <xdr:col>16371</xdr:col>
      <xdr:colOff>504825</xdr:colOff>
      <xdr:row>0</xdr:row>
      <xdr:rowOff>0</xdr:rowOff>
    </xdr:from>
    <xdr:to>
      <xdr:col>16383</xdr:col>
      <xdr:colOff>771525</xdr:colOff>
      <xdr:row>47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2625177950" y="0"/>
          <a:ext cx="9525000" cy="1358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57150</xdr:colOff>
      <xdr:row>47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1358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57150</xdr:colOff>
      <xdr:row>47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229725" cy="1359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57150</xdr:colOff>
      <xdr:row>47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229725" cy="1359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96795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3636325" y="0"/>
          <a:ext cx="1432684" cy="7437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168682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4886585" y="0"/>
          <a:ext cx="1432684" cy="7437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96076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587841" y="0"/>
          <a:ext cx="1432684" cy="7437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1461259</xdr:colOff>
      <xdr:row>2</xdr:row>
      <xdr:rowOff>96076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540341" y="0"/>
          <a:ext cx="1432684" cy="743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589;&#1606;&#1583;&#1608;&#1602;%20&#1576;&#1575;&#1586;&#1575;&#1585;&#1711;&#1585;&#1583;&#1575;&#1606;&#1740;\&#1705;&#1601;&#1575;&#1740;&#1578;%20&#1587;&#1585;&#1605;&#1575;&#1740;&#1607;\1400-05-31\1400-5-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محاسبات"/>
      <sheetName val="جدول نسبت ها"/>
      <sheetName val="Sheet2"/>
    </sheetNames>
    <sheetDataSet>
      <sheetData sheetId="0">
        <row r="1">
          <cell r="A1" t="str">
            <v>نسبت های کفایت سرمایۀ صندوق سرمایه گذاری اختصاصی بازارگردانی صبا گستر نفت و گاز تامین در تاریخ 1400/05/31</v>
          </cell>
        </row>
        <row r="83">
          <cell r="E83">
            <v>79982129</v>
          </cell>
          <cell r="F83">
            <v>55413510.399999999</v>
          </cell>
          <cell r="G83">
            <v>72345241.200000003</v>
          </cell>
        </row>
        <row r="166">
          <cell r="E166">
            <v>0</v>
          </cell>
          <cell r="F166">
            <v>0</v>
          </cell>
          <cell r="G166">
            <v>0</v>
          </cell>
        </row>
        <row r="182">
          <cell r="E182">
            <v>5149601</v>
          </cell>
          <cell r="F182">
            <v>4120417.8</v>
          </cell>
          <cell r="G182">
            <v>3605826.2</v>
          </cell>
        </row>
        <row r="194">
          <cell r="E194">
            <v>0</v>
          </cell>
          <cell r="F194">
            <v>0</v>
          </cell>
          <cell r="G194">
            <v>0</v>
          </cell>
        </row>
        <row r="254">
          <cell r="E254">
            <v>1702336</v>
          </cell>
          <cell r="F254">
            <v>851168</v>
          </cell>
          <cell r="G254">
            <v>8511680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10:M94" headerRowCount="0" totalsRowCount="1" headerRowDxfId="209" dataDxfId="208" totalsRowDxfId="207">
  <tableColumns count="13">
    <tableColumn id="1" name="کشت و دامداری فکا (زفکا)" dataDxfId="206" totalsRowDxfId="205"/>
    <tableColumn id="2" name="18518215" dataDxfId="204" totalsRowDxfId="203"/>
    <tableColumn id="3" name="205909007340.0000" dataDxfId="202" totalsRowDxfId="201"/>
    <tableColumn id="4" name="207708984485.0000" dataDxfId="200" totalsRowDxfId="199"/>
    <tableColumn id="5" name="734477" dataDxfId="198" totalsRowDxfId="197"/>
    <tableColumn id="6" name="8486768873" dataDxfId="196" totalsRowDxfId="195"/>
    <tableColumn id="7" name="901700" dataDxfId="194" totalsRowDxfId="193"/>
    <tableColumn id="8" name="10030202253" dataDxfId="192" totalsRowDxfId="191"/>
    <tableColumn id="9" name="18350992" dataDxfId="190" totalsRowDxfId="189"/>
    <tableColumn id="10" name="11,110" dataDxfId="188" totalsRowDxfId="187"/>
    <tableColumn id="11" name="204365573960.0000" dataDxfId="186" totalsRowDxfId="185">
      <calculatedColumnFormula>Table1[[#This Row],[205909007340.0000]]+Table1[[#This Row],[8486768873]]-Table1[[#This Row],[10030202253]]</calculatedColumnFormula>
    </tableColumn>
    <tableColumn id="12" name="203724572687.0000" dataDxfId="184" totalsRowDxfId="183"/>
    <tableColumn id="13" name="0.25" dataDxfId="182" totalsRowDxfId="18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2" name="Table9" displayName="Table9" ref="A10:I27" headerRowCount="0" totalsRowShown="0" headerRowDxfId="22" dataDxfId="21">
  <tableColumns count="9">
    <tableColumn id="1" name="منفعت دولت7-ش.خاص سایر0204 (افاد74)" dataDxfId="20"/>
    <tableColumn id="2" name="14326171" dataDxfId="19"/>
    <tableColumn id="3" name="19985500" dataDxfId="18"/>
    <tableColumn id="4" name="0" dataDxfId="17"/>
    <tableColumn id="5" name="34311671" dataDxfId="16">
      <calculatedColumnFormula>Table9[[#This Row],[0]]+Table9[[#This Row],[19985500]]+Table9[[#This Row],[14326171]]</calculatedColumnFormula>
    </tableColumn>
    <tableColumn id="6" name="2792412096" dataDxfId="15"/>
    <tableColumn id="7" name="-26497125" dataDxfId="14"/>
    <tableColumn id="8" name="46000000.0000" dataDxfId="13"/>
    <tableColumn id="9" name="2811914971.0000" dataDxfId="12">
      <calculatedColumnFormula>Table9[[#This Row],[46000000.0000]]+Table9[[#This Row],[-26497125]]+Table9[[#This Row],[2792412096]]</calculatedColumnFormula>
    </tableColumn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2" name="Table10" displayName="Table10" ref="A9:E82" headerRowCount="0" totalsRowShown="0" headerRowDxfId="11" dataDxfId="10">
  <tableColumns count="5">
    <tableColumn id="1" name="رفاه-تاپیکو" dataDxfId="9"/>
    <tableColumn id="3" name="1159533322" dataDxfId="8"/>
    <tableColumn id="4" name="Column4" dataDxfId="7"/>
    <tableColumn id="5" name="1662693069" dataDxfId="6"/>
    <tableColumn id="6" name="Column6" dataDxfId="5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4" name="Table12" displayName="Table12" ref="A8:C10" headerRowCount="0" totalsRowShown="0" headerRowDxfId="4" dataDxfId="3">
  <tableColumns count="3">
    <tableColumn id="1" name="سایر درآمدها" dataDxfId="2"/>
    <tableColumn id="2" name="0.0000" dataDxfId="1"/>
    <tableColumn id="3" name="77980085.0000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2" displayName="Table2" ref="A9:S22" headerRowCount="0" totalsRowCount="1" headerRowDxfId="180" dataDxfId="179" totalsRowDxfId="178">
  <tableColumns count="19">
    <tableColumn id="1" name="منفعت دولت5-ش.خاص کاردان0108 (افاد51)" dataDxfId="177" totalsRowDxfId="176"/>
    <tableColumn id="2" name="بلی" dataDxfId="175" totalsRowDxfId="174"/>
    <tableColumn id="3" name="Column3" dataDxfId="173" totalsRowDxfId="172"/>
    <tableColumn id="4" name="1398/08/18" dataDxfId="171" totalsRowDxfId="170"/>
    <tableColumn id="5" name="1401/08/18" dataDxfId="169" totalsRowDxfId="168"/>
    <tableColumn id="6" name="1000000.0000" dataDxfId="167" totalsRowDxfId="166"/>
    <tableColumn id="7" name="17.90" dataDxfId="165" totalsRowDxfId="164"/>
    <tableColumn id="8" name="0" dataDxfId="163" totalsRowDxfId="162"/>
    <tableColumn id="9" name="Column9" dataDxfId="161" totalsRowDxfId="160"/>
    <tableColumn id="10" name="Column10" dataDxfId="159" totalsRowDxfId="158"/>
    <tableColumn id="11" name="160000" dataDxfId="157" totalsRowDxfId="156"/>
    <tableColumn id="12" name="160115839882" dataDxfId="155" totalsRowDxfId="154"/>
    <tableColumn id="13" name="Column13" dataDxfId="153" totalsRowDxfId="152"/>
    <tableColumn id="14" name="Column14" dataDxfId="151" totalsRowDxfId="150"/>
    <tableColumn id="15" name="Column15" dataDxfId="149" totalsRowDxfId="148"/>
    <tableColumn id="16" name="999,999" dataDxfId="147" totalsRowDxfId="146"/>
    <tableColumn id="17" name="Column17" dataDxfId="145" totalsRowDxfId="144">
      <calculatedColumnFormula>Table2[[#This Row],[Column9]]+Table2[[#This Row],[160115839882]]-Table2[[#This Row],[Column14]]</calculatedColumnFormula>
    </tableColumn>
    <tableColumn id="18" name="159883840118" dataDxfId="143" totalsRowDxfId="142"/>
    <tableColumn id="19" name="0.20" dataDxfId="141" totalsRowDxfId="14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3" displayName="Table3" ref="A9:H87" headerRowCount="0" totalsRowShown="0" headerRowDxfId="139" dataDxfId="138">
  <tableColumns count="8">
    <tableColumn id="1" name="رفاه-شفارا" dataDxfId="137"/>
    <tableColumn id="2" name="302567793" dataDxfId="136"/>
    <tableColumn id="3" name="سپرده سرمایه‌گذاری" dataDxfId="135"/>
    <tableColumn id="6" name="34851453822.0000" dataDxfId="134"/>
    <tableColumn id="7" name="71766224378.0000" dataDxfId="133"/>
    <tableColumn id="8" name="61874692765.0000" dataDxfId="132"/>
    <tableColumn id="9" name="44742985435.0000" dataDxfId="131">
      <calculatedColumnFormula>-Table3[[#This Row],[61874692765.0000]]+Table3[[#This Row],[71766224378.0000]]+Table3[[#This Row],[34851453822.0000]]</calculatedColumnFormula>
    </tableColumn>
    <tableColumn id="10" name="0.06" dataDxfId="13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3" name="Table11" displayName="Table11" ref="A6:E11" headerRowCount="0" totalsRowCount="1" headerRowDxfId="129" dataDxfId="128" totalsRowDxfId="127">
  <tableColumns count="5">
    <tableColumn id="1" name="درآمد حاصل از سرمایه­گذاری در سهام و حق تقدم سهام و صندوق‌های سرمایه‌گذاری" dataDxfId="126" totalsRowDxfId="125"/>
    <tableColumn id="2" name="1-2" dataDxfId="124" totalsRowDxfId="123"/>
    <tableColumn id="3" name="6598632867785.0000" dataDxfId="122" totalsRowDxfId="121">
      <calculatedColumnFormula>'درآمد سرمایه گذاری در سهام و ص '!J102</calculatedColumnFormula>
    </tableColumn>
    <tableColumn id="4" name="98.32" dataDxfId="120" totalsRowDxfId="119">
      <calculatedColumnFormula>(Table11[[#This Row],[6598632867785.0000]]/U6)*100</calculatedColumnFormula>
    </tableColumn>
    <tableColumn id="5" name="9.21" dataDxfId="118" totalsRowDxfId="117">
      <calculatedColumnFormula>(Table11[[#This Row],[6598632867785.0000]]/W6)*100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7" name="Table4" displayName="Table4" ref="A7:L73" headerRowCount="0" totalsRowShown="0" headerRowDxfId="116" dataDxfId="115">
  <tableColumns count="12">
    <tableColumn id="1" name="سیمان شاهرود (سرود)" dataDxfId="114"/>
    <tableColumn id="2" name="1400/02/11" dataDxfId="113"/>
    <tableColumn id="3" name="6960674.0000" dataDxfId="112"/>
    <tableColumn id="4" name="2070.0000" dataDxfId="111"/>
    <tableColumn id="5" name="0" dataDxfId="110"/>
    <tableColumn id="11" name="Column1" dataDxfId="109">
      <calculatedColumnFormula>-1*Table4[[#This Row],[255881732]]</calculatedColumnFormula>
    </tableColumn>
    <tableColumn id="6" name="255881732" dataDxfId="108"/>
    <tableColumn id="7" name="Column7" dataDxfId="107"/>
    <tableColumn id="8" name="14408595180" dataDxfId="106"/>
    <tableColumn id="12" name="Column2" dataDxfId="105">
      <calculatedColumnFormula>-1*Table4[[#This Row],[-1102745109]]</calculatedColumnFormula>
    </tableColumn>
    <tableColumn id="9" name="-1102745109" dataDxfId="104"/>
    <tableColumn id="10" name="13305850071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8" name="Table5" displayName="Table5" ref="A7:J90" headerRowCount="0" totalsRowShown="0" headerRowDxfId="102" dataDxfId="101">
  <tableColumns count="10">
    <tableColumn id="1" name="مرابحه عام دولت3-ش.خ 0104 (اراد36)" dataDxfId="100"/>
    <tableColumn id="2" name="1401/04/03" dataDxfId="99"/>
    <tableColumn id="3" name="Column3" dataDxfId="98"/>
    <tableColumn id="4" name="15.00" dataDxfId="97"/>
    <tableColumn id="5" name="3670721054" dataDxfId="96"/>
    <tableColumn id="6" name="0" dataDxfId="95"/>
    <tableColumn id="7" name="Column7" dataDxfId="94">
      <calculatedColumnFormula>Table5[[#This Row],[3670721054]]-Table5[[#This Row],[0]]</calculatedColumnFormula>
    </tableColumn>
    <tableColumn id="8" name="8219441916" dataDxfId="93"/>
    <tableColumn id="9" name="Column9" dataDxfId="92"/>
    <tableColumn id="10" name="Column10" dataDxfId="91">
      <calculatedColumnFormula>Table5[[#This Row],[8219441916]]-Table5[[#This Row],[Column9]]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9" name="Table6" displayName="Table6" ref="A7:K96" headerRowCount="0" totalsRowShown="0" headerRowDxfId="90" dataDxfId="89">
  <tableColumns count="11">
    <tableColumn id="1" name="بیمه دانا (دانا)" dataDxfId="88"/>
    <tableColumn id="2" name="0" dataDxfId="87"/>
    <tableColumn id="3" name="Column3" dataDxfId="86"/>
    <tableColumn id="10" name="Column1" dataDxfId="85">
      <calculatedColumnFormula>-1*Table6[[#This Row],[Column4]]</calculatedColumnFormula>
    </tableColumn>
    <tableColumn id="4" name="Column4" dataDxfId="84"/>
    <tableColumn id="5" name="Column5" dataDxfId="83"/>
    <tableColumn id="6" name="973952" dataDxfId="82"/>
    <tableColumn id="7" name="4836915905" dataDxfId="81"/>
    <tableColumn id="11" name="Column2" dataDxfId="80">
      <calculatedColumnFormula>-1*Table6[[#This Row],[-4844135015.0000]]</calculatedColumnFormula>
    </tableColumn>
    <tableColumn id="8" name="-4844135015.0000" dataDxfId="79"/>
    <tableColumn id="9" name="-7219110.0000" dataDxfId="7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0" name="Table7" displayName="Table7" ref="A7:K108" headerRowCount="0" totalsRowCount="1" headerRowDxfId="77" dataDxfId="76" totalsRowDxfId="75">
  <tableColumns count="11">
    <tableColumn id="1" name="کشت و دامداری فکا (زفکا)" dataDxfId="74" totalsRowDxfId="73"/>
    <tableColumn id="2" name="18350992" dataDxfId="72" totalsRowDxfId="71"/>
    <tableColumn id="3" name="203724572687.0000" dataDxfId="70" totalsRowDxfId="69"/>
    <tableColumn id="10" name="Column1" dataDxfId="68" totalsRowDxfId="67">
      <calculatedColumnFormula>-1*Table7[[#This Row],[-206069424169.0000]]</calculatedColumnFormula>
    </tableColumn>
    <tableColumn id="4" name="-206069424169.0000" dataDxfId="66" totalsRowDxfId="65"/>
    <tableColumn id="5" name="-2344851482.0000" dataDxfId="64" totalsRowDxfId="63">
      <calculatedColumnFormula>Table7[[#This Row],[203724572687.0000]]-Table7[[#This Row],[Column1]]</calculatedColumnFormula>
    </tableColumn>
    <tableColumn id="6" name="Column6" dataDxfId="62" totalsRowDxfId="61"/>
    <tableColumn id="7" name="Column7" dataDxfId="60" totalsRowDxfId="59"/>
    <tableColumn id="11" name="Column2" dataDxfId="58" totalsRowDxfId="57">
      <calculatedColumnFormula>-1*Table7[[#This Row],[-206262889607.0000]]</calculatedColumnFormula>
    </tableColumn>
    <tableColumn id="8" name="-206262889607.0000" dataDxfId="56" totalsRowDxfId="55"/>
    <tableColumn id="9" name="-2538316920.0000" dataDxfId="54" totalsRowDxfId="53">
      <calculatedColumnFormula>Table7[[#This Row],[Column7]]-Table7[[#This Row],[Column2]]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1" name="Table8" displayName="Table8" ref="A11:M104" headerRowCount="0" totalsRowCount="1" headerRowDxfId="52" dataDxfId="51">
  <tableColumns count="13">
    <tableColumn id="1" name="کشت و دامداری فکا (زفکا)" dataDxfId="50" totalsRowDxfId="49"/>
    <tableColumn id="2" name="0" dataDxfId="48" totalsRowDxfId="47"/>
    <tableColumn id="3" name="-2344851482.0000" dataDxfId="46" totalsRowDxfId="45"/>
    <tableColumn id="4" name="750758644.0000" dataDxfId="44" totalsRowDxfId="43"/>
    <tableColumn id="5" name="-1594092838.0000" dataDxfId="42" totalsRowDxfId="41"/>
    <tableColumn id="6" name="-0.02" dataDxfId="40" totalsRowDxfId="39"/>
    <tableColumn id="7" name="Column7" dataDxfId="38" totalsRowDxfId="37"/>
    <tableColumn id="8" name="-2538316920.0000" dataDxfId="36" totalsRowDxfId="35"/>
    <tableColumn id="9" name="412323808.0000" dataDxfId="34" totalsRowDxfId="33"/>
    <tableColumn id="10" name="-2125993112.0000" dataDxfId="32" totalsRowDxfId="31"/>
    <tableColumn id="11" name="Column11" dataDxfId="30" totalsRowDxfId="29"/>
    <tableColumn id="12" name="Column1" headerRowDxfId="28" dataDxfId="27" totalsRowDxfId="26"/>
    <tableColumn id="13" name="Column2" headerRowDxfId="25" dataDxfId="24" totalsRowDxfId="23">
      <calculatedColumnFormula>E102+'درآمد سرمایه گذاری در اوراق بها'!E26+'درآمد سپرده بانکی'!B82+'سایر درآمدها'!B10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9"/>
  <sheetViews>
    <sheetView rightToLeft="1" topLeftCell="A11" zoomScaleNormal="100" workbookViewId="0">
      <selection activeCell="A20" sqref="A20:I23"/>
    </sheetView>
  </sheetViews>
  <sheetFormatPr defaultColWidth="8.5703125" defaultRowHeight="22.5" x14ac:dyDescent="0.6"/>
  <cols>
    <col min="1" max="8" width="8.5703125" style="1"/>
    <col min="9" max="9" width="33.85546875" style="1" customWidth="1"/>
    <col min="10" max="16384" width="8.5703125" style="1"/>
  </cols>
  <sheetData>
    <row r="3" spans="1:17" ht="36" x14ac:dyDescent="0.95">
      <c r="D3" s="86" t="s">
        <v>0</v>
      </c>
      <c r="E3" s="86"/>
      <c r="F3" s="86"/>
    </row>
    <row r="6" spans="1:17" ht="15" customHeight="1" x14ac:dyDescent="0.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customHeight="1" x14ac:dyDescent="0.6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customHeight="1" x14ac:dyDescent="0.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5" customHeight="1" x14ac:dyDescent="0.6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33" customHeight="1" x14ac:dyDescent="0.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 customHeight="1" x14ac:dyDescent="0.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" customHeight="1" x14ac:dyDescent="0.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" customHeight="1" x14ac:dyDescent="0.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5" customHeight="1" x14ac:dyDescent="0.6">
      <c r="A15" s="87" t="s">
        <v>1</v>
      </c>
      <c r="B15" s="87"/>
      <c r="C15" s="87"/>
      <c r="D15" s="87"/>
      <c r="E15" s="87"/>
      <c r="F15" s="87"/>
      <c r="G15" s="87"/>
      <c r="H15" s="87"/>
      <c r="I15" s="87"/>
      <c r="J15" s="2"/>
      <c r="K15" s="2"/>
      <c r="L15" s="2"/>
      <c r="M15" s="2"/>
      <c r="N15" s="2"/>
      <c r="O15" s="2"/>
      <c r="P15" s="2"/>
      <c r="Q15" s="2"/>
    </row>
    <row r="16" spans="1:17" ht="15" customHeight="1" x14ac:dyDescent="0.6">
      <c r="A16" s="87"/>
      <c r="B16" s="87"/>
      <c r="C16" s="87"/>
      <c r="D16" s="87"/>
      <c r="E16" s="87"/>
      <c r="F16" s="87"/>
      <c r="G16" s="87"/>
      <c r="H16" s="87"/>
      <c r="I16" s="87"/>
    </row>
    <row r="17" spans="1:9" ht="15" customHeight="1" x14ac:dyDescent="0.6">
      <c r="A17" s="123" t="s">
        <v>2</v>
      </c>
      <c r="B17" s="123"/>
      <c r="C17" s="123"/>
      <c r="D17" s="123"/>
      <c r="E17" s="123"/>
      <c r="F17" s="123"/>
      <c r="G17" s="123"/>
      <c r="H17" s="123"/>
      <c r="I17" s="123"/>
    </row>
    <row r="18" spans="1:9" ht="15" customHeight="1" x14ac:dyDescent="0.6">
      <c r="A18" s="123"/>
      <c r="B18" s="123"/>
      <c r="C18" s="123"/>
      <c r="D18" s="123"/>
      <c r="E18" s="123"/>
      <c r="F18" s="123"/>
      <c r="G18" s="123"/>
      <c r="H18" s="123"/>
      <c r="I18" s="123"/>
    </row>
    <row r="19" spans="1:9" ht="15" customHeight="1" x14ac:dyDescent="0.6">
      <c r="A19" s="123"/>
      <c r="B19" s="123"/>
      <c r="C19" s="123"/>
      <c r="D19" s="123"/>
      <c r="E19" s="123"/>
      <c r="F19" s="123"/>
      <c r="G19" s="123"/>
      <c r="H19" s="123"/>
      <c r="I19" s="123"/>
    </row>
    <row r="20" spans="1:9" ht="15" customHeight="1" x14ac:dyDescent="0.6">
      <c r="A20" s="123" t="s">
        <v>3</v>
      </c>
      <c r="B20" s="123"/>
      <c r="C20" s="123"/>
      <c r="D20" s="123"/>
      <c r="E20" s="123"/>
      <c r="F20" s="123"/>
      <c r="G20" s="123"/>
      <c r="H20" s="123"/>
      <c r="I20" s="123"/>
    </row>
    <row r="21" spans="1:9" ht="15" customHeight="1" x14ac:dyDescent="0.6">
      <c r="A21" s="123"/>
      <c r="B21" s="123"/>
      <c r="C21" s="123"/>
      <c r="D21" s="123"/>
      <c r="E21" s="123"/>
      <c r="F21" s="123"/>
      <c r="G21" s="123"/>
      <c r="H21" s="123"/>
      <c r="I21" s="123"/>
    </row>
    <row r="22" spans="1:9" ht="15" customHeight="1" x14ac:dyDescent="0.6">
      <c r="A22" s="123"/>
      <c r="B22" s="123"/>
      <c r="C22" s="123"/>
      <c r="D22" s="123"/>
      <c r="E22" s="123"/>
      <c r="F22" s="123"/>
      <c r="G22" s="123"/>
      <c r="H22" s="123"/>
      <c r="I22" s="123"/>
    </row>
    <row r="23" spans="1:9" ht="15" customHeight="1" x14ac:dyDescent="0.6">
      <c r="A23" s="123"/>
      <c r="B23" s="123"/>
      <c r="C23" s="123"/>
      <c r="D23" s="123"/>
      <c r="E23" s="123"/>
      <c r="F23" s="123"/>
      <c r="G23" s="123"/>
      <c r="H23" s="123"/>
      <c r="I23" s="123"/>
    </row>
    <row r="24" spans="1:9" ht="15" customHeight="1" x14ac:dyDescent="0.6">
      <c r="A24" s="2"/>
      <c r="B24" s="2"/>
      <c r="C24" s="2"/>
      <c r="D24" s="2"/>
      <c r="E24" s="2"/>
      <c r="F24" s="2"/>
      <c r="G24" s="2"/>
      <c r="H24" s="2"/>
      <c r="I24" s="2"/>
    </row>
    <row r="37" spans="6:8" x14ac:dyDescent="0.6">
      <c r="F37" s="88" t="s">
        <v>4</v>
      </c>
      <c r="G37" s="88"/>
      <c r="H37" s="88"/>
    </row>
    <row r="38" spans="6:8" x14ac:dyDescent="0.6">
      <c r="F38" s="88"/>
      <c r="G38" s="88"/>
      <c r="H38" s="88"/>
    </row>
    <row r="39" spans="6:8" x14ac:dyDescent="0.6">
      <c r="F39" s="88"/>
      <c r="G39" s="88"/>
      <c r="H39" s="88"/>
    </row>
  </sheetData>
  <mergeCells count="5">
    <mergeCell ref="D3:F3"/>
    <mergeCell ref="A15:I16"/>
    <mergeCell ref="A17:I19"/>
    <mergeCell ref="A20:I23"/>
    <mergeCell ref="F37:H39"/>
  </mergeCells>
  <pageMargins left="0.2" right="1.45" top="0.25" bottom="0.75" header="0.51180555555555496" footer="0.51180555555555496"/>
  <pageSetup firstPageNumber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"/>
  <sheetViews>
    <sheetView rightToLeft="1" view="pageBreakPreview" topLeftCell="A11" zoomScale="60" zoomScaleNormal="100" zoomScalePageLayoutView="106" workbookViewId="0">
      <selection activeCell="X13" sqref="X13"/>
    </sheetView>
  </sheetViews>
  <sheetFormatPr defaultColWidth="9.140625" defaultRowHeight="22.5" x14ac:dyDescent="0.6"/>
  <cols>
    <col min="1" max="1" width="38.85546875" style="44" customWidth="1"/>
    <col min="2" max="2" width="20.28515625" style="44" customWidth="1"/>
    <col min="3" max="3" width="16.42578125" style="44" customWidth="1"/>
    <col min="4" max="4" width="15.42578125" style="44" customWidth="1"/>
    <col min="5" max="5" width="16.42578125" style="44" customWidth="1"/>
    <col min="6" max="6" width="19.42578125" style="54" customWidth="1"/>
    <col min="7" max="7" width="19.28515625" style="44" customWidth="1"/>
    <col min="8" max="8" width="16.42578125" style="44" customWidth="1"/>
    <col min="9" max="9" width="16.28515625" style="44" customWidth="1"/>
    <col min="10" max="10" width="16.42578125" style="44" customWidth="1"/>
    <col min="11" max="11" width="17" style="54" customWidth="1"/>
    <col min="12" max="12" width="13.5703125" style="43" hidden="1" customWidth="1"/>
    <col min="13" max="13" width="20.42578125" style="43" hidden="1" customWidth="1"/>
    <col min="14" max="1024" width="9.140625" style="43"/>
    <col min="1025" max="16384" width="9.140625" style="4"/>
  </cols>
  <sheetData>
    <row r="1" spans="1:13" x14ac:dyDescent="0.6">
      <c r="A1" s="111" t="s">
        <v>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3" x14ac:dyDescent="0.6">
      <c r="A2" s="111" t="s">
        <v>236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3" x14ac:dyDescent="0.6">
      <c r="A3" s="111" t="s">
        <v>237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5" spans="1:13" x14ac:dyDescent="0.6">
      <c r="A5" s="113" t="s">
        <v>330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7" spans="1:13" ht="19.5" customHeight="1" x14ac:dyDescent="0.6">
      <c r="A7" s="50"/>
      <c r="B7" s="114" t="s">
        <v>354</v>
      </c>
      <c r="C7" s="114"/>
      <c r="D7" s="114"/>
      <c r="E7" s="114"/>
      <c r="F7" s="114"/>
      <c r="G7" s="114" t="s">
        <v>253</v>
      </c>
      <c r="H7" s="114"/>
      <c r="I7" s="114"/>
      <c r="J7" s="114"/>
      <c r="K7" s="114"/>
    </row>
    <row r="8" spans="1:13" ht="19.5" customHeight="1" x14ac:dyDescent="0.6">
      <c r="A8" s="112" t="s">
        <v>331</v>
      </c>
      <c r="B8" s="115" t="s">
        <v>332</v>
      </c>
      <c r="C8" s="115" t="s">
        <v>333</v>
      </c>
      <c r="D8" s="115" t="s">
        <v>334</v>
      </c>
      <c r="E8" s="116" t="s">
        <v>106</v>
      </c>
      <c r="F8" s="116"/>
      <c r="G8" s="115" t="s">
        <v>332</v>
      </c>
      <c r="H8" s="115" t="s">
        <v>333</v>
      </c>
      <c r="I8" s="115" t="s">
        <v>334</v>
      </c>
      <c r="J8" s="116" t="s">
        <v>106</v>
      </c>
      <c r="K8" s="116"/>
    </row>
    <row r="9" spans="1:13" ht="18.75" customHeight="1" x14ac:dyDescent="0.6">
      <c r="A9" s="112"/>
      <c r="B9" s="115"/>
      <c r="C9" s="115"/>
      <c r="D9" s="115"/>
      <c r="E9" s="116"/>
      <c r="F9" s="116"/>
      <c r="G9" s="115"/>
      <c r="H9" s="115"/>
      <c r="I9" s="115"/>
      <c r="J9" s="116"/>
      <c r="K9" s="116"/>
    </row>
    <row r="10" spans="1:13" ht="28.5" customHeight="1" thickBot="1" x14ac:dyDescent="0.65">
      <c r="A10" s="112"/>
      <c r="B10" s="51"/>
      <c r="C10" s="51"/>
      <c r="D10" s="51"/>
      <c r="E10" s="52" t="s">
        <v>152</v>
      </c>
      <c r="F10" s="53" t="s">
        <v>335</v>
      </c>
      <c r="G10" s="51"/>
      <c r="H10" s="51"/>
      <c r="I10" s="51"/>
      <c r="J10" s="52" t="s">
        <v>152</v>
      </c>
      <c r="K10" s="53" t="s">
        <v>335</v>
      </c>
    </row>
    <row r="11" spans="1:13" ht="23.1" customHeight="1" x14ac:dyDescent="0.6">
      <c r="A11" s="7" t="s">
        <v>23</v>
      </c>
      <c r="B11" s="8">
        <v>0</v>
      </c>
      <c r="C11" s="8">
        <v>-2344851482</v>
      </c>
      <c r="D11" s="8">
        <v>750758644</v>
      </c>
      <c r="E11" s="8">
        <f>Table8[[#This Row],[750758644.0000]]+Table8[[#This Row],[-2344851482.0000]]+Table8[[#This Row],[0]]</f>
        <v>-1594092838</v>
      </c>
      <c r="F11" s="10">
        <f>(Table8[[#This Row],[-1594092838.0000]]/Table8[[#This Row],[Column2]])*100</f>
        <v>-2.3902298111604742E-2</v>
      </c>
      <c r="G11" s="8">
        <v>0</v>
      </c>
      <c r="H11" s="8">
        <v>-2538316920</v>
      </c>
      <c r="I11" s="8">
        <v>412323808</v>
      </c>
      <c r="J11" s="8">
        <f>Table8[[#This Row],[412323808.0000]]+Table8[[#This Row],[-2538316920.0000]]+Table8[[#This Row],[Column7]]</f>
        <v>-2125993112</v>
      </c>
      <c r="K11" s="10">
        <f>(Table8[[#This Row],[-2125993112.0000]]/Table8[[#This Row],[Column1]])*100</f>
        <v>-2.2060322778720116E-2</v>
      </c>
      <c r="L11" s="43">
        <v>9637180440763</v>
      </c>
      <c r="M11" s="43">
        <f>E102+'درآمد سرمایه گذاری در اوراق بها'!E26+'درآمد سپرده بانکی'!B82+'سایر درآمدها'!B10</f>
        <v>6669203231241</v>
      </c>
    </row>
    <row r="12" spans="1:13" ht="23.1" customHeight="1" x14ac:dyDescent="0.6">
      <c r="A12" s="7" t="s">
        <v>24</v>
      </c>
      <c r="B12" s="8">
        <v>329903771</v>
      </c>
      <c r="C12" s="8">
        <v>18265193501</v>
      </c>
      <c r="D12" s="8">
        <v>6818215022</v>
      </c>
      <c r="E12" s="8">
        <f>Table8[[#This Row],[750758644.0000]]+Table8[[#This Row],[-2344851482.0000]]+Table8[[#This Row],[0]]</f>
        <v>25413312294</v>
      </c>
      <c r="F12" s="10">
        <f>(Table8[[#This Row],[-1594092838.0000]]/Table8[[#This Row],[Column2]])*100</f>
        <v>0.38105469893247068</v>
      </c>
      <c r="G12" s="8">
        <v>17484899861</v>
      </c>
      <c r="H12" s="8">
        <v>53062616480</v>
      </c>
      <c r="I12" s="8">
        <v>-3650713030</v>
      </c>
      <c r="J12" s="8">
        <f>Table8[[#This Row],[412323808.0000]]+Table8[[#This Row],[-2538316920.0000]]+Table8[[#This Row],[Column7]]</f>
        <v>66896803311</v>
      </c>
      <c r="K12" s="10">
        <f>(Table8[[#This Row],[-2125993112.0000]]/Table8[[#This Row],[Column1]])*100</f>
        <v>0.69415327151126383</v>
      </c>
      <c r="L12" s="43">
        <v>9637180440763</v>
      </c>
      <c r="M12" s="43">
        <v>6669203231241</v>
      </c>
    </row>
    <row r="13" spans="1:13" ht="23.1" customHeight="1" x14ac:dyDescent="0.6">
      <c r="A13" s="7" t="s">
        <v>25</v>
      </c>
      <c r="B13" s="8">
        <v>446239904</v>
      </c>
      <c r="C13" s="8">
        <v>27197085105</v>
      </c>
      <c r="D13" s="8">
        <v>-8362478855</v>
      </c>
      <c r="E13" s="8">
        <f>Table8[[#This Row],[750758644.0000]]+Table8[[#This Row],[-2344851482.0000]]+Table8[[#This Row],[0]]</f>
        <v>19280846154</v>
      </c>
      <c r="F13" s="10">
        <f>(Table8[[#This Row],[-1594092838.0000]]/Table8[[#This Row],[Column2]])*100</f>
        <v>0.2891026931625269</v>
      </c>
      <c r="G13" s="8">
        <v>21678622427</v>
      </c>
      <c r="H13" s="8">
        <v>-30660173504</v>
      </c>
      <c r="I13" s="8">
        <v>-34012358087</v>
      </c>
      <c r="J13" s="8">
        <f>Table8[[#This Row],[412323808.0000]]+Table8[[#This Row],[-2538316920.0000]]+Table8[[#This Row],[Column7]]</f>
        <v>-42993909164</v>
      </c>
      <c r="K13" s="10">
        <f>(Table8[[#This Row],[-2125993112.0000]]/Table8[[#This Row],[Column1]])*100</f>
        <v>-0.44612539350353869</v>
      </c>
      <c r="L13" s="43">
        <v>9637180440763</v>
      </c>
      <c r="M13" s="43">
        <v>6669203231241</v>
      </c>
    </row>
    <row r="14" spans="1:13" ht="23.1" customHeight="1" x14ac:dyDescent="0.6">
      <c r="A14" s="7" t="s">
        <v>26</v>
      </c>
      <c r="B14" s="8">
        <v>53588943</v>
      </c>
      <c r="C14" s="8">
        <v>92547778778</v>
      </c>
      <c r="D14" s="8">
        <v>-5252932781</v>
      </c>
      <c r="E14" s="8">
        <f>Table8[[#This Row],[750758644.0000]]+Table8[[#This Row],[-2344851482.0000]]+Table8[[#This Row],[0]]</f>
        <v>87348434940</v>
      </c>
      <c r="F14" s="10">
        <f>(Table8[[#This Row],[-1594092838.0000]]/Table8[[#This Row],[Column2]])*100</f>
        <v>1.3097281925797046</v>
      </c>
      <c r="G14" s="8">
        <v>2940477182</v>
      </c>
      <c r="H14" s="8">
        <v>5117735566</v>
      </c>
      <c r="I14" s="8">
        <v>-7240342786</v>
      </c>
      <c r="J14" s="8">
        <f>Table8[[#This Row],[412323808.0000]]+Table8[[#This Row],[-2538316920.0000]]+Table8[[#This Row],[Column7]]</f>
        <v>817869962</v>
      </c>
      <c r="K14" s="10">
        <f>(Table8[[#This Row],[-2125993112.0000]]/Table8[[#This Row],[Column1]])*100</f>
        <v>8.4866104461487832E-3</v>
      </c>
      <c r="L14" s="43">
        <v>9637180440763</v>
      </c>
      <c r="M14" s="43">
        <v>6669203231241</v>
      </c>
    </row>
    <row r="15" spans="1:13" ht="23.1" customHeight="1" x14ac:dyDescent="0.6">
      <c r="A15" s="7" t="s">
        <v>27</v>
      </c>
      <c r="B15" s="8">
        <v>450349618</v>
      </c>
      <c r="C15" s="8">
        <v>40313716575</v>
      </c>
      <c r="D15" s="8">
        <v>2839248145</v>
      </c>
      <c r="E15" s="8">
        <f>Table8[[#This Row],[750758644.0000]]+Table8[[#This Row],[-2344851482.0000]]+Table8[[#This Row],[0]]</f>
        <v>43603314338</v>
      </c>
      <c r="F15" s="10">
        <f>(Table8[[#This Row],[-1594092838.0000]]/Table8[[#This Row],[Column2]])*100</f>
        <v>0.65380095381928149</v>
      </c>
      <c r="G15" s="8">
        <v>23432707502</v>
      </c>
      <c r="H15" s="8">
        <v>31709405335</v>
      </c>
      <c r="I15" s="8">
        <v>-11769369293</v>
      </c>
      <c r="J15" s="8">
        <f>Table8[[#This Row],[412323808.0000]]+Table8[[#This Row],[-2538316920.0000]]+Table8[[#This Row],[Column7]]</f>
        <v>43372743544</v>
      </c>
      <c r="K15" s="10">
        <f>(Table8[[#This Row],[-2125993112.0000]]/Table8[[#This Row],[Column1]])*100</f>
        <v>0.45005636047389475</v>
      </c>
      <c r="L15" s="43">
        <v>9637180440763</v>
      </c>
      <c r="M15" s="43">
        <v>6669203231241</v>
      </c>
    </row>
    <row r="16" spans="1:13" ht="23.1" customHeight="1" x14ac:dyDescent="0.6">
      <c r="A16" s="7" t="s">
        <v>28</v>
      </c>
      <c r="B16" s="8">
        <v>162940345</v>
      </c>
      <c r="C16" s="8">
        <v>24492027471</v>
      </c>
      <c r="D16" s="8">
        <v>-16748668229</v>
      </c>
      <c r="E16" s="8">
        <f>Table8[[#This Row],[750758644.0000]]+Table8[[#This Row],[-2344851482.0000]]+Table8[[#This Row],[0]]</f>
        <v>7906299587</v>
      </c>
      <c r="F16" s="10">
        <f>(Table8[[#This Row],[-1594092838.0000]]/Table8[[#This Row],[Column2]])*100</f>
        <v>0.11854938757847394</v>
      </c>
      <c r="G16" s="8">
        <v>8556996188</v>
      </c>
      <c r="H16" s="8">
        <v>-25320794608</v>
      </c>
      <c r="I16" s="8">
        <v>-105215720607</v>
      </c>
      <c r="J16" s="8">
        <f>Table8[[#This Row],[412323808.0000]]+Table8[[#This Row],[-2538316920.0000]]+Table8[[#This Row],[Column7]]</f>
        <v>-121979519027</v>
      </c>
      <c r="K16" s="10">
        <f>(Table8[[#This Row],[-2125993112.0000]]/Table8[[#This Row],[Column1]])*100</f>
        <v>-1.2657179117561752</v>
      </c>
      <c r="L16" s="43">
        <v>9637180440763</v>
      </c>
      <c r="M16" s="43">
        <v>6669203231241</v>
      </c>
    </row>
    <row r="17" spans="1:13" ht="23.1" customHeight="1" x14ac:dyDescent="0.6">
      <c r="A17" s="7" t="s">
        <v>29</v>
      </c>
      <c r="B17" s="8">
        <v>64284060</v>
      </c>
      <c r="C17" s="8">
        <v>-1209000826</v>
      </c>
      <c r="D17" s="8">
        <v>-2244257292</v>
      </c>
      <c r="E17" s="8">
        <f>Table8[[#This Row],[750758644.0000]]+Table8[[#This Row],[-2344851482.0000]]+Table8[[#This Row],[0]]</f>
        <v>-3388974058</v>
      </c>
      <c r="F17" s="10">
        <f>(Table8[[#This Row],[-1594092838.0000]]/Table8[[#This Row],[Column2]])*100</f>
        <v>-5.0815276435493814E-2</v>
      </c>
      <c r="G17" s="8">
        <v>3342771120</v>
      </c>
      <c r="H17" s="8">
        <v>-10518948487</v>
      </c>
      <c r="I17" s="8">
        <v>-38455122900</v>
      </c>
      <c r="J17" s="8">
        <f>Table8[[#This Row],[412323808.0000]]+Table8[[#This Row],[-2538316920.0000]]+Table8[[#This Row],[Column7]]</f>
        <v>-45631300267</v>
      </c>
      <c r="K17" s="10">
        <f>(Table8[[#This Row],[-2125993112.0000]]/Table8[[#This Row],[Column1]])*100</f>
        <v>-0.47349222677195463</v>
      </c>
      <c r="L17" s="43">
        <v>9637180440763</v>
      </c>
      <c r="M17" s="43">
        <v>6669203231241</v>
      </c>
    </row>
    <row r="18" spans="1:13" ht="23.1" customHeight="1" x14ac:dyDescent="0.6">
      <c r="A18" s="7" t="s">
        <v>30</v>
      </c>
      <c r="B18" s="8">
        <f>'درآمد سود سهام'!F23</f>
        <v>0</v>
      </c>
      <c r="C18" s="8">
        <v>-21858515143</v>
      </c>
      <c r="D18" s="8">
        <v>0</v>
      </c>
      <c r="E18" s="8">
        <f>Table8[[#This Row],[750758644.0000]]+Table8[[#This Row],[-2344851482.0000]]+Table8[[#This Row],[0]]</f>
        <v>-21858515143</v>
      </c>
      <c r="F18" s="10">
        <f>(Table8[[#This Row],[-1594092838.0000]]/Table8[[#This Row],[Column2]])*100</f>
        <v>-0.32775302213923663</v>
      </c>
      <c r="G18" s="8">
        <v>1541475000</v>
      </c>
      <c r="H18" s="8">
        <v>-68393660933</v>
      </c>
      <c r="I18" s="8">
        <v>0</v>
      </c>
      <c r="J18" s="8">
        <f>Table8[[#This Row],[412323808.0000]]+Table8[[#This Row],[-2538316920.0000]]+Table8[[#This Row],[Column7]]</f>
        <v>-66852185933</v>
      </c>
      <c r="K18" s="10">
        <f>(Table8[[#This Row],[-2125993112.0000]]/Table8[[#This Row],[Column1]])*100</f>
        <v>-0.6936903002275544</v>
      </c>
      <c r="L18" s="43">
        <v>9637180440763</v>
      </c>
      <c r="M18" s="43">
        <v>6669203231241</v>
      </c>
    </row>
    <row r="19" spans="1:13" ht="23.1" customHeight="1" x14ac:dyDescent="0.6">
      <c r="A19" s="7" t="s">
        <v>31</v>
      </c>
      <c r="B19" s="8">
        <v>0</v>
      </c>
      <c r="C19" s="8">
        <v>12871194339</v>
      </c>
      <c r="D19" s="8">
        <v>7606089181</v>
      </c>
      <c r="E19" s="8">
        <f>Table8[[#This Row],[750758644.0000]]+Table8[[#This Row],[-2344851482.0000]]+Table8[[#This Row],[0]]</f>
        <v>20477283520</v>
      </c>
      <c r="F19" s="10">
        <f>(Table8[[#This Row],[-1594092838.0000]]/Table8[[#This Row],[Column2]])*100</f>
        <v>0.30704242785820163</v>
      </c>
      <c r="G19" s="8">
        <v>0</v>
      </c>
      <c r="H19" s="8">
        <v>12694874339</v>
      </c>
      <c r="I19" s="8">
        <v>-67322162070</v>
      </c>
      <c r="J19" s="8">
        <f>Table8[[#This Row],[412323808.0000]]+Table8[[#This Row],[-2538316920.0000]]+Table8[[#This Row],[Column7]]</f>
        <v>-54627287731</v>
      </c>
      <c r="K19" s="10">
        <f>(Table8[[#This Row],[-2125993112.0000]]/Table8[[#This Row],[Column1]])*100</f>
        <v>-0.56683890134441661</v>
      </c>
      <c r="L19" s="43">
        <v>9637180440763</v>
      </c>
      <c r="M19" s="43">
        <v>6669203231241</v>
      </c>
    </row>
    <row r="20" spans="1:13" ht="23.1" customHeight="1" x14ac:dyDescent="0.6">
      <c r="A20" s="7" t="s">
        <v>32</v>
      </c>
      <c r="B20" s="8">
        <v>3473635</v>
      </c>
      <c r="C20" s="8">
        <v>59608756559</v>
      </c>
      <c r="D20" s="8">
        <v>0</v>
      </c>
      <c r="E20" s="8">
        <f>Table8[[#This Row],[750758644.0000]]+Table8[[#This Row],[-2344851482.0000]]+Table8[[#This Row],[0]]</f>
        <v>59612230194</v>
      </c>
      <c r="F20" s="10">
        <f>(Table8[[#This Row],[-1594092838.0000]]/Table8[[#This Row],[Column2]])*100</f>
        <v>0.89384335920000746</v>
      </c>
      <c r="G20" s="8">
        <v>5074980900</v>
      </c>
      <c r="H20" s="8">
        <v>-21960203740</v>
      </c>
      <c r="I20" s="8">
        <v>44970698</v>
      </c>
      <c r="J20" s="8">
        <f>Table8[[#This Row],[412323808.0000]]+Table8[[#This Row],[-2538316920.0000]]+Table8[[#This Row],[Column7]]</f>
        <v>-16840252142</v>
      </c>
      <c r="K20" s="10">
        <f>(Table8[[#This Row],[-2125993112.0000]]/Table8[[#This Row],[Column1]])*100</f>
        <v>-0.17474252189748057</v>
      </c>
      <c r="L20" s="43">
        <v>9637180440763</v>
      </c>
      <c r="M20" s="43">
        <v>6669203231241</v>
      </c>
    </row>
    <row r="21" spans="1:13" ht="23.1" customHeight="1" x14ac:dyDescent="0.6">
      <c r="A21" s="7" t="s">
        <v>33</v>
      </c>
      <c r="B21" s="8">
        <v>693579121</v>
      </c>
      <c r="C21" s="8">
        <v>-11226687072</v>
      </c>
      <c r="D21" s="8">
        <v>-2592264899</v>
      </c>
      <c r="E21" s="8">
        <f>Table8[[#This Row],[750758644.0000]]+Table8[[#This Row],[-2344851482.0000]]+Table8[[#This Row],[0]]</f>
        <v>-13125372850</v>
      </c>
      <c r="F21" s="10">
        <f>(Table8[[#This Row],[-1594092838.0000]]/Table8[[#This Row],[Column2]])*100</f>
        <v>-0.19680571119074508</v>
      </c>
      <c r="G21" s="8">
        <v>35417282203</v>
      </c>
      <c r="H21" s="8">
        <v>-172247975185</v>
      </c>
      <c r="I21" s="8">
        <v>-103397434896</v>
      </c>
      <c r="J21" s="8">
        <f>Table8[[#This Row],[412323808.0000]]+Table8[[#This Row],[-2538316920.0000]]+Table8[[#This Row],[Column7]]</f>
        <v>-240228127878</v>
      </c>
      <c r="K21" s="10">
        <f>(Table8[[#This Row],[-2125993112.0000]]/Table8[[#This Row],[Column1]])*100</f>
        <v>-2.4927221125993624</v>
      </c>
      <c r="L21" s="43">
        <v>9637180440763</v>
      </c>
      <c r="M21" s="43">
        <v>6669203231241</v>
      </c>
    </row>
    <row r="22" spans="1:13" ht="23.1" customHeight="1" x14ac:dyDescent="0.6">
      <c r="A22" s="7" t="s">
        <v>34</v>
      </c>
      <c r="B22" s="8">
        <v>412167293</v>
      </c>
      <c r="C22" s="8">
        <v>8132210288</v>
      </c>
      <c r="D22" s="8">
        <v>-10667003189</v>
      </c>
      <c r="E22" s="8">
        <f>Table8[[#This Row],[750758644.0000]]+Table8[[#This Row],[-2344851482.0000]]+Table8[[#This Row],[0]]</f>
        <v>-2122625608</v>
      </c>
      <c r="F22" s="10">
        <f>(Table8[[#This Row],[-1594092838.0000]]/Table8[[#This Row],[Column2]])*100</f>
        <v>-3.1827274329515723E-2</v>
      </c>
      <c r="G22" s="8">
        <v>22336808125</v>
      </c>
      <c r="H22" s="8">
        <v>-43343213193</v>
      </c>
      <c r="I22" s="8">
        <v>-30318244503</v>
      </c>
      <c r="J22" s="8">
        <f>Table8[[#This Row],[412323808.0000]]+Table8[[#This Row],[-2538316920.0000]]+Table8[[#This Row],[Column7]]</f>
        <v>-51324649571</v>
      </c>
      <c r="K22" s="10">
        <f>(Table8[[#This Row],[-2125993112.0000]]/Table8[[#This Row],[Column1]])*100</f>
        <v>-0.53256914599117433</v>
      </c>
      <c r="L22" s="43">
        <v>9637180440763</v>
      </c>
      <c r="M22" s="43">
        <v>6669203231241</v>
      </c>
    </row>
    <row r="23" spans="1:13" ht="23.1" customHeight="1" x14ac:dyDescent="0.6">
      <c r="A23" s="7" t="s">
        <v>35</v>
      </c>
      <c r="B23" s="8">
        <v>0</v>
      </c>
      <c r="C23" s="8">
        <v>-3038759054</v>
      </c>
      <c r="D23" s="8">
        <v>-1898833850</v>
      </c>
      <c r="E23" s="8">
        <f>Table8[[#This Row],[750758644.0000]]+Table8[[#This Row],[-2344851482.0000]]+Table8[[#This Row],[0]]</f>
        <v>-4937592904</v>
      </c>
      <c r="F23" s="10">
        <f>(Table8[[#This Row],[-1594092838.0000]]/Table8[[#This Row],[Column2]])*100</f>
        <v>-7.4035724100751626E-2</v>
      </c>
      <c r="G23" s="8">
        <v>0</v>
      </c>
      <c r="H23" s="8">
        <v>-19330587842</v>
      </c>
      <c r="I23" s="8">
        <v>-20415048005</v>
      </c>
      <c r="J23" s="8">
        <f>Table8[[#This Row],[412323808.0000]]+Table8[[#This Row],[-2538316920.0000]]+Table8[[#This Row],[Column7]]</f>
        <v>-39745635847</v>
      </c>
      <c r="K23" s="10">
        <f>(Table8[[#This Row],[-2125993112.0000]]/Table8[[#This Row],[Column1]])*100</f>
        <v>-0.41241975379941348</v>
      </c>
      <c r="L23" s="43">
        <v>9637180440763</v>
      </c>
      <c r="M23" s="43">
        <v>6669203231241</v>
      </c>
    </row>
    <row r="24" spans="1:13" ht="23.1" customHeight="1" x14ac:dyDescent="0.6">
      <c r="A24" s="7" t="s">
        <v>36</v>
      </c>
      <c r="B24" s="8">
        <v>721072599</v>
      </c>
      <c r="C24" s="8">
        <v>4326401345</v>
      </c>
      <c r="D24" s="8">
        <v>18924502459</v>
      </c>
      <c r="E24" s="8">
        <f>Table8[[#This Row],[750758644.0000]]+Table8[[#This Row],[-2344851482.0000]]+Table8[[#This Row],[0]]</f>
        <v>23971976403</v>
      </c>
      <c r="F24" s="10">
        <f>(Table8[[#This Row],[-1594092838.0000]]/Table8[[#This Row],[Column2]])*100</f>
        <v>0.35944288353227039</v>
      </c>
      <c r="G24" s="8">
        <v>36821223349</v>
      </c>
      <c r="H24" s="8">
        <v>33199892052</v>
      </c>
      <c r="I24" s="8">
        <v>-11777597379</v>
      </c>
      <c r="J24" s="8">
        <f>Table8[[#This Row],[412323808.0000]]+Table8[[#This Row],[-2538316920.0000]]+Table8[[#This Row],[Column7]]</f>
        <v>58243518022</v>
      </c>
      <c r="K24" s="10">
        <f>(Table8[[#This Row],[-2125993112.0000]]/Table8[[#This Row],[Column1]])*100</f>
        <v>0.60436263884448671</v>
      </c>
      <c r="L24" s="43">
        <v>9637180440763</v>
      </c>
      <c r="M24" s="43">
        <v>6669203231241</v>
      </c>
    </row>
    <row r="25" spans="1:13" ht="23.1" customHeight="1" x14ac:dyDescent="0.6">
      <c r="A25" s="7" t="s">
        <v>37</v>
      </c>
      <c r="B25" s="8">
        <v>173864811</v>
      </c>
      <c r="C25" s="8">
        <v>-937819187</v>
      </c>
      <c r="D25" s="8">
        <v>13843258197</v>
      </c>
      <c r="E25" s="8">
        <f>Table8[[#This Row],[750758644.0000]]+Table8[[#This Row],[-2344851482.0000]]+Table8[[#This Row],[0]]</f>
        <v>13079303821</v>
      </c>
      <c r="F25" s="10">
        <f>(Table8[[#This Row],[-1594092838.0000]]/Table8[[#This Row],[Column2]])*100</f>
        <v>0.1961149385841435</v>
      </c>
      <c r="G25" s="8">
        <v>9147532463</v>
      </c>
      <c r="H25" s="8">
        <v>3467307808</v>
      </c>
      <c r="I25" s="8">
        <v>-12170175844</v>
      </c>
      <c r="J25" s="8">
        <f>Table8[[#This Row],[412323808.0000]]+Table8[[#This Row],[-2538316920.0000]]+Table8[[#This Row],[Column7]]</f>
        <v>444664427</v>
      </c>
      <c r="K25" s="10">
        <f>(Table8[[#This Row],[-2125993112.0000]]/Table8[[#This Row],[Column1]])*100</f>
        <v>4.614051067459257E-3</v>
      </c>
      <c r="L25" s="43">
        <v>9637180440763</v>
      </c>
      <c r="M25" s="43">
        <v>6669203231241</v>
      </c>
    </row>
    <row r="26" spans="1:13" ht="23.1" customHeight="1" x14ac:dyDescent="0.6">
      <c r="A26" s="7" t="s">
        <v>38</v>
      </c>
      <c r="B26" s="8">
        <v>162345421</v>
      </c>
      <c r="C26" s="8">
        <v>1980112</v>
      </c>
      <c r="D26" s="8">
        <v>413447964</v>
      </c>
      <c r="E26" s="8">
        <f>Table8[[#This Row],[750758644.0000]]+Table8[[#This Row],[-2344851482.0000]]+Table8[[#This Row],[0]]</f>
        <v>577773497</v>
      </c>
      <c r="F26" s="10">
        <f>(Table8[[#This Row],[-1594092838.0000]]/Table8[[#This Row],[Column2]])*100</f>
        <v>8.6633061996596022E-3</v>
      </c>
      <c r="G26" s="8">
        <v>8132981896</v>
      </c>
      <c r="H26" s="8">
        <v>4884387</v>
      </c>
      <c r="I26" s="8">
        <v>-26493085503</v>
      </c>
      <c r="J26" s="8">
        <f>Table8[[#This Row],[412323808.0000]]+Table8[[#This Row],[-2538316920.0000]]+Table8[[#This Row],[Column7]]</f>
        <v>-18355219220</v>
      </c>
      <c r="K26" s="10">
        <f>(Table8[[#This Row],[-2125993112.0000]]/Table8[[#This Row],[Column1]])*100</f>
        <v>-0.19046254589528855</v>
      </c>
      <c r="L26" s="43">
        <v>9637180440763</v>
      </c>
      <c r="M26" s="43">
        <v>6669203231241</v>
      </c>
    </row>
    <row r="27" spans="1:13" ht="23.1" customHeight="1" x14ac:dyDescent="0.6">
      <c r="A27" s="7" t="s">
        <v>39</v>
      </c>
      <c r="B27" s="8">
        <v>157133892</v>
      </c>
      <c r="C27" s="8">
        <v>55978835</v>
      </c>
      <c r="D27" s="8">
        <v>1007771504</v>
      </c>
      <c r="E27" s="8">
        <f>Table8[[#This Row],[750758644.0000]]+Table8[[#This Row],[-2344851482.0000]]+Table8[[#This Row],[0]]</f>
        <v>1220884231</v>
      </c>
      <c r="F27" s="10">
        <f>(Table8[[#This Row],[-1594092838.0000]]/Table8[[#This Row],[Column2]])*100</f>
        <v>1.8306298198875234E-2</v>
      </c>
      <c r="G27" s="8">
        <v>7866832281</v>
      </c>
      <c r="H27" s="8">
        <v>24340255</v>
      </c>
      <c r="I27" s="8">
        <v>-33314771956</v>
      </c>
      <c r="J27" s="8">
        <f>Table8[[#This Row],[412323808.0000]]+Table8[[#This Row],[-2538316920.0000]]+Table8[[#This Row],[Column7]]</f>
        <v>-25423599420</v>
      </c>
      <c r="K27" s="10">
        <f>(Table8[[#This Row],[-2125993112.0000]]/Table8[[#This Row],[Column1]])*100</f>
        <v>-0.26380744426517294</v>
      </c>
      <c r="L27" s="43">
        <v>9637180440763</v>
      </c>
      <c r="M27" s="43">
        <v>6669203231241</v>
      </c>
    </row>
    <row r="28" spans="1:13" ht="23.1" customHeight="1" x14ac:dyDescent="0.6">
      <c r="A28" s="7" t="s">
        <v>40</v>
      </c>
      <c r="B28" s="8">
        <v>4043005</v>
      </c>
      <c r="C28" s="8">
        <v>-18878197</v>
      </c>
      <c r="D28" s="8">
        <v>1545641045</v>
      </c>
      <c r="E28" s="8">
        <f>Table8[[#This Row],[750758644.0000]]+Table8[[#This Row],[-2344851482.0000]]+Table8[[#This Row],[0]]</f>
        <v>1530805853</v>
      </c>
      <c r="F28" s="10">
        <f>(Table8[[#This Row],[-1594092838.0000]]/Table8[[#This Row],[Column2]])*100</f>
        <v>2.2953354395156868E-2</v>
      </c>
      <c r="G28" s="8">
        <v>5906829600</v>
      </c>
      <c r="H28" s="8">
        <v>1740839</v>
      </c>
      <c r="I28" s="8">
        <v>-46075515286</v>
      </c>
      <c r="J28" s="8">
        <f>Table8[[#This Row],[412323808.0000]]+Table8[[#This Row],[-2538316920.0000]]+Table8[[#This Row],[Column7]]</f>
        <v>-40166944847</v>
      </c>
      <c r="K28" s="10">
        <f>(Table8[[#This Row],[-2125993112.0000]]/Table8[[#This Row],[Column1]])*100</f>
        <v>-0.41679145777019277</v>
      </c>
      <c r="L28" s="43">
        <v>9637180440763</v>
      </c>
      <c r="M28" s="43">
        <v>6669203231241</v>
      </c>
    </row>
    <row r="29" spans="1:13" ht="23.1" customHeight="1" x14ac:dyDescent="0.6">
      <c r="A29" s="7" t="s">
        <v>41</v>
      </c>
      <c r="B29" s="8">
        <v>758425730</v>
      </c>
      <c r="C29" s="8">
        <v>53069645355</v>
      </c>
      <c r="D29" s="8">
        <v>14692908964</v>
      </c>
      <c r="E29" s="8">
        <f>Table8[[#This Row],[750758644.0000]]+Table8[[#This Row],[-2344851482.0000]]+Table8[[#This Row],[0]]</f>
        <v>68520980049</v>
      </c>
      <c r="F29" s="10">
        <f>(Table8[[#This Row],[-1594092838.0000]]/Table8[[#This Row],[Column2]])*100</f>
        <v>1.0274237817198693</v>
      </c>
      <c r="G29" s="8">
        <v>41224108230</v>
      </c>
      <c r="H29" s="8">
        <v>21639062291</v>
      </c>
      <c r="I29" s="8">
        <v>11517837423</v>
      </c>
      <c r="J29" s="8">
        <f>Table8[[#This Row],[412323808.0000]]+Table8[[#This Row],[-2538316920.0000]]+Table8[[#This Row],[Column7]]</f>
        <v>74381007944</v>
      </c>
      <c r="K29" s="10">
        <f>(Table8[[#This Row],[-2125993112.0000]]/Table8[[#This Row],[Column1]])*100</f>
        <v>0.77181296335789129</v>
      </c>
      <c r="L29" s="43">
        <v>9637180440763</v>
      </c>
      <c r="M29" s="43">
        <v>6669203231241</v>
      </c>
    </row>
    <row r="30" spans="1:13" ht="23.1" customHeight="1" x14ac:dyDescent="0.6">
      <c r="A30" s="7" t="s">
        <v>42</v>
      </c>
      <c r="B30" s="8">
        <v>47559413</v>
      </c>
      <c r="C30" s="8">
        <v>-718734635</v>
      </c>
      <c r="D30" s="8">
        <v>0</v>
      </c>
      <c r="E30" s="8">
        <f>Table8[[#This Row],[750758644.0000]]+Table8[[#This Row],[-2344851482.0000]]+Table8[[#This Row],[0]]</f>
        <v>-671175222</v>
      </c>
      <c r="F30" s="10">
        <f>(Table8[[#This Row],[-1594092838.0000]]/Table8[[#This Row],[Column2]])*100</f>
        <v>-1.0063799208516671E-2</v>
      </c>
      <c r="G30" s="8">
        <v>2511443836</v>
      </c>
      <c r="H30" s="8">
        <v>-16865293123</v>
      </c>
      <c r="I30" s="8">
        <v>0</v>
      </c>
      <c r="J30" s="8">
        <f>Table8[[#This Row],[412323808.0000]]+Table8[[#This Row],[-2538316920.0000]]+Table8[[#This Row],[Column7]]</f>
        <v>-14353849287</v>
      </c>
      <c r="K30" s="10">
        <f>(Table8[[#This Row],[-2125993112.0000]]/Table8[[#This Row],[Column1]])*100</f>
        <v>-0.14894241500643282</v>
      </c>
      <c r="L30" s="43">
        <v>9637180440763</v>
      </c>
      <c r="M30" s="43">
        <v>6669203231241</v>
      </c>
    </row>
    <row r="31" spans="1:13" ht="23.1" customHeight="1" x14ac:dyDescent="0.6">
      <c r="A31" s="7" t="s">
        <v>43</v>
      </c>
      <c r="B31" s="8">
        <v>1240114419430</v>
      </c>
      <c r="C31" s="8">
        <v>278872164067</v>
      </c>
      <c r="D31" s="8">
        <v>64704603109</v>
      </c>
      <c r="E31" s="8">
        <f>Table8[[#This Row],[750758644.0000]]+Table8[[#This Row],[-2344851482.0000]]+Table8[[#This Row],[0]]</f>
        <v>1583691186606</v>
      </c>
      <c r="F31" s="10">
        <f>(Table8[[#This Row],[-1594092838.0000]]/Table8[[#This Row],[Column2]])*100</f>
        <v>23.746332683151838</v>
      </c>
      <c r="G31" s="8">
        <v>1240114419430</v>
      </c>
      <c r="H31" s="8">
        <v>1520060721818</v>
      </c>
      <c r="I31" s="8">
        <v>-25520515617</v>
      </c>
      <c r="J31" s="8">
        <f>Table8[[#This Row],[412323808.0000]]+Table8[[#This Row],[-2538316920.0000]]+Table8[[#This Row],[Column7]]</f>
        <v>2734654625631</v>
      </c>
      <c r="K31" s="10">
        <f>(Table8[[#This Row],[-2125993112.0000]]/Table8[[#This Row],[Column1]])*100</f>
        <v>28.376086163791808</v>
      </c>
      <c r="L31" s="43">
        <v>9637180440763</v>
      </c>
      <c r="M31" s="43">
        <v>6669203231241</v>
      </c>
    </row>
    <row r="32" spans="1:13" ht="23.1" customHeight="1" x14ac:dyDescent="0.6">
      <c r="A32" s="7" t="s">
        <v>44</v>
      </c>
      <c r="B32" s="8">
        <v>575898984</v>
      </c>
      <c r="C32" s="8">
        <v>18347812797</v>
      </c>
      <c r="D32" s="8">
        <v>550267533</v>
      </c>
      <c r="E32" s="8">
        <f>Table8[[#This Row],[750758644.0000]]+Table8[[#This Row],[-2344851482.0000]]+Table8[[#This Row],[0]]</f>
        <v>19473979314</v>
      </c>
      <c r="F32" s="10">
        <f>(Table8[[#This Row],[-1594092838.0000]]/Table8[[#This Row],[Column2]])*100</f>
        <v>0.29199858871861517</v>
      </c>
      <c r="G32" s="8">
        <v>31432938108</v>
      </c>
      <c r="H32" s="8">
        <v>19149796288</v>
      </c>
      <c r="I32" s="8">
        <v>-14154017471</v>
      </c>
      <c r="J32" s="8">
        <f>Table8[[#This Row],[412323808.0000]]+Table8[[#This Row],[-2538316920.0000]]+Table8[[#This Row],[Column7]]</f>
        <v>36428716925</v>
      </c>
      <c r="K32" s="10">
        <f>(Table8[[#This Row],[-2125993112.0000]]/Table8[[#This Row],[Column1]])*100</f>
        <v>0.37800181441985997</v>
      </c>
      <c r="L32" s="43">
        <v>9637180440763</v>
      </c>
      <c r="M32" s="43">
        <v>6669203231241</v>
      </c>
    </row>
    <row r="33" spans="1:13" ht="23.1" customHeight="1" x14ac:dyDescent="0.6">
      <c r="A33" s="7" t="s">
        <v>45</v>
      </c>
      <c r="B33" s="8">
        <v>368849087285</v>
      </c>
      <c r="C33" s="8">
        <v>306567233747</v>
      </c>
      <c r="D33" s="8">
        <v>-2968014837</v>
      </c>
      <c r="E33" s="8">
        <f>Table8[[#This Row],[750758644.0000]]+Table8[[#This Row],[-2344851482.0000]]+Table8[[#This Row],[0]]</f>
        <v>672448306195</v>
      </c>
      <c r="F33" s="10">
        <f>(Table8[[#This Row],[-1594092838.0000]]/Table8[[#This Row],[Column2]])*100</f>
        <v>10.082888208369553</v>
      </c>
      <c r="G33" s="8">
        <v>368849087285</v>
      </c>
      <c r="H33" s="8">
        <v>-327494617574</v>
      </c>
      <c r="I33" s="8">
        <v>-31912302828</v>
      </c>
      <c r="J33" s="8">
        <f>Table8[[#This Row],[412323808.0000]]+Table8[[#This Row],[-2538316920.0000]]+Table8[[#This Row],[Column7]]</f>
        <v>9442166883</v>
      </c>
      <c r="K33" s="10">
        <f>(Table8[[#This Row],[-2125993112.0000]]/Table8[[#This Row],[Column1]])*100</f>
        <v>9.7976445922521707E-2</v>
      </c>
      <c r="L33" s="43">
        <v>9637180440763</v>
      </c>
      <c r="M33" s="43">
        <v>6669203231241</v>
      </c>
    </row>
    <row r="34" spans="1:13" ht="23.1" customHeight="1" x14ac:dyDescent="0.6">
      <c r="A34" s="7" t="s">
        <v>46</v>
      </c>
      <c r="B34" s="8">
        <v>0</v>
      </c>
      <c r="C34" s="8">
        <v>66216774173</v>
      </c>
      <c r="D34" s="8">
        <v>19304897354</v>
      </c>
      <c r="E34" s="8">
        <f>Table8[[#This Row],[750758644.0000]]+Table8[[#This Row],[-2344851482.0000]]+Table8[[#This Row],[0]]</f>
        <v>85521671527</v>
      </c>
      <c r="F34" s="10">
        <f>(Table8[[#This Row],[-1594092838.0000]]/Table8[[#This Row],[Column2]])*100</f>
        <v>1.2823371632519016</v>
      </c>
      <c r="G34" s="8">
        <v>0</v>
      </c>
      <c r="H34" s="8">
        <v>321447575207</v>
      </c>
      <c r="I34" s="8">
        <v>10912880195</v>
      </c>
      <c r="J34" s="8">
        <f>Table8[[#This Row],[412323808.0000]]+Table8[[#This Row],[-2538316920.0000]]+Table8[[#This Row],[Column7]]</f>
        <v>332360455402</v>
      </c>
      <c r="K34" s="10">
        <f>(Table8[[#This Row],[-2125993112.0000]]/Table8[[#This Row],[Column1]])*100</f>
        <v>3.4487312699489743</v>
      </c>
      <c r="L34" s="43">
        <v>9637180440763</v>
      </c>
      <c r="M34" s="43">
        <v>6669203231241</v>
      </c>
    </row>
    <row r="35" spans="1:13" ht="23.1" customHeight="1" x14ac:dyDescent="0.6">
      <c r="A35" s="7" t="s">
        <v>47</v>
      </c>
      <c r="B35" s="8">
        <v>0</v>
      </c>
      <c r="C35" s="8">
        <v>41634108643</v>
      </c>
      <c r="D35" s="8">
        <v>-4754050074</v>
      </c>
      <c r="E35" s="8">
        <f>Table8[[#This Row],[750758644.0000]]+Table8[[#This Row],[-2344851482.0000]]+Table8[[#This Row],[0]]</f>
        <v>36880058569</v>
      </c>
      <c r="F35" s="10">
        <f>(Table8[[#This Row],[-1594092838.0000]]/Table8[[#This Row],[Column2]])*100</f>
        <v>0.5529904741280075</v>
      </c>
      <c r="G35" s="8">
        <v>26803845000</v>
      </c>
      <c r="H35" s="8">
        <v>-30246107229</v>
      </c>
      <c r="I35" s="8">
        <v>-22709246636</v>
      </c>
      <c r="J35" s="8">
        <f>Table8[[#This Row],[412323808.0000]]+Table8[[#This Row],[-2538316920.0000]]+Table8[[#This Row],[Column7]]</f>
        <v>-26151508865</v>
      </c>
      <c r="K35" s="10">
        <f>(Table8[[#This Row],[-2125993112.0000]]/Table8[[#This Row],[Column1]])*100</f>
        <v>-0.27136058130016211</v>
      </c>
      <c r="L35" s="43">
        <v>9637180440763</v>
      </c>
      <c r="M35" s="43">
        <v>6669203231241</v>
      </c>
    </row>
    <row r="36" spans="1:13" ht="23.1" customHeight="1" x14ac:dyDescent="0.6">
      <c r="A36" s="7" t="s">
        <v>48</v>
      </c>
      <c r="B36" s="8">
        <v>362813084</v>
      </c>
      <c r="C36" s="8">
        <v>20839707033</v>
      </c>
      <c r="D36" s="8">
        <v>-5991694702</v>
      </c>
      <c r="E36" s="8">
        <f>Table8[[#This Row],[750758644.0000]]+Table8[[#This Row],[-2344851482.0000]]+Table8[[#This Row],[0]]</f>
        <v>15210825415</v>
      </c>
      <c r="F36" s="10">
        <f>(Table8[[#This Row],[-1594092838.0000]]/Table8[[#This Row],[Column2]])*100</f>
        <v>0.22807560195117313</v>
      </c>
      <c r="G36" s="8">
        <v>19521684655</v>
      </c>
      <c r="H36" s="8">
        <v>-56152025893</v>
      </c>
      <c r="I36" s="8">
        <v>-48607275693</v>
      </c>
      <c r="J36" s="8">
        <f>Table8[[#This Row],[412323808.0000]]+Table8[[#This Row],[-2538316920.0000]]+Table8[[#This Row],[Column7]]</f>
        <v>-85237616931</v>
      </c>
      <c r="K36" s="10">
        <f>(Table8[[#This Row],[-2125993112.0000]]/Table8[[#This Row],[Column1]])*100</f>
        <v>-0.88446633800136165</v>
      </c>
      <c r="L36" s="43">
        <v>9637180440763</v>
      </c>
      <c r="M36" s="43">
        <v>6669203231241</v>
      </c>
    </row>
    <row r="37" spans="1:13" ht="23.1" customHeight="1" x14ac:dyDescent="0.6">
      <c r="A37" s="7" t="s">
        <v>49</v>
      </c>
      <c r="B37" s="8">
        <v>139566933</v>
      </c>
      <c r="C37" s="8">
        <v>-3796569447</v>
      </c>
      <c r="D37" s="8">
        <v>-4602264233</v>
      </c>
      <c r="E37" s="8">
        <f>Table8[[#This Row],[750758644.0000]]+Table8[[#This Row],[-2344851482.0000]]+Table8[[#This Row],[0]]</f>
        <v>-8259266747</v>
      </c>
      <c r="F37" s="10">
        <f>(Table8[[#This Row],[-1594092838.0000]]/Table8[[#This Row],[Column2]])*100</f>
        <v>-0.1238418812656744</v>
      </c>
      <c r="G37" s="8">
        <v>7325012865</v>
      </c>
      <c r="H37" s="8">
        <v>-20957460113</v>
      </c>
      <c r="I37" s="8">
        <v>-20883509549</v>
      </c>
      <c r="J37" s="8">
        <f>Table8[[#This Row],[412323808.0000]]+Table8[[#This Row],[-2538316920.0000]]+Table8[[#This Row],[Column7]]</f>
        <v>-34515956797</v>
      </c>
      <c r="K37" s="10">
        <f>(Table8[[#This Row],[-2125993112.0000]]/Table8[[#This Row],[Column1]])*100</f>
        <v>-0.35815409921148356</v>
      </c>
      <c r="L37" s="43">
        <v>9637180440763</v>
      </c>
      <c r="M37" s="43">
        <v>6669203231241</v>
      </c>
    </row>
    <row r="38" spans="1:13" ht="23.1" customHeight="1" x14ac:dyDescent="0.6">
      <c r="A38" s="7" t="s">
        <v>50</v>
      </c>
      <c r="B38" s="8">
        <v>340188158</v>
      </c>
      <c r="C38" s="8">
        <v>38961082823</v>
      </c>
      <c r="D38" s="8">
        <v>-7539696789</v>
      </c>
      <c r="E38" s="8">
        <f>Table8[[#This Row],[750758644.0000]]+Table8[[#This Row],[-2344851482.0000]]+Table8[[#This Row],[0]]</f>
        <v>31761574192</v>
      </c>
      <c r="F38" s="10">
        <f>(Table8[[#This Row],[-1594092838.0000]]/Table8[[#This Row],[Column2]])*100</f>
        <v>0.4762424099361241</v>
      </c>
      <c r="G38" s="8">
        <v>17700758026</v>
      </c>
      <c r="H38" s="8">
        <v>-62833916154</v>
      </c>
      <c r="I38" s="8">
        <v>-13237824822</v>
      </c>
      <c r="J38" s="8">
        <f>Table8[[#This Row],[412323808.0000]]+Table8[[#This Row],[-2538316920.0000]]+Table8[[#This Row],[Column7]]</f>
        <v>-58370982950</v>
      </c>
      <c r="K38" s="10">
        <f>(Table8[[#This Row],[-2125993112.0000]]/Table8[[#This Row],[Column1]])*100</f>
        <v>-0.60568527598699418</v>
      </c>
      <c r="L38" s="43">
        <v>9637180440763</v>
      </c>
      <c r="M38" s="43">
        <v>6669203231241</v>
      </c>
    </row>
    <row r="39" spans="1:13" ht="23.1" customHeight="1" x14ac:dyDescent="0.6">
      <c r="A39" s="7" t="s">
        <v>51</v>
      </c>
      <c r="B39" s="8">
        <v>444038355</v>
      </c>
      <c r="C39" s="8">
        <v>33580513695</v>
      </c>
      <c r="D39" s="8">
        <v>47894356</v>
      </c>
      <c r="E39" s="8">
        <f>Table8[[#This Row],[750758644.0000]]+Table8[[#This Row],[-2344851482.0000]]+Table8[[#This Row],[0]]</f>
        <v>34072446406</v>
      </c>
      <c r="F39" s="10">
        <f>(Table8[[#This Row],[-1594092838.0000]]/Table8[[#This Row],[Column2]])*100</f>
        <v>0.51089230939000529</v>
      </c>
      <c r="G39" s="8">
        <v>23748890069</v>
      </c>
      <c r="H39" s="8">
        <v>18716862993</v>
      </c>
      <c r="I39" s="8">
        <v>-5172010992</v>
      </c>
      <c r="J39" s="8">
        <f>Table8[[#This Row],[412323808.0000]]+Table8[[#This Row],[-2538316920.0000]]+Table8[[#This Row],[Column7]]</f>
        <v>37293742070</v>
      </c>
      <c r="K39" s="10">
        <f>(Table8[[#This Row],[-2125993112.0000]]/Table8[[#This Row],[Column1]])*100</f>
        <v>0.38697772962988497</v>
      </c>
      <c r="L39" s="43">
        <v>9637180440763</v>
      </c>
      <c r="M39" s="43">
        <v>6669203231241</v>
      </c>
    </row>
    <row r="40" spans="1:13" ht="23.1" customHeight="1" x14ac:dyDescent="0.6">
      <c r="A40" s="7" t="s">
        <v>52</v>
      </c>
      <c r="B40" s="8">
        <v>56120998</v>
      </c>
      <c r="C40" s="8">
        <v>-8335766402</v>
      </c>
      <c r="D40" s="8">
        <v>2969123210</v>
      </c>
      <c r="E40" s="8">
        <f>Table8[[#This Row],[750758644.0000]]+Table8[[#This Row],[-2344851482.0000]]+Table8[[#This Row],[0]]</f>
        <v>-5310522194</v>
      </c>
      <c r="F40" s="10">
        <f>(Table8[[#This Row],[-1594092838.0000]]/Table8[[#This Row],[Column2]])*100</f>
        <v>-7.9627535852012446E-2</v>
      </c>
      <c r="G40" s="8">
        <v>2784325601</v>
      </c>
      <c r="H40" s="8">
        <v>1249440504</v>
      </c>
      <c r="I40" s="8">
        <v>-777094011</v>
      </c>
      <c r="J40" s="8">
        <f>Table8[[#This Row],[412323808.0000]]+Table8[[#This Row],[-2538316920.0000]]+Table8[[#This Row],[Column7]]</f>
        <v>3256672094</v>
      </c>
      <c r="K40" s="10">
        <f>(Table8[[#This Row],[-2125993112.0000]]/Table8[[#This Row],[Column1]])*100</f>
        <v>3.3792789436888043E-2</v>
      </c>
      <c r="L40" s="43">
        <v>9637180440763</v>
      </c>
      <c r="M40" s="43">
        <v>6669203231241</v>
      </c>
    </row>
    <row r="41" spans="1:13" ht="23.1" customHeight="1" x14ac:dyDescent="0.6">
      <c r="A41" s="7" t="s">
        <v>53</v>
      </c>
      <c r="B41" s="8">
        <v>-5839603891</v>
      </c>
      <c r="C41" s="8">
        <v>248793250949</v>
      </c>
      <c r="D41" s="8">
        <v>-3809023163</v>
      </c>
      <c r="E41" s="8">
        <f>Table8[[#This Row],[750758644.0000]]+Table8[[#This Row],[-2344851482.0000]]+Table8[[#This Row],[0]]</f>
        <v>239144623895</v>
      </c>
      <c r="F41" s="10">
        <f>(Table8[[#This Row],[-1594092838.0000]]/Table8[[#This Row],[Column2]])*100</f>
        <v>3.5858050145294516</v>
      </c>
      <c r="G41" s="8">
        <v>274815298298</v>
      </c>
      <c r="H41" s="8">
        <v>77721351016</v>
      </c>
      <c r="I41" s="8">
        <v>-43869992044</v>
      </c>
      <c r="J41" s="8">
        <f>Table8[[#This Row],[412323808.0000]]+Table8[[#This Row],[-2538316920.0000]]+Table8[[#This Row],[Column7]]</f>
        <v>308666657270</v>
      </c>
      <c r="K41" s="10">
        <f>(Table8[[#This Row],[-2125993112.0000]]/Table8[[#This Row],[Column1]])*100</f>
        <v>3.2028730723398393</v>
      </c>
      <c r="L41" s="43">
        <v>9637180440763</v>
      </c>
      <c r="M41" s="43">
        <v>6669203231241</v>
      </c>
    </row>
    <row r="42" spans="1:13" ht="23.1" customHeight="1" x14ac:dyDescent="0.6">
      <c r="A42" s="7" t="s">
        <v>54</v>
      </c>
      <c r="B42" s="8">
        <v>0</v>
      </c>
      <c r="C42" s="8">
        <v>-180936288832</v>
      </c>
      <c r="D42" s="8">
        <v>28505993193</v>
      </c>
      <c r="E42" s="8">
        <f>Table8[[#This Row],[750758644.0000]]+Table8[[#This Row],[-2344851482.0000]]+Table8[[#This Row],[0]]</f>
        <v>-152430295639</v>
      </c>
      <c r="F42" s="10">
        <f>(Table8[[#This Row],[-1594092838.0000]]/Table8[[#This Row],[Column2]])*100</f>
        <v>-2.2855848045679648</v>
      </c>
      <c r="G42" s="8">
        <v>0</v>
      </c>
      <c r="H42" s="8">
        <v>258530444431</v>
      </c>
      <c r="I42" s="8">
        <v>258720117161</v>
      </c>
      <c r="J42" s="8">
        <f>Table8[[#This Row],[412323808.0000]]+Table8[[#This Row],[-2538316920.0000]]+Table8[[#This Row],[Column7]]</f>
        <v>517250561592</v>
      </c>
      <c r="K42" s="10">
        <f>(Table8[[#This Row],[-2125993112.0000]]/Table8[[#This Row],[Column1]])*100</f>
        <v>5.3672395652586529</v>
      </c>
      <c r="L42" s="43">
        <v>9637180440763</v>
      </c>
      <c r="M42" s="43">
        <v>6669203231241</v>
      </c>
    </row>
    <row r="43" spans="1:13" ht="23.1" customHeight="1" x14ac:dyDescent="0.6">
      <c r="A43" s="7" t="s">
        <v>55</v>
      </c>
      <c r="B43" s="8">
        <v>1157690085</v>
      </c>
      <c r="C43" s="8">
        <v>37550879379</v>
      </c>
      <c r="D43" s="8">
        <v>10294578804</v>
      </c>
      <c r="E43" s="8">
        <f>Table8[[#This Row],[750758644.0000]]+Table8[[#This Row],[-2344851482.0000]]+Table8[[#This Row],[0]]</f>
        <v>49003148268</v>
      </c>
      <c r="F43" s="10">
        <f>(Table8[[#This Row],[-1594092838.0000]]/Table8[[#This Row],[Column2]])*100</f>
        <v>0.73476765617894557</v>
      </c>
      <c r="G43" s="8">
        <v>56876193499</v>
      </c>
      <c r="H43" s="8">
        <v>110474381603</v>
      </c>
      <c r="I43" s="8">
        <v>13072946527</v>
      </c>
      <c r="J43" s="8">
        <f>Table8[[#This Row],[412323808.0000]]+Table8[[#This Row],[-2538316920.0000]]+Table8[[#This Row],[Column7]]</f>
        <v>180423521629</v>
      </c>
      <c r="K43" s="10">
        <f>(Table8[[#This Row],[-2125993112.0000]]/Table8[[#This Row],[Column1]])*100</f>
        <v>1.8721608746252283</v>
      </c>
      <c r="L43" s="43">
        <v>9637180440763</v>
      </c>
      <c r="M43" s="43">
        <v>6669203231241</v>
      </c>
    </row>
    <row r="44" spans="1:13" ht="23.1" customHeight="1" x14ac:dyDescent="0.6">
      <c r="A44" s="7" t="s">
        <v>56</v>
      </c>
      <c r="B44" s="8">
        <v>0</v>
      </c>
      <c r="C44" s="8">
        <v>-26327442251</v>
      </c>
      <c r="D44" s="8">
        <v>-10684162610</v>
      </c>
      <c r="E44" s="8">
        <f>Table8[[#This Row],[750758644.0000]]+Table8[[#This Row],[-2344851482.0000]]+Table8[[#This Row],[0]]</f>
        <v>-37011604861</v>
      </c>
      <c r="F44" s="10">
        <f>(Table8[[#This Row],[-1594092838.0000]]/Table8[[#This Row],[Column2]])*100</f>
        <v>-0.55496291802331099</v>
      </c>
      <c r="G44" s="8">
        <v>0</v>
      </c>
      <c r="H44" s="8">
        <v>-160774426301</v>
      </c>
      <c r="I44" s="8">
        <v>-14628521130</v>
      </c>
      <c r="J44" s="8">
        <f>Table8[[#This Row],[412323808.0000]]+Table8[[#This Row],[-2538316920.0000]]+Table8[[#This Row],[Column7]]</f>
        <v>-175402947431</v>
      </c>
      <c r="K44" s="10">
        <f>(Table8[[#This Row],[-2125993112.0000]]/Table8[[#This Row],[Column1]])*100</f>
        <v>-1.8200649921328329</v>
      </c>
      <c r="L44" s="43">
        <v>9637180440763</v>
      </c>
      <c r="M44" s="43">
        <v>6669203231241</v>
      </c>
    </row>
    <row r="45" spans="1:13" ht="23.1" customHeight="1" x14ac:dyDescent="0.6">
      <c r="A45" s="7" t="s">
        <v>57</v>
      </c>
      <c r="B45" s="8">
        <v>206142153</v>
      </c>
      <c r="C45" s="8">
        <v>38655143199</v>
      </c>
      <c r="D45" s="8">
        <v>-4869173860</v>
      </c>
      <c r="E45" s="8">
        <f>Table8[[#This Row],[750758644.0000]]+Table8[[#This Row],[-2344851482.0000]]+Table8[[#This Row],[0]]</f>
        <v>33992111492</v>
      </c>
      <c r="F45" s="10">
        <f>(Table8[[#This Row],[-1594092838.0000]]/Table8[[#This Row],[Column2]])*100</f>
        <v>0.50968774399869021</v>
      </c>
      <c r="G45" s="8">
        <v>10686143214</v>
      </c>
      <c r="H45" s="8">
        <v>-56275339782</v>
      </c>
      <c r="I45" s="8">
        <v>-6762301202</v>
      </c>
      <c r="J45" s="8">
        <f>Table8[[#This Row],[412323808.0000]]+Table8[[#This Row],[-2538316920.0000]]+Table8[[#This Row],[Column7]]</f>
        <v>-52351497770</v>
      </c>
      <c r="K45" s="10">
        <f>(Table8[[#This Row],[-2125993112.0000]]/Table8[[#This Row],[Column1]])*100</f>
        <v>-0.54322421471497528</v>
      </c>
      <c r="L45" s="43">
        <v>9637180440763</v>
      </c>
      <c r="M45" s="43">
        <v>6669203231241</v>
      </c>
    </row>
    <row r="46" spans="1:13" ht="23.1" customHeight="1" x14ac:dyDescent="0.6">
      <c r="A46" s="7" t="s">
        <v>58</v>
      </c>
      <c r="B46" s="8">
        <v>424352770</v>
      </c>
      <c r="C46" s="8">
        <v>24706439136</v>
      </c>
      <c r="D46" s="8">
        <v>-9276202651</v>
      </c>
      <c r="E46" s="8">
        <f>Table8[[#This Row],[750758644.0000]]+Table8[[#This Row],[-2344851482.0000]]+Table8[[#This Row],[0]]</f>
        <v>15854589255</v>
      </c>
      <c r="F46" s="10">
        <f>(Table8[[#This Row],[-1594092838.0000]]/Table8[[#This Row],[Column2]])*100</f>
        <v>0.23772838681435401</v>
      </c>
      <c r="G46" s="8">
        <v>22490696843</v>
      </c>
      <c r="H46" s="8">
        <v>-15091366500</v>
      </c>
      <c r="I46" s="8">
        <v>-31449696335</v>
      </c>
      <c r="J46" s="8">
        <f>Table8[[#This Row],[412323808.0000]]+Table8[[#This Row],[-2538316920.0000]]+Table8[[#This Row],[Column7]]</f>
        <v>-24050365992</v>
      </c>
      <c r="K46" s="10">
        <f>(Table8[[#This Row],[-2125993112.0000]]/Table8[[#This Row],[Column1]])*100</f>
        <v>-0.24955811650337711</v>
      </c>
      <c r="L46" s="43">
        <v>9637180440763</v>
      </c>
      <c r="M46" s="43">
        <v>6669203231241</v>
      </c>
    </row>
    <row r="47" spans="1:13" ht="23.1" customHeight="1" x14ac:dyDescent="0.6">
      <c r="A47" s="7" t="s">
        <v>59</v>
      </c>
      <c r="B47" s="8">
        <v>445980877</v>
      </c>
      <c r="C47" s="8">
        <v>12801431002</v>
      </c>
      <c r="D47" s="8">
        <v>1698143377</v>
      </c>
      <c r="E47" s="8">
        <f>Table8[[#This Row],[750758644.0000]]+Table8[[#This Row],[-2344851482.0000]]+Table8[[#This Row],[0]]</f>
        <v>14945555256</v>
      </c>
      <c r="F47" s="10">
        <f>(Table8[[#This Row],[-1594092838.0000]]/Table8[[#This Row],[Column2]])*100</f>
        <v>0.22409806295884829</v>
      </c>
      <c r="G47" s="8">
        <v>22342203287</v>
      </c>
      <c r="H47" s="8">
        <v>4317237087</v>
      </c>
      <c r="I47" s="8">
        <v>-26146658165</v>
      </c>
      <c r="J47" s="8">
        <f>Table8[[#This Row],[412323808.0000]]+Table8[[#This Row],[-2538316920.0000]]+Table8[[#This Row],[Column7]]</f>
        <v>512782209</v>
      </c>
      <c r="K47" s="10">
        <f>(Table8[[#This Row],[-2125993112.0000]]/Table8[[#This Row],[Column1]])*100</f>
        <v>5.3208737986377447E-3</v>
      </c>
      <c r="L47" s="43">
        <v>9637180440763</v>
      </c>
      <c r="M47" s="43">
        <v>6669203231241</v>
      </c>
    </row>
    <row r="48" spans="1:13" ht="23.1" customHeight="1" x14ac:dyDescent="0.6">
      <c r="A48" s="7" t="s">
        <v>60</v>
      </c>
      <c r="B48" s="8">
        <v>159184528</v>
      </c>
      <c r="C48" s="8">
        <v>705274834</v>
      </c>
      <c r="D48" s="8">
        <v>-9389772354</v>
      </c>
      <c r="E48" s="8">
        <f>Table8[[#This Row],[750758644.0000]]+Table8[[#This Row],[-2344851482.0000]]+Table8[[#This Row],[0]]</f>
        <v>-8525312992</v>
      </c>
      <c r="F48" s="10">
        <f>(Table8[[#This Row],[-1594092838.0000]]/Table8[[#This Row],[Column2]])*100</f>
        <v>-0.12783105712035134</v>
      </c>
      <c r="G48" s="8">
        <v>8282730444</v>
      </c>
      <c r="H48" s="8">
        <v>-61139189899</v>
      </c>
      <c r="I48" s="8">
        <v>-11792733823</v>
      </c>
      <c r="J48" s="8">
        <f>Table8[[#This Row],[412323808.0000]]+Table8[[#This Row],[-2538316920.0000]]+Table8[[#This Row],[Column7]]</f>
        <v>-64649193278</v>
      </c>
      <c r="K48" s="10">
        <f>(Table8[[#This Row],[-2125993112.0000]]/Table8[[#This Row],[Column1]])*100</f>
        <v>-0.6708309933115828</v>
      </c>
      <c r="L48" s="43">
        <v>9637180440763</v>
      </c>
      <c r="M48" s="43">
        <v>6669203231241</v>
      </c>
    </row>
    <row r="49" spans="1:13" ht="23.1" customHeight="1" x14ac:dyDescent="0.6">
      <c r="A49" s="7" t="s">
        <v>61</v>
      </c>
      <c r="B49" s="8">
        <v>356764809</v>
      </c>
      <c r="C49" s="8">
        <v>-2831952617</v>
      </c>
      <c r="D49" s="8">
        <v>-2608286267</v>
      </c>
      <c r="E49" s="8">
        <f>Table8[[#This Row],[750758644.0000]]+Table8[[#This Row],[-2344851482.0000]]+Table8[[#This Row],[0]]</f>
        <v>-5083474075</v>
      </c>
      <c r="F49" s="10">
        <f>(Table8[[#This Row],[-1594092838.0000]]/Table8[[#This Row],[Column2]])*100</f>
        <v>-7.6223109399142897E-2</v>
      </c>
      <c r="G49" s="8">
        <v>18908534862</v>
      </c>
      <c r="H49" s="8">
        <v>-59610457364</v>
      </c>
      <c r="I49" s="8">
        <v>-6290066848</v>
      </c>
      <c r="J49" s="8">
        <f>Table8[[#This Row],[412323808.0000]]+Table8[[#This Row],[-2538316920.0000]]+Table8[[#This Row],[Column7]]</f>
        <v>-46991989350</v>
      </c>
      <c r="K49" s="10">
        <f>(Table8[[#This Row],[-2125993112.0000]]/Table8[[#This Row],[Column1]])*100</f>
        <v>-0.48761138840189161</v>
      </c>
      <c r="L49" s="43">
        <v>9637180440763</v>
      </c>
      <c r="M49" s="43">
        <v>6669203231241</v>
      </c>
    </row>
    <row r="50" spans="1:13" ht="23.1" customHeight="1" x14ac:dyDescent="0.6">
      <c r="A50" s="7" t="s">
        <v>62</v>
      </c>
      <c r="B50" s="8">
        <v>153203417</v>
      </c>
      <c r="C50" s="8">
        <v>-249030619</v>
      </c>
      <c r="D50" s="8">
        <v>781798647</v>
      </c>
      <c r="E50" s="8">
        <f>Table8[[#This Row],[750758644.0000]]+Table8[[#This Row],[-2344851482.0000]]+Table8[[#This Row],[0]]</f>
        <v>685971445</v>
      </c>
      <c r="F50" s="10">
        <f>(Table8[[#This Row],[-1594092838.0000]]/Table8[[#This Row],[Column2]])*100</f>
        <v>1.0285658139590911E-2</v>
      </c>
      <c r="G50" s="8">
        <v>7946809487</v>
      </c>
      <c r="H50" s="8">
        <v>6858392</v>
      </c>
      <c r="I50" s="8">
        <v>-16333429327</v>
      </c>
      <c r="J50" s="8">
        <f>Table8[[#This Row],[412323808.0000]]+Table8[[#This Row],[-2538316920.0000]]+Table8[[#This Row],[Column7]]</f>
        <v>-8379761448</v>
      </c>
      <c r="K50" s="10">
        <f>(Table8[[#This Row],[-2125993112.0000]]/Table8[[#This Row],[Column1]])*100</f>
        <v>-8.6952418287776223E-2</v>
      </c>
      <c r="L50" s="43">
        <v>9637180440763</v>
      </c>
      <c r="M50" s="43">
        <v>6669203231241</v>
      </c>
    </row>
    <row r="51" spans="1:13" ht="23.1" customHeight="1" x14ac:dyDescent="0.6">
      <c r="A51" s="7" t="s">
        <v>63</v>
      </c>
      <c r="B51" s="8">
        <v>102545517</v>
      </c>
      <c r="C51" s="8">
        <v>2934776707</v>
      </c>
      <c r="D51" s="8">
        <v>4699197588</v>
      </c>
      <c r="E51" s="8">
        <f>Table8[[#This Row],[750758644.0000]]+Table8[[#This Row],[-2344851482.0000]]+Table8[[#This Row],[0]]</f>
        <v>7736519812</v>
      </c>
      <c r="F51" s="10">
        <f>(Table8[[#This Row],[-1594092838.0000]]/Table8[[#This Row],[Column2]])*100</f>
        <v>0.11600365956399854</v>
      </c>
      <c r="G51" s="8">
        <v>5137199618</v>
      </c>
      <c r="H51" s="8">
        <v>2699993222</v>
      </c>
      <c r="I51" s="8">
        <v>-22043064218</v>
      </c>
      <c r="J51" s="8">
        <f>Table8[[#This Row],[412323808.0000]]+Table8[[#This Row],[-2538316920.0000]]+Table8[[#This Row],[Column7]]</f>
        <v>-14205871378</v>
      </c>
      <c r="K51" s="10">
        <f>(Table8[[#This Row],[-2125993112.0000]]/Table8[[#This Row],[Column1]])*100</f>
        <v>-0.14740692534833649</v>
      </c>
      <c r="L51" s="43">
        <v>9637180440763</v>
      </c>
      <c r="M51" s="43">
        <v>6669203231241</v>
      </c>
    </row>
    <row r="52" spans="1:13" ht="24.75" customHeight="1" x14ac:dyDescent="0.6">
      <c r="A52" s="7" t="s">
        <v>64</v>
      </c>
      <c r="B52" s="8">
        <v>0</v>
      </c>
      <c r="C52" s="8">
        <v>9263682871</v>
      </c>
      <c r="D52" s="8">
        <v>-602804035</v>
      </c>
      <c r="E52" s="8">
        <f>Table8[[#This Row],[750758644.0000]]+Table8[[#This Row],[-2344851482.0000]]+Table8[[#This Row],[0]]</f>
        <v>8660878836</v>
      </c>
      <c r="F52" s="10">
        <f>(Table8[[#This Row],[-1594092838.0000]]/Table8[[#This Row],[Column2]])*100</f>
        <v>0.12986377136371044</v>
      </c>
      <c r="G52" s="8">
        <v>0</v>
      </c>
      <c r="H52" s="8">
        <v>2388135962</v>
      </c>
      <c r="I52" s="8">
        <v>-20990119035</v>
      </c>
      <c r="J52" s="8">
        <f>Table8[[#This Row],[412323808.0000]]+Table8[[#This Row],[-2538316920.0000]]+Table8[[#This Row],[Column7]]</f>
        <v>-18601983073</v>
      </c>
      <c r="K52" s="10">
        <f>(Table8[[#This Row],[-2125993112.0000]]/Table8[[#This Row],[Column1]])*100</f>
        <v>-0.19302308582205227</v>
      </c>
      <c r="L52" s="43">
        <v>9637180440763</v>
      </c>
      <c r="M52" s="43">
        <v>6669203231241</v>
      </c>
    </row>
    <row r="53" spans="1:13" ht="23.1" customHeight="1" x14ac:dyDescent="0.6">
      <c r="A53" s="7" t="s">
        <v>65</v>
      </c>
      <c r="B53" s="8">
        <v>116310804425</v>
      </c>
      <c r="C53" s="8">
        <v>72760888820</v>
      </c>
      <c r="D53" s="8">
        <v>12025384131</v>
      </c>
      <c r="E53" s="8">
        <f>Table8[[#This Row],[750758644.0000]]+Table8[[#This Row],[-2344851482.0000]]+Table8[[#This Row],[0]]</f>
        <v>201097077376</v>
      </c>
      <c r="F53" s="10">
        <f>(Table8[[#This Row],[-1594092838.0000]]/Table8[[#This Row],[Column2]])*100</f>
        <v>3.0153088817864679</v>
      </c>
      <c r="G53" s="8">
        <v>116310804425</v>
      </c>
      <c r="H53" s="8">
        <v>279293428699</v>
      </c>
      <c r="I53" s="8">
        <v>-579460763</v>
      </c>
      <c r="J53" s="8">
        <f>Table8[[#This Row],[412323808.0000]]+Table8[[#This Row],[-2538316920.0000]]+Table8[[#This Row],[Column7]]</f>
        <v>395024772361</v>
      </c>
      <c r="K53" s="10">
        <f>(Table8[[#This Row],[-2125993112.0000]]/Table8[[#This Row],[Column1]])*100</f>
        <v>4.0989662359141725</v>
      </c>
      <c r="L53" s="43">
        <v>9637180440763</v>
      </c>
      <c r="M53" s="43">
        <v>6669203231241</v>
      </c>
    </row>
    <row r="54" spans="1:13" ht="23.1" customHeight="1" x14ac:dyDescent="0.6">
      <c r="A54" s="7" t="s">
        <v>66</v>
      </c>
      <c r="B54" s="8">
        <v>49090968</v>
      </c>
      <c r="C54" s="8">
        <v>-570</v>
      </c>
      <c r="D54" s="8">
        <v>881642787</v>
      </c>
      <c r="E54" s="8">
        <f>Table8[[#This Row],[750758644.0000]]+Table8[[#This Row],[-2344851482.0000]]+Table8[[#This Row],[0]]</f>
        <v>930733185</v>
      </c>
      <c r="F54" s="10">
        <f>(Table8[[#This Row],[-1594092838.0000]]/Table8[[#This Row],[Column2]])*100</f>
        <v>1.395568784948858E-2</v>
      </c>
      <c r="G54" s="8">
        <v>2666748038</v>
      </c>
      <c r="H54" s="8">
        <v>-570</v>
      </c>
      <c r="I54" s="8">
        <v>-116098638395</v>
      </c>
      <c r="J54" s="8">
        <f>Table8[[#This Row],[412323808.0000]]+Table8[[#This Row],[-2538316920.0000]]+Table8[[#This Row],[Column7]]</f>
        <v>-113431890927</v>
      </c>
      <c r="K54" s="10">
        <f>(Table8[[#This Row],[-2125993112.0000]]/Table8[[#This Row],[Column1]])*100</f>
        <v>-1.1770236286871818</v>
      </c>
      <c r="L54" s="43">
        <v>9637180440763</v>
      </c>
      <c r="M54" s="43">
        <v>6669203231241</v>
      </c>
    </row>
    <row r="55" spans="1:13" ht="23.1" customHeight="1" x14ac:dyDescent="0.6">
      <c r="A55" s="7" t="s">
        <v>67</v>
      </c>
      <c r="B55" s="8">
        <v>3451569</v>
      </c>
      <c r="C55" s="8">
        <v>6868708117</v>
      </c>
      <c r="D55" s="8">
        <v>-566301002</v>
      </c>
      <c r="E55" s="8">
        <f>Table8[[#This Row],[750758644.0000]]+Table8[[#This Row],[-2344851482.0000]]+Table8[[#This Row],[0]]</f>
        <v>6305858684</v>
      </c>
      <c r="F55" s="10">
        <f>(Table8[[#This Row],[-1594092838.0000]]/Table8[[#This Row],[Column2]])*100</f>
        <v>9.4551904708212203E-2</v>
      </c>
      <c r="G55" s="8">
        <v>5463833123</v>
      </c>
      <c r="H55" s="8">
        <v>-7912608176</v>
      </c>
      <c r="I55" s="8">
        <v>-2363812559</v>
      </c>
      <c r="J55" s="8">
        <f>Table8[[#This Row],[412323808.0000]]+Table8[[#This Row],[-2538316920.0000]]+Table8[[#This Row],[Column7]]</f>
        <v>-4812587612</v>
      </c>
      <c r="K55" s="10">
        <f>(Table8[[#This Row],[-2125993112.0000]]/Table8[[#This Row],[Column1]])*100</f>
        <v>-4.9937714060472392E-2</v>
      </c>
      <c r="L55" s="43">
        <v>9637180440763</v>
      </c>
      <c r="M55" s="43">
        <v>6669203231241</v>
      </c>
    </row>
    <row r="56" spans="1:13" ht="23.1" customHeight="1" x14ac:dyDescent="0.6">
      <c r="A56" s="7" t="s">
        <v>68</v>
      </c>
      <c r="B56" s="8">
        <v>973594157</v>
      </c>
      <c r="C56" s="8">
        <v>74403372749</v>
      </c>
      <c r="D56" s="8">
        <v>29783586458</v>
      </c>
      <c r="E56" s="8">
        <f>Table8[[#This Row],[750758644.0000]]+Table8[[#This Row],[-2344851482.0000]]+Table8[[#This Row],[0]]</f>
        <v>105160553364</v>
      </c>
      <c r="F56" s="10">
        <f>(Table8[[#This Row],[-1594092838.0000]]/Table8[[#This Row],[Column2]])*100</f>
        <v>1.5768083490302005</v>
      </c>
      <c r="G56" s="8">
        <v>53139397208</v>
      </c>
      <c r="H56" s="8">
        <v>123676036511</v>
      </c>
      <c r="I56" s="8">
        <v>30402258014</v>
      </c>
      <c r="J56" s="8">
        <f>Table8[[#This Row],[412323808.0000]]+Table8[[#This Row],[-2538316920.0000]]+Table8[[#This Row],[Column7]]</f>
        <v>207217691733</v>
      </c>
      <c r="K56" s="10">
        <f>(Table8[[#This Row],[-2125993112.0000]]/Table8[[#This Row],[Column1]])*100</f>
        <v>2.1501900167451264</v>
      </c>
      <c r="L56" s="43">
        <v>9637180440763</v>
      </c>
      <c r="M56" s="43">
        <v>6669203231241</v>
      </c>
    </row>
    <row r="57" spans="1:13" ht="23.1" customHeight="1" x14ac:dyDescent="0.6">
      <c r="A57" s="7" t="s">
        <v>69</v>
      </c>
      <c r="B57" s="8">
        <v>63007013</v>
      </c>
      <c r="C57" s="8">
        <v>-8426425335</v>
      </c>
      <c r="D57" s="8">
        <v>-4486563668</v>
      </c>
      <c r="E57" s="8">
        <f>Table8[[#This Row],[750758644.0000]]+Table8[[#This Row],[-2344851482.0000]]+Table8[[#This Row],[0]]</f>
        <v>-12849981990</v>
      </c>
      <c r="F57" s="10">
        <f>(Table8[[#This Row],[-1594092838.0000]]/Table8[[#This Row],[Column2]])*100</f>
        <v>-0.19267641942302732</v>
      </c>
      <c r="G57" s="8">
        <v>3377988873</v>
      </c>
      <c r="H57" s="8">
        <v>-19230469628</v>
      </c>
      <c r="I57" s="8">
        <v>-985633694</v>
      </c>
      <c r="J57" s="8">
        <f>Table8[[#This Row],[412323808.0000]]+Table8[[#This Row],[-2538316920.0000]]+Table8[[#This Row],[Column7]]</f>
        <v>-16838114449</v>
      </c>
      <c r="K57" s="10">
        <f>(Table8[[#This Row],[-2125993112.0000]]/Table8[[#This Row],[Column1]])*100</f>
        <v>-0.17472034017106028</v>
      </c>
      <c r="L57" s="43">
        <v>9637180440763</v>
      </c>
      <c r="M57" s="43">
        <v>6669203231241</v>
      </c>
    </row>
    <row r="58" spans="1:13" ht="23.1" customHeight="1" x14ac:dyDescent="0.6">
      <c r="A58" s="7" t="s">
        <v>70</v>
      </c>
      <c r="B58" s="8">
        <v>246587081</v>
      </c>
      <c r="C58" s="8">
        <v>-6165967856</v>
      </c>
      <c r="D58" s="8">
        <v>-1627059353</v>
      </c>
      <c r="E58" s="8">
        <f>Table8[[#This Row],[750758644.0000]]+Table8[[#This Row],[-2344851482.0000]]+Table8[[#This Row],[0]]</f>
        <v>-7546440128</v>
      </c>
      <c r="F58" s="10">
        <f>(Table8[[#This Row],[-1594092838.0000]]/Table8[[#This Row],[Column2]])*100</f>
        <v>-0.11315354872752566</v>
      </c>
      <c r="G58" s="8">
        <v>12941844519</v>
      </c>
      <c r="H58" s="8">
        <v>-17000838485</v>
      </c>
      <c r="I58" s="8">
        <v>-6174891531</v>
      </c>
      <c r="J58" s="8">
        <f>Table8[[#This Row],[412323808.0000]]+Table8[[#This Row],[-2538316920.0000]]+Table8[[#This Row],[Column7]]</f>
        <v>-10233885497</v>
      </c>
      <c r="K58" s="10">
        <f>(Table8[[#This Row],[-2125993112.0000]]/Table8[[#This Row],[Column1]])*100</f>
        <v>-0.10619169745658262</v>
      </c>
      <c r="L58" s="43">
        <v>9637180440763</v>
      </c>
      <c r="M58" s="43">
        <v>6669203231241</v>
      </c>
    </row>
    <row r="59" spans="1:13" ht="23.1" customHeight="1" x14ac:dyDescent="0.6">
      <c r="A59" s="7" t="s">
        <v>71</v>
      </c>
      <c r="B59" s="8">
        <v>27310971</v>
      </c>
      <c r="C59" s="8">
        <v>0</v>
      </c>
      <c r="D59" s="8">
        <v>0</v>
      </c>
      <c r="E59" s="8">
        <f>Table8[[#This Row],[750758644.0000]]+Table8[[#This Row],[-2344851482.0000]]+Table8[[#This Row],[0]]</f>
        <v>27310971</v>
      </c>
      <c r="F59" s="10">
        <f>(Table8[[#This Row],[-1594092838.0000]]/Table8[[#This Row],[Column2]])*100</f>
        <v>4.0950875319056661E-4</v>
      </c>
      <c r="G59" s="8">
        <v>1497698404</v>
      </c>
      <c r="H59" s="8">
        <v>-37341497818</v>
      </c>
      <c r="I59" s="8">
        <v>-2407336877</v>
      </c>
      <c r="J59" s="8">
        <f>Table8[[#This Row],[412323808.0000]]+Table8[[#This Row],[-2538316920.0000]]+Table8[[#This Row],[Column7]]</f>
        <v>-38251136291</v>
      </c>
      <c r="K59" s="10">
        <f>(Table8[[#This Row],[-2125993112.0000]]/Table8[[#This Row],[Column1]])*100</f>
        <v>-0.39691211061283771</v>
      </c>
      <c r="L59" s="43">
        <v>9637180440763</v>
      </c>
      <c r="M59" s="43">
        <v>6669203231241</v>
      </c>
    </row>
    <row r="60" spans="1:13" ht="23.1" customHeight="1" x14ac:dyDescent="0.6">
      <c r="A60" s="7" t="s">
        <v>72</v>
      </c>
      <c r="B60" s="8">
        <v>145899188</v>
      </c>
      <c r="C60" s="8">
        <v>1293534316</v>
      </c>
      <c r="D60" s="8">
        <v>1223453595</v>
      </c>
      <c r="E60" s="8">
        <f>Table8[[#This Row],[750758644.0000]]+Table8[[#This Row],[-2344851482.0000]]+Table8[[#This Row],[0]]</f>
        <v>2662887099</v>
      </c>
      <c r="F60" s="10">
        <f>(Table8[[#This Row],[-1594092838.0000]]/Table8[[#This Row],[Column2]])*100</f>
        <v>3.9928114448905344E-2</v>
      </c>
      <c r="G60" s="8">
        <v>7586757778</v>
      </c>
      <c r="H60" s="8">
        <v>5548595727</v>
      </c>
      <c r="I60" s="8">
        <v>-1419335884</v>
      </c>
      <c r="J60" s="8">
        <f>Table8[[#This Row],[412323808.0000]]+Table8[[#This Row],[-2538316920.0000]]+Table8[[#This Row],[Column7]]</f>
        <v>11716017621</v>
      </c>
      <c r="K60" s="10">
        <f>(Table8[[#This Row],[-2125993112.0000]]/Table8[[#This Row],[Column1]])*100</f>
        <v>0.1215710102453204</v>
      </c>
      <c r="L60" s="43">
        <v>9637180440763</v>
      </c>
      <c r="M60" s="43">
        <v>6669203231241</v>
      </c>
    </row>
    <row r="61" spans="1:13" ht="23.1" customHeight="1" x14ac:dyDescent="0.6">
      <c r="A61" s="7" t="s">
        <v>73</v>
      </c>
      <c r="B61" s="8">
        <v>0</v>
      </c>
      <c r="C61" s="8">
        <v>1667481388</v>
      </c>
      <c r="D61" s="8">
        <v>-1126331295</v>
      </c>
      <c r="E61" s="8">
        <f>Table8[[#This Row],[750758644.0000]]+Table8[[#This Row],[-2344851482.0000]]+Table8[[#This Row],[0]]</f>
        <v>541150093</v>
      </c>
      <c r="F61" s="10">
        <f>(Table8[[#This Row],[-1594092838.0000]]/Table8[[#This Row],[Column2]])*100</f>
        <v>8.1141640798267183E-3</v>
      </c>
      <c r="G61" s="8">
        <v>8745822800</v>
      </c>
      <c r="H61" s="8">
        <v>-1621309594</v>
      </c>
      <c r="I61" s="8">
        <v>-41041864149</v>
      </c>
      <c r="J61" s="8">
        <f>Table8[[#This Row],[412323808.0000]]+Table8[[#This Row],[-2538316920.0000]]+Table8[[#This Row],[Column7]]</f>
        <v>-33917350943</v>
      </c>
      <c r="K61" s="10">
        <f>(Table8[[#This Row],[-2125993112.0000]]/Table8[[#This Row],[Column1]])*100</f>
        <v>-0.35194267816692115</v>
      </c>
      <c r="L61" s="43">
        <v>9637180440763</v>
      </c>
      <c r="M61" s="43">
        <v>6669203231241</v>
      </c>
    </row>
    <row r="62" spans="1:13" ht="23.1" customHeight="1" x14ac:dyDescent="0.6">
      <c r="A62" s="7" t="s">
        <v>74</v>
      </c>
      <c r="B62" s="8">
        <v>0</v>
      </c>
      <c r="C62" s="8">
        <v>-149041678022</v>
      </c>
      <c r="D62" s="8">
        <v>-8129960253</v>
      </c>
      <c r="E62" s="8">
        <f>Table8[[#This Row],[750758644.0000]]+Table8[[#This Row],[-2344851482.0000]]+Table8[[#This Row],[0]]</f>
        <v>-157171638275</v>
      </c>
      <c r="F62" s="10">
        <f>(Table8[[#This Row],[-1594092838.0000]]/Table8[[#This Row],[Column2]])*100</f>
        <v>-2.3566778942760398</v>
      </c>
      <c r="G62" s="8">
        <v>2227125340</v>
      </c>
      <c r="H62" s="8">
        <v>-201136928831</v>
      </c>
      <c r="I62" s="8">
        <v>-8239298490</v>
      </c>
      <c r="J62" s="8">
        <f>Table8[[#This Row],[412323808.0000]]+Table8[[#This Row],[-2538316920.0000]]+Table8[[#This Row],[Column7]]</f>
        <v>-207149101981</v>
      </c>
      <c r="K62" s="10">
        <f>(Table8[[#This Row],[-2125993112.0000]]/Table8[[#This Row],[Column1]])*100</f>
        <v>-2.1494782966271773</v>
      </c>
      <c r="L62" s="43">
        <v>9637180440763</v>
      </c>
      <c r="M62" s="43">
        <v>6669203231241</v>
      </c>
    </row>
    <row r="63" spans="1:13" ht="23.1" customHeight="1" x14ac:dyDescent="0.6">
      <c r="A63" s="7" t="s">
        <v>75</v>
      </c>
      <c r="B63" s="8">
        <v>1415348921</v>
      </c>
      <c r="C63" s="8">
        <v>22613768534</v>
      </c>
      <c r="D63" s="8">
        <v>1048681871</v>
      </c>
      <c r="E63" s="8">
        <f>Table8[[#This Row],[750758644.0000]]+Table8[[#This Row],[-2344851482.0000]]+Table8[[#This Row],[0]]</f>
        <v>25077799326</v>
      </c>
      <c r="F63" s="10">
        <f>(Table8[[#This Row],[-1594092838.0000]]/Table8[[#This Row],[Column2]])*100</f>
        <v>0.37602391854736661</v>
      </c>
      <c r="G63" s="8">
        <v>77068031614</v>
      </c>
      <c r="H63" s="8">
        <v>13896065592</v>
      </c>
      <c r="I63" s="8">
        <v>31832967821</v>
      </c>
      <c r="J63" s="8">
        <f>Table8[[#This Row],[412323808.0000]]+Table8[[#This Row],[-2538316920.0000]]+Table8[[#This Row],[Column7]]</f>
        <v>122797065027</v>
      </c>
      <c r="K63" s="10">
        <f>(Table8[[#This Row],[-2125993112.0000]]/Table8[[#This Row],[Column1]])*100</f>
        <v>1.2742011606174497</v>
      </c>
      <c r="L63" s="43">
        <v>9637180440763</v>
      </c>
      <c r="M63" s="43">
        <v>6669203231241</v>
      </c>
    </row>
    <row r="64" spans="1:13" ht="23.1" customHeight="1" x14ac:dyDescent="0.6">
      <c r="A64" s="7" t="s">
        <v>76</v>
      </c>
      <c r="B64" s="8">
        <v>153355723</v>
      </c>
      <c r="C64" s="8">
        <v>4503589901</v>
      </c>
      <c r="D64" s="8">
        <v>8960714702</v>
      </c>
      <c r="E64" s="8">
        <f>Table8[[#This Row],[750758644.0000]]+Table8[[#This Row],[-2344851482.0000]]+Table8[[#This Row],[0]]</f>
        <v>13617660326</v>
      </c>
      <c r="F64" s="10">
        <f>(Table8[[#This Row],[-1594092838.0000]]/Table8[[#This Row],[Column2]])*100</f>
        <v>0.20418721478166796</v>
      </c>
      <c r="G64" s="8">
        <v>8414776915</v>
      </c>
      <c r="H64" s="8">
        <v>6841167886</v>
      </c>
      <c r="I64" s="8">
        <v>2560455410</v>
      </c>
      <c r="J64" s="8">
        <f>Table8[[#This Row],[412323808.0000]]+Table8[[#This Row],[-2538316920.0000]]+Table8[[#This Row],[Column7]]</f>
        <v>17816400211</v>
      </c>
      <c r="K64" s="10">
        <f>(Table8[[#This Row],[-2125993112.0000]]/Table8[[#This Row],[Column1]])*100</f>
        <v>0.18487150178947392</v>
      </c>
      <c r="L64" s="43">
        <v>9637180440763</v>
      </c>
      <c r="M64" s="43">
        <v>6669203231241</v>
      </c>
    </row>
    <row r="65" spans="1:13" ht="23.1" customHeight="1" x14ac:dyDescent="0.6">
      <c r="A65" s="7" t="s">
        <v>77</v>
      </c>
      <c r="B65" s="8">
        <v>0</v>
      </c>
      <c r="C65" s="8">
        <v>1474217171822</v>
      </c>
      <c r="D65" s="8">
        <f>'درآمد ناشی ازفروش'!F36</f>
        <v>326564447279</v>
      </c>
      <c r="E65" s="8">
        <f>Table8[[#This Row],[750758644.0000]]+Table8[[#This Row],[-2344851482.0000]]+Table8[[#This Row],[0]]</f>
        <v>1800781619101</v>
      </c>
      <c r="F65" s="10">
        <f>(Table8[[#This Row],[-1594092838.0000]]/Table8[[#This Row],[Column2]])*100</f>
        <v>27.001450648039587</v>
      </c>
      <c r="G65" s="8">
        <v>0</v>
      </c>
      <c r="H65" s="8">
        <v>4170479745756</v>
      </c>
      <c r="I65" s="8">
        <f>'درآمد ناشی ازفروش'!K36</f>
        <v>686843950139</v>
      </c>
      <c r="J65" s="8">
        <f>Table8[[#This Row],[412323808.0000]]+Table8[[#This Row],[-2538316920.0000]]+Table8[[#This Row],[Column7]]</f>
        <v>4857323695895</v>
      </c>
      <c r="K65" s="10">
        <f>(Table8[[#This Row],[-2125993112.0000]]/Table8[[#This Row],[Column1]])*100</f>
        <v>50.40191709340283</v>
      </c>
      <c r="L65" s="43">
        <v>9637180440763</v>
      </c>
      <c r="M65" s="43">
        <v>6669203231241</v>
      </c>
    </row>
    <row r="66" spans="1:13" ht="23.1" customHeight="1" x14ac:dyDescent="0.6">
      <c r="A66" s="7" t="s">
        <v>78</v>
      </c>
      <c r="B66" s="8">
        <v>45055994</v>
      </c>
      <c r="C66" s="8">
        <v>126362204168</v>
      </c>
      <c r="D66" s="8">
        <v>1073194980</v>
      </c>
      <c r="E66" s="8">
        <f>Table8[[#This Row],[750758644.0000]]+Table8[[#This Row],[-2344851482.0000]]+Table8[[#This Row],[0]]</f>
        <v>127480455142</v>
      </c>
      <c r="F66" s="10">
        <f>(Table8[[#This Row],[-1594092838.0000]]/Table8[[#This Row],[Column2]])*100</f>
        <v>1.9114795384377352</v>
      </c>
      <c r="G66" s="8">
        <v>65826807400</v>
      </c>
      <c r="H66" s="8">
        <v>113967442938</v>
      </c>
      <c r="I66" s="8">
        <v>-4812305234</v>
      </c>
      <c r="J66" s="8">
        <f>Table8[[#This Row],[412323808.0000]]+Table8[[#This Row],[-2538316920.0000]]+Table8[[#This Row],[Column7]]</f>
        <v>174981945104</v>
      </c>
      <c r="K66" s="10">
        <f>(Table8[[#This Row],[-2125993112.0000]]/Table8[[#This Row],[Column1]])*100</f>
        <v>1.8156964703479832</v>
      </c>
      <c r="L66" s="43">
        <v>9637180440763</v>
      </c>
      <c r="M66" s="43">
        <v>6669203231241</v>
      </c>
    </row>
    <row r="67" spans="1:13" ht="23.1" customHeight="1" x14ac:dyDescent="0.6">
      <c r="A67" s="7" t="s">
        <v>79</v>
      </c>
      <c r="B67" s="8">
        <v>397026594</v>
      </c>
      <c r="C67" s="8">
        <v>53025672823</v>
      </c>
      <c r="D67" s="8">
        <v>-5513632349</v>
      </c>
      <c r="E67" s="8">
        <f>Table8[[#This Row],[750758644.0000]]+Table8[[#This Row],[-2344851482.0000]]+Table8[[#This Row],[0]]</f>
        <v>47909067068</v>
      </c>
      <c r="F67" s="10">
        <f>(Table8[[#This Row],[-1594092838.0000]]/Table8[[#This Row],[Column2]])*100</f>
        <v>0.71836268002115033</v>
      </c>
      <c r="G67" s="8">
        <v>21721196869</v>
      </c>
      <c r="H67" s="8">
        <v>-27412749489</v>
      </c>
      <c r="I67" s="8">
        <v>-11624034217</v>
      </c>
      <c r="J67" s="8">
        <f>Table8[[#This Row],[412323808.0000]]+Table8[[#This Row],[-2538316920.0000]]+Table8[[#This Row],[Column7]]</f>
        <v>-17315586837</v>
      </c>
      <c r="K67" s="10">
        <f>(Table8[[#This Row],[-2125993112.0000]]/Table8[[#This Row],[Column1]])*100</f>
        <v>-0.17967482235529339</v>
      </c>
      <c r="L67" s="43">
        <v>9637180440763</v>
      </c>
      <c r="M67" s="43">
        <v>6669203231241</v>
      </c>
    </row>
    <row r="68" spans="1:13" ht="23.1" customHeight="1" x14ac:dyDescent="0.6">
      <c r="A68" s="7" t="s">
        <v>80</v>
      </c>
      <c r="B68" s="8">
        <v>333220950</v>
      </c>
      <c r="C68" s="8">
        <v>65732464185</v>
      </c>
      <c r="D68" s="8">
        <v>-18180309699</v>
      </c>
      <c r="E68" s="8">
        <f>Table8[[#This Row],[750758644.0000]]+Table8[[#This Row],[-2344851482.0000]]+Table8[[#This Row],[0]]</f>
        <v>47885375436</v>
      </c>
      <c r="F68" s="10">
        <f>(Table8[[#This Row],[-1594092838.0000]]/Table8[[#This Row],[Column2]])*100</f>
        <v>0.71800744070427025</v>
      </c>
      <c r="G68" s="8">
        <v>17510223482</v>
      </c>
      <c r="H68" s="8">
        <v>-35655587934</v>
      </c>
      <c r="I68" s="8">
        <v>-54910610242</v>
      </c>
      <c r="J68" s="8">
        <f>Table8[[#This Row],[412323808.0000]]+Table8[[#This Row],[-2538316920.0000]]+Table8[[#This Row],[Column7]]</f>
        <v>-73055974694</v>
      </c>
      <c r="K68" s="10">
        <f>(Table8[[#This Row],[-2125993112.0000]]/Table8[[#This Row],[Column1]])*100</f>
        <v>-0.75806378372859418</v>
      </c>
      <c r="L68" s="43">
        <v>9637180440763</v>
      </c>
      <c r="M68" s="43">
        <v>6669203231241</v>
      </c>
    </row>
    <row r="69" spans="1:13" ht="23.1" customHeight="1" x14ac:dyDescent="0.6">
      <c r="A69" s="7" t="s">
        <v>81</v>
      </c>
      <c r="B69" s="8">
        <v>466145088</v>
      </c>
      <c r="C69" s="8">
        <v>33067938150</v>
      </c>
      <c r="D69" s="8">
        <v>2142859099</v>
      </c>
      <c r="E69" s="8">
        <f>Table8[[#This Row],[750758644.0000]]+Table8[[#This Row],[-2344851482.0000]]+Table8[[#This Row],[0]]</f>
        <v>35676942337</v>
      </c>
      <c r="F69" s="10">
        <f>(Table8[[#This Row],[-1594092838.0000]]/Table8[[#This Row],[Column2]])*100</f>
        <v>0.53495059454592853</v>
      </c>
      <c r="G69" s="8">
        <v>24254581485</v>
      </c>
      <c r="H69" s="8">
        <v>20008871857</v>
      </c>
      <c r="I69" s="8">
        <v>-9171039976</v>
      </c>
      <c r="J69" s="8">
        <f>Table8[[#This Row],[412323808.0000]]+Table8[[#This Row],[-2538316920.0000]]+Table8[[#This Row],[Column7]]</f>
        <v>35092413366</v>
      </c>
      <c r="K69" s="10">
        <f>(Table8[[#This Row],[-2125993112.0000]]/Table8[[#This Row],[Column1]])*100</f>
        <v>0.36413568866644197</v>
      </c>
      <c r="L69" s="43">
        <v>9637180440763</v>
      </c>
      <c r="M69" s="43">
        <v>6669203231241</v>
      </c>
    </row>
    <row r="70" spans="1:13" ht="23.1" customHeight="1" x14ac:dyDescent="0.6">
      <c r="A70" s="7" t="s">
        <v>82</v>
      </c>
      <c r="B70" s="8">
        <v>270719157</v>
      </c>
      <c r="C70" s="8">
        <v>55760873625</v>
      </c>
      <c r="D70" s="8">
        <v>197478757</v>
      </c>
      <c r="E70" s="8">
        <f>Table8[[#This Row],[750758644.0000]]+Table8[[#This Row],[-2344851482.0000]]+Table8[[#This Row],[0]]</f>
        <v>56229071539</v>
      </c>
      <c r="F70" s="10">
        <f>(Table8[[#This Row],[-1594092838.0000]]/Table8[[#This Row],[Column2]])*100</f>
        <v>0.84311528063206054</v>
      </c>
      <c r="G70" s="8">
        <v>14566437239</v>
      </c>
      <c r="H70" s="8">
        <v>24392232733</v>
      </c>
      <c r="I70" s="8">
        <v>-29959845535</v>
      </c>
      <c r="J70" s="8">
        <f>Table8[[#This Row],[412323808.0000]]+Table8[[#This Row],[-2538316920.0000]]+Table8[[#This Row],[Column7]]</f>
        <v>8998824437</v>
      </c>
      <c r="K70" s="10">
        <f>(Table8[[#This Row],[-2125993112.0000]]/Table8[[#This Row],[Column1]])*100</f>
        <v>9.3376112363083866E-2</v>
      </c>
      <c r="L70" s="43">
        <v>9637180440763</v>
      </c>
      <c r="M70" s="43">
        <v>6669203231241</v>
      </c>
    </row>
    <row r="71" spans="1:13" ht="23.1" customHeight="1" x14ac:dyDescent="0.6">
      <c r="A71" s="7" t="s">
        <v>83</v>
      </c>
      <c r="B71" s="8">
        <v>464355319</v>
      </c>
      <c r="C71" s="8">
        <v>1091381341</v>
      </c>
      <c r="D71" s="8">
        <v>-1969557549</v>
      </c>
      <c r="E71" s="8">
        <f>Table8[[#This Row],[750758644.0000]]+Table8[[#This Row],[-2344851482.0000]]+Table8[[#This Row],[0]]</f>
        <v>-413820889</v>
      </c>
      <c r="F71" s="10">
        <f>(Table8[[#This Row],[-1594092838.0000]]/Table8[[#This Row],[Column2]])*100</f>
        <v>-6.2049524456161539E-3</v>
      </c>
      <c r="G71" s="8">
        <v>464355319</v>
      </c>
      <c r="H71" s="8">
        <v>-25536881979</v>
      </c>
      <c r="I71" s="8">
        <v>-10194265715</v>
      </c>
      <c r="J71" s="8">
        <f>Table8[[#This Row],[412323808.0000]]+Table8[[#This Row],[-2538316920.0000]]+Table8[[#This Row],[Column7]]</f>
        <v>-35266792375</v>
      </c>
      <c r="K71" s="10">
        <f>(Table8[[#This Row],[-2125993112.0000]]/Table8[[#This Row],[Column1]])*100</f>
        <v>-0.36594512878299745</v>
      </c>
      <c r="L71" s="43">
        <v>9637180440763</v>
      </c>
      <c r="M71" s="43">
        <v>6669203231241</v>
      </c>
    </row>
    <row r="72" spans="1:13" ht="23.1" customHeight="1" x14ac:dyDescent="0.6">
      <c r="A72" s="7" t="s">
        <v>84</v>
      </c>
      <c r="B72" s="8">
        <v>0</v>
      </c>
      <c r="C72" s="8">
        <v>-2067043875</v>
      </c>
      <c r="D72" s="8">
        <v>0</v>
      </c>
      <c r="E72" s="8">
        <f>Table8[[#This Row],[750758644.0000]]+Table8[[#This Row],[-2344851482.0000]]+Table8[[#This Row],[0]]</f>
        <v>-2067043875</v>
      </c>
      <c r="F72" s="10">
        <f>(Table8[[#This Row],[-1594092838.0000]]/Table8[[#This Row],[Column2]])*100</f>
        <v>-3.0993865433837829E-2</v>
      </c>
      <c r="G72" s="8">
        <v>0</v>
      </c>
      <c r="H72" s="8">
        <v>-18708612327</v>
      </c>
      <c r="I72" s="8">
        <v>0</v>
      </c>
      <c r="J72" s="8">
        <f>Table8[[#This Row],[412323808.0000]]+Table8[[#This Row],[-2538316920.0000]]+Table8[[#This Row],[Column7]]</f>
        <v>-18708612327</v>
      </c>
      <c r="K72" s="10">
        <f>(Table8[[#This Row],[-2125993112.0000]]/Table8[[#This Row],[Column1]])*100</f>
        <v>-0.19412952203184847</v>
      </c>
      <c r="L72" s="43">
        <v>9637180440763</v>
      </c>
      <c r="M72" s="43">
        <v>6669203231241</v>
      </c>
    </row>
    <row r="73" spans="1:13" ht="23.1" customHeight="1" x14ac:dyDescent="0.6">
      <c r="A73" s="7" t="s">
        <v>85</v>
      </c>
      <c r="B73" s="8">
        <v>0</v>
      </c>
      <c r="C73" s="8">
        <v>487437998654</v>
      </c>
      <c r="D73" s="8">
        <v>83200675793</v>
      </c>
      <c r="E73" s="8">
        <f>Table8[[#This Row],[750758644.0000]]+Table8[[#This Row],[-2344851482.0000]]+Table8[[#This Row],[0]]</f>
        <v>570638674447</v>
      </c>
      <c r="F73" s="10">
        <f>(Table8[[#This Row],[-1594092838.0000]]/Table8[[#This Row],[Column2]])*100</f>
        <v>8.5563245662378176</v>
      </c>
      <c r="G73" s="8">
        <v>0</v>
      </c>
      <c r="H73" s="8">
        <v>487437998654</v>
      </c>
      <c r="I73" s="8">
        <v>83200675793</v>
      </c>
      <c r="J73" s="8">
        <f>Table8[[#This Row],[412323808.0000]]+Table8[[#This Row],[-2538316920.0000]]+Table8[[#This Row],[Column7]]</f>
        <v>570638674447</v>
      </c>
      <c r="K73" s="10">
        <f>(Table8[[#This Row],[-2125993112.0000]]/Table8[[#This Row],[Column1]])*100</f>
        <v>5.9212201945844347</v>
      </c>
      <c r="L73" s="43">
        <v>9637180440763</v>
      </c>
      <c r="M73" s="43">
        <v>6669203231241</v>
      </c>
    </row>
    <row r="74" spans="1:13" ht="23.1" customHeight="1" x14ac:dyDescent="0.6">
      <c r="A74" s="7" t="s">
        <v>86</v>
      </c>
      <c r="B74" s="8">
        <v>1895769078</v>
      </c>
      <c r="C74" s="8">
        <v>6151286786</v>
      </c>
      <c r="D74" s="8">
        <v>-164325278</v>
      </c>
      <c r="E74" s="8">
        <f>Table8[[#This Row],[750758644.0000]]+Table8[[#This Row],[-2344851482.0000]]+Table8[[#This Row],[0]]</f>
        <v>7882730586</v>
      </c>
      <c r="F74" s="10">
        <f>(Table8[[#This Row],[-1594092838.0000]]/Table8[[#This Row],[Column2]])*100</f>
        <v>0.11819598702697184</v>
      </c>
      <c r="G74" s="8">
        <v>1895769078</v>
      </c>
      <c r="H74" s="8">
        <v>12026916660</v>
      </c>
      <c r="I74" s="8">
        <v>-12412932551</v>
      </c>
      <c r="J74" s="8">
        <f>Table8[[#This Row],[412323808.0000]]+Table8[[#This Row],[-2538316920.0000]]+Table8[[#This Row],[Column7]]</f>
        <v>1509753187</v>
      </c>
      <c r="K74" s="10">
        <f>(Table8[[#This Row],[-2125993112.0000]]/Table8[[#This Row],[Column1]])*100</f>
        <v>1.5665922167588563E-2</v>
      </c>
      <c r="L74" s="43">
        <v>9637180440763</v>
      </c>
      <c r="M74" s="43">
        <v>6669203231241</v>
      </c>
    </row>
    <row r="75" spans="1:13" ht="23.1" customHeight="1" x14ac:dyDescent="0.6">
      <c r="A75" s="7" t="s">
        <v>87</v>
      </c>
      <c r="B75" s="8">
        <v>323016178</v>
      </c>
      <c r="C75" s="8">
        <v>12003546523</v>
      </c>
      <c r="D75" s="8">
        <v>-6864170157</v>
      </c>
      <c r="E75" s="8">
        <f>Table8[[#This Row],[750758644.0000]]+Table8[[#This Row],[-2344851482.0000]]+Table8[[#This Row],[0]]</f>
        <v>5462392544</v>
      </c>
      <c r="F75" s="10">
        <f>(Table8[[#This Row],[-1594092838.0000]]/Table8[[#This Row],[Column2]])*100</f>
        <v>8.1904724666541043E-2</v>
      </c>
      <c r="G75" s="8">
        <v>16640543128</v>
      </c>
      <c r="H75" s="8">
        <v>-47199840500</v>
      </c>
      <c r="I75" s="8">
        <v>-15751440531</v>
      </c>
      <c r="J75" s="8">
        <f>Table8[[#This Row],[412323808.0000]]+Table8[[#This Row],[-2538316920.0000]]+Table8[[#This Row],[Column7]]</f>
        <v>-46310737903</v>
      </c>
      <c r="K75" s="10">
        <f>(Table8[[#This Row],[-2125993112.0000]]/Table8[[#This Row],[Column1]])*100</f>
        <v>-0.48054239710109092</v>
      </c>
      <c r="L75" s="43">
        <v>9637180440763</v>
      </c>
      <c r="M75" s="43">
        <v>6669203231241</v>
      </c>
    </row>
    <row r="76" spans="1:13" ht="23.1" customHeight="1" x14ac:dyDescent="0.6">
      <c r="A76" s="7" t="s">
        <v>88</v>
      </c>
      <c r="B76" s="8">
        <v>0</v>
      </c>
      <c r="C76" s="8">
        <v>32292516832</v>
      </c>
      <c r="D76" s="8">
        <v>-39586719627</v>
      </c>
      <c r="E76" s="8">
        <f>Table8[[#This Row],[750758644.0000]]+Table8[[#This Row],[-2344851482.0000]]+Table8[[#This Row],[0]]</f>
        <v>-7294202795</v>
      </c>
      <c r="F76" s="10">
        <f>(Table8[[#This Row],[-1594092838.0000]]/Table8[[#This Row],[Column2]])*100</f>
        <v>-0.10937142777163054</v>
      </c>
      <c r="G76" s="8">
        <v>0</v>
      </c>
      <c r="H76" s="8">
        <v>-13627143811</v>
      </c>
      <c r="I76" s="8">
        <v>-82610439858</v>
      </c>
      <c r="J76" s="8">
        <f>Table8[[#This Row],[412323808.0000]]+Table8[[#This Row],[-2538316920.0000]]+Table8[[#This Row],[Column7]]</f>
        <v>-96237583669</v>
      </c>
      <c r="K76" s="10">
        <f>(Table8[[#This Row],[-2125993112.0000]]/Table8[[#This Row],[Column1]])*100</f>
        <v>-0.99860726133068678</v>
      </c>
      <c r="L76" s="43">
        <v>9637180440763</v>
      </c>
      <c r="M76" s="43">
        <v>6669203231241</v>
      </c>
    </row>
    <row r="77" spans="1:13" ht="23.1" customHeight="1" x14ac:dyDescent="0.6">
      <c r="A77" s="7" t="s">
        <v>89</v>
      </c>
      <c r="B77" s="8">
        <v>181000857</v>
      </c>
      <c r="C77" s="8">
        <v>16336456250</v>
      </c>
      <c r="D77" s="8">
        <v>-6450884490</v>
      </c>
      <c r="E77" s="8">
        <f>Table8[[#This Row],[750758644.0000]]+Table8[[#This Row],[-2344851482.0000]]+Table8[[#This Row],[0]]</f>
        <v>10066572617</v>
      </c>
      <c r="F77" s="10">
        <f>(Table8[[#This Row],[-1594092838.0000]]/Table8[[#This Row],[Column2]])*100</f>
        <v>0.15094115845569786</v>
      </c>
      <c r="G77" s="8">
        <v>9739013863</v>
      </c>
      <c r="H77" s="8">
        <v>-16440839047</v>
      </c>
      <c r="I77" s="8">
        <v>-16102178586</v>
      </c>
      <c r="J77" s="8">
        <f>Table8[[#This Row],[412323808.0000]]+Table8[[#This Row],[-2538316920.0000]]+Table8[[#This Row],[Column7]]</f>
        <v>-22804003770</v>
      </c>
      <c r="K77" s="10">
        <f>(Table8[[#This Row],[-2125993112.0000]]/Table8[[#This Row],[Column1]])*100</f>
        <v>-0.23662526514025245</v>
      </c>
      <c r="L77" s="43">
        <v>9637180440763</v>
      </c>
      <c r="M77" s="43">
        <v>6669203231241</v>
      </c>
    </row>
    <row r="78" spans="1:13" ht="23.1" customHeight="1" x14ac:dyDescent="0.6">
      <c r="A78" s="7" t="s">
        <v>90</v>
      </c>
      <c r="B78" s="8">
        <v>773775020</v>
      </c>
      <c r="C78" s="8">
        <v>88203103223</v>
      </c>
      <c r="D78" s="8">
        <v>3528794116</v>
      </c>
      <c r="E78" s="8">
        <f>Table8[[#This Row],[750758644.0000]]+Table8[[#This Row],[-2344851482.0000]]+Table8[[#This Row],[0]]</f>
        <v>92505672359</v>
      </c>
      <c r="F78" s="10">
        <f>(Table8[[#This Row],[-1594092838.0000]]/Table8[[#This Row],[Column2]])*100</f>
        <v>1.3870573313116239</v>
      </c>
      <c r="G78" s="8">
        <v>38064738876</v>
      </c>
      <c r="H78" s="8">
        <v>78929601201</v>
      </c>
      <c r="I78" s="8">
        <v>-3654944299</v>
      </c>
      <c r="J78" s="8">
        <f>Table8[[#This Row],[412323808.0000]]+Table8[[#This Row],[-2538316920.0000]]+Table8[[#This Row],[Column7]]</f>
        <v>113339395778</v>
      </c>
      <c r="K78" s="10">
        <f>(Table8[[#This Row],[-2125993112.0000]]/Table8[[#This Row],[Column1]])*100</f>
        <v>1.1760638547204232</v>
      </c>
      <c r="L78" s="43">
        <v>9637180440763</v>
      </c>
      <c r="M78" s="43">
        <v>6669203231241</v>
      </c>
    </row>
    <row r="79" spans="1:13" ht="23.1" customHeight="1" x14ac:dyDescent="0.6">
      <c r="A79" s="7" t="s">
        <v>91</v>
      </c>
      <c r="B79" s="8">
        <v>1745913</v>
      </c>
      <c r="C79" s="8">
        <v>4333016764</v>
      </c>
      <c r="D79" s="8">
        <v>-2778182973</v>
      </c>
      <c r="E79" s="8">
        <f>Table8[[#This Row],[750758644.0000]]+Table8[[#This Row],[-2344851482.0000]]+Table8[[#This Row],[0]]</f>
        <v>1556579704</v>
      </c>
      <c r="F79" s="10">
        <f>(Table8[[#This Row],[-1594092838.0000]]/Table8[[#This Row],[Column2]])*100</f>
        <v>2.3339815117770116E-2</v>
      </c>
      <c r="G79" s="8">
        <v>92533383</v>
      </c>
      <c r="H79" s="8">
        <v>-5047012540</v>
      </c>
      <c r="I79" s="8">
        <v>-9777373830</v>
      </c>
      <c r="J79" s="8">
        <f>Table8[[#This Row],[412323808.0000]]+Table8[[#This Row],[-2538316920.0000]]+Table8[[#This Row],[Column7]]</f>
        <v>-14731852987</v>
      </c>
      <c r="K79" s="10">
        <f>(Table8[[#This Row],[-2125993112.0000]]/Table8[[#This Row],[Column1]])*100</f>
        <v>-0.15286476244325298</v>
      </c>
      <c r="L79" s="43">
        <v>9637180440763</v>
      </c>
      <c r="M79" s="43">
        <v>6669203231241</v>
      </c>
    </row>
    <row r="80" spans="1:13" ht="23.1" customHeight="1" x14ac:dyDescent="0.6">
      <c r="A80" s="7" t="s">
        <v>92</v>
      </c>
      <c r="B80" s="8">
        <v>255881732</v>
      </c>
      <c r="C80" s="8">
        <v>-4185315351</v>
      </c>
      <c r="D80" s="8">
        <v>4989297432</v>
      </c>
      <c r="E80" s="8">
        <f>Table8[[#This Row],[750758644.0000]]+Table8[[#This Row],[-2344851482.0000]]+Table8[[#This Row],[0]]</f>
        <v>1059863813</v>
      </c>
      <c r="F80" s="10">
        <f>(Table8[[#This Row],[-1594092838.0000]]/Table8[[#This Row],[Column2]])*100</f>
        <v>1.5891910566395821E-2</v>
      </c>
      <c r="G80" s="8">
        <v>13305850071</v>
      </c>
      <c r="H80" s="8">
        <v>17778941</v>
      </c>
      <c r="I80" s="8">
        <v>26105585433</v>
      </c>
      <c r="J80" s="8">
        <f>Table8[[#This Row],[412323808.0000]]+Table8[[#This Row],[-2538316920.0000]]+Table8[[#This Row],[Column7]]</f>
        <v>39429214445</v>
      </c>
      <c r="K80" s="10">
        <f>(Table8[[#This Row],[-2125993112.0000]]/Table8[[#This Row],[Column1]])*100</f>
        <v>0.40913641378160487</v>
      </c>
      <c r="L80" s="43">
        <v>9637180440763</v>
      </c>
      <c r="M80" s="43">
        <v>6669203231241</v>
      </c>
    </row>
    <row r="81" spans="1:13" ht="23.1" customHeight="1" x14ac:dyDescent="0.6">
      <c r="A81" s="7" t="s">
        <v>93</v>
      </c>
      <c r="B81" s="8">
        <v>72442916</v>
      </c>
      <c r="C81" s="8">
        <v>-2335010118</v>
      </c>
      <c r="D81" s="8">
        <v>695228439</v>
      </c>
      <c r="E81" s="8">
        <f>Table8[[#This Row],[750758644.0000]]+Table8[[#This Row],[-2344851482.0000]]+Table8[[#This Row],[0]]</f>
        <v>-1567338763</v>
      </c>
      <c r="F81" s="10">
        <f>(Table8[[#This Row],[-1594092838.0000]]/Table8[[#This Row],[Column2]])*100</f>
        <v>-2.3501139621267035E-2</v>
      </c>
      <c r="G81" s="8">
        <v>3745999820</v>
      </c>
      <c r="H81" s="8">
        <v>-2335010118</v>
      </c>
      <c r="I81" s="8">
        <v>-66896718594</v>
      </c>
      <c r="J81" s="8">
        <f>Table8[[#This Row],[412323808.0000]]+Table8[[#This Row],[-2538316920.0000]]+Table8[[#This Row],[Column7]]</f>
        <v>-65485728892</v>
      </c>
      <c r="K81" s="10">
        <f>(Table8[[#This Row],[-2125993112.0000]]/Table8[[#This Row],[Column1]])*100</f>
        <v>-0.67951128750283452</v>
      </c>
      <c r="L81" s="43">
        <v>9637180440763</v>
      </c>
      <c r="M81" s="43">
        <v>6669203231241</v>
      </c>
    </row>
    <row r="82" spans="1:13" ht="23.1" customHeight="1" x14ac:dyDescent="0.6">
      <c r="A82" s="7" t="s">
        <v>94</v>
      </c>
      <c r="B82" s="8">
        <v>149613008</v>
      </c>
      <c r="C82" s="8">
        <v>-17494791</v>
      </c>
      <c r="D82" s="8">
        <v>3872091851</v>
      </c>
      <c r="E82" s="8">
        <f>Table8[[#This Row],[750758644.0000]]+Table8[[#This Row],[-2344851482.0000]]+Table8[[#This Row],[0]]</f>
        <v>4004210068</v>
      </c>
      <c r="F82" s="10">
        <f>(Table8[[#This Row],[-1594092838.0000]]/Table8[[#This Row],[Column2]])*100</f>
        <v>6.0040306602785885E-2</v>
      </c>
      <c r="G82" s="8">
        <v>7779876420</v>
      </c>
      <c r="H82" s="8">
        <v>-17494791</v>
      </c>
      <c r="I82" s="8">
        <v>-69256641702</v>
      </c>
      <c r="J82" s="8">
        <f>Table8[[#This Row],[412323808.0000]]+Table8[[#This Row],[-2538316920.0000]]+Table8[[#This Row],[Column7]]</f>
        <v>-61494260073</v>
      </c>
      <c r="K82" s="10">
        <f>(Table8[[#This Row],[-2125993112.0000]]/Table8[[#This Row],[Column1]])*100</f>
        <v>-0.63809389531500083</v>
      </c>
      <c r="L82" s="43">
        <v>9637180440763</v>
      </c>
      <c r="M82" s="43">
        <v>6669203231241</v>
      </c>
    </row>
    <row r="83" spans="1:13" ht="23.1" customHeight="1" x14ac:dyDescent="0.6">
      <c r="A83" s="7" t="s">
        <v>318</v>
      </c>
      <c r="B83" s="8">
        <v>0</v>
      </c>
      <c r="C83" s="8">
        <v>0</v>
      </c>
      <c r="D83" s="8">
        <v>0</v>
      </c>
      <c r="E83" s="8">
        <f>Table8[[#This Row],[750758644.0000]]+Table8[[#This Row],[-2344851482.0000]]+Table8[[#This Row],[0]]</f>
        <v>0</v>
      </c>
      <c r="F83" s="10">
        <f>(Table8[[#This Row],[-1594092838.0000]]/Table8[[#This Row],[Column2]])*100</f>
        <v>0</v>
      </c>
      <c r="G83" s="8">
        <v>0</v>
      </c>
      <c r="H83" s="8">
        <v>0</v>
      </c>
      <c r="I83" s="8">
        <v>-7219110</v>
      </c>
      <c r="J83" s="8">
        <f>Table8[[#This Row],[412323808.0000]]+Table8[[#This Row],[-2538316920.0000]]+Table8[[#This Row],[Column7]]</f>
        <v>-7219110</v>
      </c>
      <c r="K83" s="10">
        <f>(Table8[[#This Row],[-2125993112.0000]]/Table8[[#This Row],[Column1]])*100</f>
        <v>-7.4908942967020394E-5</v>
      </c>
      <c r="L83" s="43">
        <v>9637180440763</v>
      </c>
      <c r="M83" s="43">
        <v>6669203231241</v>
      </c>
    </row>
    <row r="84" spans="1:13" ht="23.1" customHeight="1" x14ac:dyDescent="0.6">
      <c r="A84" s="7" t="s">
        <v>95</v>
      </c>
      <c r="B84" s="8">
        <v>5428490691</v>
      </c>
      <c r="C84" s="8">
        <v>409782764829</v>
      </c>
      <c r="D84" s="8">
        <v>16884586596</v>
      </c>
      <c r="E84" s="8">
        <f>Table8[[#This Row],[750758644.0000]]+Table8[[#This Row],[-2344851482.0000]]+Table8[[#This Row],[0]]</f>
        <v>432095842116</v>
      </c>
      <c r="F84" s="10">
        <f>(Table8[[#This Row],[-1594092838.0000]]/Table8[[#This Row],[Column2]])*100</f>
        <v>6.4789724819286398</v>
      </c>
      <c r="G84" s="8">
        <v>295414961159</v>
      </c>
      <c r="H84" s="8">
        <v>286488962922</v>
      </c>
      <c r="I84" s="8">
        <v>12010150245</v>
      </c>
      <c r="J84" s="8">
        <f>Table8[[#This Row],[412323808.0000]]+Table8[[#This Row],[-2538316920.0000]]+Table8[[#This Row],[Column7]]</f>
        <v>593914074326</v>
      </c>
      <c r="K84" s="10">
        <f>(Table8[[#This Row],[-2125993112.0000]]/Table8[[#This Row],[Column1]])*100</f>
        <v>6.1627368915277705</v>
      </c>
      <c r="L84" s="43">
        <v>9637180440763</v>
      </c>
      <c r="M84" s="43">
        <v>6669203231241</v>
      </c>
    </row>
    <row r="85" spans="1:13" ht="23.1" customHeight="1" x14ac:dyDescent="0.6">
      <c r="A85" s="7" t="s">
        <v>96</v>
      </c>
      <c r="B85" s="8">
        <v>1320801029</v>
      </c>
      <c r="C85" s="8">
        <v>23126973273</v>
      </c>
      <c r="D85" s="8">
        <v>92345544620</v>
      </c>
      <c r="E85" s="8">
        <f>Table8[[#This Row],[750758644.0000]]+Table8[[#This Row],[-2344851482.0000]]+Table8[[#This Row],[0]]</f>
        <v>116793318922</v>
      </c>
      <c r="F85" s="10">
        <f>(Table8[[#This Row],[-1594092838.0000]]/Table8[[#This Row],[Column2]])*100</f>
        <v>1.7512334663141942</v>
      </c>
      <c r="G85" s="8">
        <v>70726764764</v>
      </c>
      <c r="H85" s="8">
        <v>25576261545</v>
      </c>
      <c r="I85" s="8">
        <v>63237756956</v>
      </c>
      <c r="J85" s="8">
        <f>Table8[[#This Row],[412323808.0000]]+Table8[[#This Row],[-2538316920.0000]]+Table8[[#This Row],[Column7]]</f>
        <v>159540783265</v>
      </c>
      <c r="K85" s="10">
        <f>(Table8[[#This Row],[-2125993112.0000]]/Table8[[#This Row],[Column1]])*100</f>
        <v>1.6554715795314998</v>
      </c>
      <c r="L85" s="43">
        <v>9637180440763</v>
      </c>
      <c r="M85" s="43">
        <v>6669203231241</v>
      </c>
    </row>
    <row r="86" spans="1:13" ht="23.1" customHeight="1" x14ac:dyDescent="0.6">
      <c r="A86" s="7" t="s">
        <v>97</v>
      </c>
      <c r="B86" s="8">
        <f>'درآمد سود سهام'!H36</f>
        <v>-230354566</v>
      </c>
      <c r="C86" s="8">
        <v>33264769659</v>
      </c>
      <c r="D86" s="8">
        <v>3029827623</v>
      </c>
      <c r="E86" s="8">
        <f>Table8[[#This Row],[750758644.0000]]+Table8[[#This Row],[-2344851482.0000]]+Table8[[#This Row],[0]]</f>
        <v>36064242716</v>
      </c>
      <c r="F86" s="10">
        <f>(Table8[[#This Row],[-1594092838.0000]]/Table8[[#This Row],[Column2]])*100</f>
        <v>0.54075789064369528</v>
      </c>
      <c r="G86" s="8">
        <v>12574181963</v>
      </c>
      <c r="H86" s="8">
        <v>26079138379</v>
      </c>
      <c r="I86" s="8">
        <v>-1534758331</v>
      </c>
      <c r="J86" s="8">
        <f>Table8[[#This Row],[412323808.0000]]+Table8[[#This Row],[-2538316920.0000]]+Table8[[#This Row],[Column7]]</f>
        <v>37118562011</v>
      </c>
      <c r="K86" s="10">
        <f>(Table8[[#This Row],[-2125993112.0000]]/Table8[[#This Row],[Column1]])*100</f>
        <v>0.38515997743486508</v>
      </c>
      <c r="L86" s="43">
        <v>9637180440763</v>
      </c>
      <c r="M86" s="43">
        <v>6669203231241</v>
      </c>
    </row>
    <row r="87" spans="1:13" ht="23.1" customHeight="1" x14ac:dyDescent="0.6">
      <c r="A87" s="7" t="s">
        <v>98</v>
      </c>
      <c r="B87" s="8">
        <v>50127201</v>
      </c>
      <c r="C87" s="8">
        <v>6629997296</v>
      </c>
      <c r="D87" s="8">
        <v>-5266013535</v>
      </c>
      <c r="E87" s="8">
        <f>Table8[[#This Row],[750758644.0000]]+Table8[[#This Row],[-2344851482.0000]]+Table8[[#This Row],[0]]</f>
        <v>1414110962</v>
      </c>
      <c r="F87" s="10">
        <f>(Table8[[#This Row],[-1594092838.0000]]/Table8[[#This Row],[Column2]])*100</f>
        <v>2.1203596786131575E-2</v>
      </c>
      <c r="G87" s="8">
        <v>2624401549</v>
      </c>
      <c r="H87" s="8">
        <v>-28928202282</v>
      </c>
      <c r="I87" s="8">
        <v>-17873468478</v>
      </c>
      <c r="J87" s="8">
        <f>Table8[[#This Row],[412323808.0000]]+Table8[[#This Row],[-2538316920.0000]]+Table8[[#This Row],[Column7]]</f>
        <v>-44177269211</v>
      </c>
      <c r="K87" s="10">
        <f>(Table8[[#This Row],[-2125993112.0000]]/Table8[[#This Row],[Column1]])*100</f>
        <v>-0.45840450412384692</v>
      </c>
      <c r="L87" s="43">
        <v>9637180440763</v>
      </c>
      <c r="M87" s="43">
        <v>6669203231241</v>
      </c>
    </row>
    <row r="88" spans="1:13" ht="23.1" customHeight="1" x14ac:dyDescent="0.6">
      <c r="A88" s="7" t="s">
        <v>99</v>
      </c>
      <c r="B88" s="8">
        <v>269518867</v>
      </c>
      <c r="C88" s="8">
        <v>-2814560824</v>
      </c>
      <c r="D88" s="8">
        <v>8084538507</v>
      </c>
      <c r="E88" s="8">
        <f>Table8[[#This Row],[750758644.0000]]+Table8[[#This Row],[-2344851482.0000]]+Table8[[#This Row],[0]]</f>
        <v>5539496550</v>
      </c>
      <c r="F88" s="10">
        <f>(Table8[[#This Row],[-1594092838.0000]]/Table8[[#This Row],[Column2]])*100</f>
        <v>8.3060844870508091E-2</v>
      </c>
      <c r="G88" s="8">
        <v>14023675244</v>
      </c>
      <c r="H88" s="8">
        <v>4391053978</v>
      </c>
      <c r="I88" s="8">
        <v>13786969187</v>
      </c>
      <c r="J88" s="8">
        <f>Table8[[#This Row],[412323808.0000]]+Table8[[#This Row],[-2538316920.0000]]+Table8[[#This Row],[Column7]]</f>
        <v>32201698409</v>
      </c>
      <c r="K88" s="10">
        <f>(Table8[[#This Row],[-2125993112.0000]]/Table8[[#This Row],[Column1]])*100</f>
        <v>0.33414024575896095</v>
      </c>
      <c r="L88" s="43">
        <v>9637180440763</v>
      </c>
      <c r="M88" s="43">
        <v>6669203231241</v>
      </c>
    </row>
    <row r="89" spans="1:13" ht="23.1" customHeight="1" x14ac:dyDescent="0.6">
      <c r="A89" s="7" t="s">
        <v>100</v>
      </c>
      <c r="B89" s="8">
        <v>0</v>
      </c>
      <c r="C89" s="8">
        <v>-4483313505</v>
      </c>
      <c r="D89" s="8">
        <v>17634127946</v>
      </c>
      <c r="E89" s="8">
        <f>Table8[[#This Row],[750758644.0000]]+Table8[[#This Row],[-2344851482.0000]]+Table8[[#This Row],[0]]</f>
        <v>13150814441</v>
      </c>
      <c r="F89" s="10">
        <f>(Table8[[#This Row],[-1594092838.0000]]/Table8[[#This Row],[Column2]])*100</f>
        <v>0.19718718990893469</v>
      </c>
      <c r="G89" s="8">
        <v>0</v>
      </c>
      <c r="H89" s="8">
        <v>11831568509</v>
      </c>
      <c r="I89" s="8">
        <v>24444339242</v>
      </c>
      <c r="J89" s="8">
        <f>Table8[[#This Row],[412323808.0000]]+Table8[[#This Row],[-2538316920.0000]]+Table8[[#This Row],[Column7]]</f>
        <v>36275907751</v>
      </c>
      <c r="K89" s="10">
        <f>(Table8[[#This Row],[-2125993112.0000]]/Table8[[#This Row],[Column1]])*100</f>
        <v>0.37641619324217973</v>
      </c>
      <c r="L89" s="43">
        <v>9637180440763</v>
      </c>
      <c r="M89" s="43">
        <v>6669203231241</v>
      </c>
    </row>
    <row r="90" spans="1:13" ht="23.1" customHeight="1" x14ac:dyDescent="0.6">
      <c r="A90" s="7" t="s">
        <v>325</v>
      </c>
      <c r="B90" s="8">
        <v>0</v>
      </c>
      <c r="C90" s="8">
        <v>0</v>
      </c>
      <c r="D90" s="8">
        <v>0</v>
      </c>
      <c r="E90" s="8">
        <f>Table8[[#This Row],[750758644.0000]]+Table8[[#This Row],[-2344851482.0000]]+Table8[[#This Row],[0]]</f>
        <v>0</v>
      </c>
      <c r="F90" s="10">
        <f>(Table8[[#This Row],[-1594092838.0000]]/Table8[[#This Row],[Column2]])*100</f>
        <v>0</v>
      </c>
      <c r="G90" s="8">
        <v>0</v>
      </c>
      <c r="H90" s="8">
        <v>22037244207</v>
      </c>
      <c r="I90" s="8">
        <v>0</v>
      </c>
      <c r="J90" s="8">
        <f>Table8[[#This Row],[412323808.0000]]+Table8[[#This Row],[-2538316920.0000]]+Table8[[#This Row],[Column7]]</f>
        <v>22037244207</v>
      </c>
      <c r="K90" s="10">
        <f>(Table8[[#This Row],[-2125993112.0000]]/Table8[[#This Row],[Column1]])*100</f>
        <v>0.22866900067355442</v>
      </c>
      <c r="L90" s="43">
        <v>9637180440763</v>
      </c>
      <c r="M90" s="43">
        <v>6669203231241</v>
      </c>
    </row>
    <row r="91" spans="1:13" ht="23.1" customHeight="1" x14ac:dyDescent="0.6">
      <c r="A91" s="7" t="s">
        <v>101</v>
      </c>
      <c r="B91" s="8">
        <v>0</v>
      </c>
      <c r="C91" s="8">
        <v>30304498914</v>
      </c>
      <c r="D91" s="8">
        <v>0</v>
      </c>
      <c r="E91" s="8">
        <f>Table8[[#This Row],[750758644.0000]]+Table8[[#This Row],[-2344851482.0000]]+Table8[[#This Row],[0]]</f>
        <v>30304498914</v>
      </c>
      <c r="F91" s="10">
        <f>(Table8[[#This Row],[-1594092838.0000]]/Table8[[#This Row],[Column2]])*100</f>
        <v>0.45439459352569411</v>
      </c>
      <c r="G91" s="8">
        <v>0</v>
      </c>
      <c r="H91" s="8">
        <v>-13749694718</v>
      </c>
      <c r="I91" s="8">
        <v>0</v>
      </c>
      <c r="J91" s="8">
        <f>Table8[[#This Row],[412323808.0000]]+Table8[[#This Row],[-2538316920.0000]]+Table8[[#This Row],[Column7]]</f>
        <v>-13749694718</v>
      </c>
      <c r="K91" s="10">
        <f>(Table8[[#This Row],[-2125993112.0000]]/Table8[[#This Row],[Column1]])*100</f>
        <v>-0.14267341783746246</v>
      </c>
      <c r="L91" s="43">
        <v>9637180440763</v>
      </c>
      <c r="M91" s="43">
        <v>6669203231241</v>
      </c>
    </row>
    <row r="92" spans="1:13" ht="23.1" customHeight="1" x14ac:dyDescent="0.6">
      <c r="A92" s="7" t="s">
        <v>326</v>
      </c>
      <c r="B92" s="8">
        <v>0</v>
      </c>
      <c r="C92" s="8">
        <v>0</v>
      </c>
      <c r="D92" s="8">
        <v>0</v>
      </c>
      <c r="E92" s="8">
        <f>Table8[[#This Row],[750758644.0000]]+Table8[[#This Row],[-2344851482.0000]]+Table8[[#This Row],[0]]</f>
        <v>0</v>
      </c>
      <c r="F92" s="10">
        <f>(Table8[[#This Row],[-1594092838.0000]]/Table8[[#This Row],[Column2]])*100</f>
        <v>0</v>
      </c>
      <c r="G92" s="8">
        <v>0</v>
      </c>
      <c r="H92" s="8">
        <v>-14787171088</v>
      </c>
      <c r="I92" s="8">
        <v>0</v>
      </c>
      <c r="J92" s="8">
        <f>Table8[[#This Row],[412323808.0000]]+Table8[[#This Row],[-2538316920.0000]]+Table8[[#This Row],[Column7]]</f>
        <v>-14787171088</v>
      </c>
      <c r="K92" s="10">
        <f>(Table8[[#This Row],[-2125993112.0000]]/Table8[[#This Row],[Column1]])*100</f>
        <v>-0.15343876955394292</v>
      </c>
      <c r="L92" s="43">
        <v>9637180440763</v>
      </c>
      <c r="M92" s="43">
        <v>6669203231241</v>
      </c>
    </row>
    <row r="93" spans="1:13" ht="23.1" customHeight="1" x14ac:dyDescent="0.6">
      <c r="A93" s="7" t="s">
        <v>336</v>
      </c>
      <c r="B93" s="8">
        <v>0</v>
      </c>
      <c r="C93" s="8">
        <v>0</v>
      </c>
      <c r="D93" s="8">
        <v>0</v>
      </c>
      <c r="E93" s="8">
        <f>Table8[[#This Row],[750758644.0000]]+Table8[[#This Row],[-2344851482.0000]]+Table8[[#This Row],[0]]</f>
        <v>0</v>
      </c>
      <c r="F93" s="10">
        <f>(Table8[[#This Row],[-1594092838.0000]]/Table8[[#This Row],[Column2]])*100</f>
        <v>0</v>
      </c>
      <c r="G93" s="8">
        <v>0</v>
      </c>
      <c r="H93" s="8">
        <v>0</v>
      </c>
      <c r="I93" s="8">
        <v>0</v>
      </c>
      <c r="J93" s="8">
        <f>Table8[[#This Row],[412323808.0000]]+Table8[[#This Row],[-2538316920.0000]]+Table8[[#This Row],[Column7]]</f>
        <v>0</v>
      </c>
      <c r="K93" s="10">
        <f>(Table8[[#This Row],[-2125993112.0000]]/Table8[[#This Row],[Column1]])*100</f>
        <v>0</v>
      </c>
      <c r="L93" s="43">
        <v>9637180440763</v>
      </c>
      <c r="M93" s="43">
        <v>6669203231241</v>
      </c>
    </row>
    <row r="94" spans="1:13" ht="23.1" customHeight="1" x14ac:dyDescent="0.6">
      <c r="A94" s="7" t="s">
        <v>102</v>
      </c>
      <c r="B94" s="8">
        <v>0</v>
      </c>
      <c r="C94" s="8">
        <v>6814477438</v>
      </c>
      <c r="D94" s="8">
        <v>0</v>
      </c>
      <c r="E94" s="8">
        <f>Table8[[#This Row],[750758644.0000]]+Table8[[#This Row],[-2344851482.0000]]+Table8[[#This Row],[0]]</f>
        <v>6814477438</v>
      </c>
      <c r="F94" s="10">
        <f>(Table8[[#This Row],[-1594092838.0000]]/Table8[[#This Row],[Column2]])*100</f>
        <v>0.1021782842975677</v>
      </c>
      <c r="G94" s="8">
        <v>0</v>
      </c>
      <c r="H94" s="8">
        <v>-42549430635</v>
      </c>
      <c r="I94" s="8">
        <v>0</v>
      </c>
      <c r="J94" s="8">
        <f>Table8[[#This Row],[412323808.0000]]+Table8[[#This Row],[-2538316920.0000]]+Table8[[#This Row],[Column7]]</f>
        <v>-42549430635</v>
      </c>
      <c r="K94" s="10">
        <f>(Table8[[#This Row],[-2125993112.0000]]/Table8[[#This Row],[Column1]])*100</f>
        <v>-0.4415132714027637</v>
      </c>
      <c r="L94" s="43">
        <v>9637180440763</v>
      </c>
      <c r="M94" s="43">
        <v>6669203231241</v>
      </c>
    </row>
    <row r="95" spans="1:13" ht="23.1" customHeight="1" x14ac:dyDescent="0.6">
      <c r="A95" s="7" t="s">
        <v>103</v>
      </c>
      <c r="B95" s="8">
        <v>0</v>
      </c>
      <c r="C95" s="8">
        <v>5265933484</v>
      </c>
      <c r="D95" s="8">
        <v>0</v>
      </c>
      <c r="E95" s="8">
        <f>Table8[[#This Row],[750758644.0000]]+Table8[[#This Row],[-2344851482.0000]]+Table8[[#This Row],[0]]</f>
        <v>5265933484</v>
      </c>
      <c r="F95" s="10">
        <f>(Table8[[#This Row],[-1594092838.0000]]/Table8[[#This Row],[Column2]])*100</f>
        <v>7.895895958504355E-2</v>
      </c>
      <c r="G95" s="8">
        <v>0</v>
      </c>
      <c r="H95" s="8">
        <v>-50547930863</v>
      </c>
      <c r="I95" s="8">
        <v>0</v>
      </c>
      <c r="J95" s="8">
        <f>Table8[[#This Row],[412323808.0000]]+Table8[[#This Row],[-2538316920.0000]]+Table8[[#This Row],[Column7]]</f>
        <v>-50547930863</v>
      </c>
      <c r="K95" s="10">
        <f>(Table8[[#This Row],[-2125993112.0000]]/Table8[[#This Row],[Column1]])*100</f>
        <v>-0.52450954066600408</v>
      </c>
      <c r="L95" s="43">
        <v>9637180440763</v>
      </c>
      <c r="M95" s="43">
        <v>6669203231241</v>
      </c>
    </row>
    <row r="96" spans="1:13" ht="23.1" customHeight="1" x14ac:dyDescent="0.6">
      <c r="A96" s="7" t="s">
        <v>327</v>
      </c>
      <c r="B96" s="8">
        <v>0</v>
      </c>
      <c r="C96" s="8">
        <v>0</v>
      </c>
      <c r="D96" s="8">
        <v>0</v>
      </c>
      <c r="E96" s="8">
        <f>Table8[[#This Row],[750758644.0000]]+Table8[[#This Row],[-2344851482.0000]]+Table8[[#This Row],[0]]</f>
        <v>0</v>
      </c>
      <c r="F96" s="10">
        <f>(Table8[[#This Row],[-1594092838.0000]]/Table8[[#This Row],[Column2]])*100</f>
        <v>0</v>
      </c>
      <c r="G96" s="8">
        <v>0</v>
      </c>
      <c r="H96" s="8">
        <v>16282044838</v>
      </c>
      <c r="I96" s="8">
        <v>0</v>
      </c>
      <c r="J96" s="8">
        <f>Table8[[#This Row],[412323808.0000]]+Table8[[#This Row],[-2538316920.0000]]+Table8[[#This Row],[Column7]]</f>
        <v>16282044838</v>
      </c>
      <c r="K96" s="10">
        <f>(Table8[[#This Row],[-2125993112.0000]]/Table8[[#This Row],[Column1]])*100</f>
        <v>0.1689502955566837</v>
      </c>
      <c r="L96" s="43">
        <v>9637180440763</v>
      </c>
      <c r="M96" s="43">
        <v>6669203231241</v>
      </c>
    </row>
    <row r="97" spans="1:13" ht="23.1" customHeight="1" x14ac:dyDescent="0.6">
      <c r="A97" s="7" t="s">
        <v>337</v>
      </c>
      <c r="B97" s="8">
        <v>0</v>
      </c>
      <c r="C97" s="8">
        <v>0</v>
      </c>
      <c r="D97" s="8">
        <v>0</v>
      </c>
      <c r="E97" s="8">
        <f>Table8[[#This Row],[750758644.0000]]+Table8[[#This Row],[-2344851482.0000]]+Table8[[#This Row],[0]]</f>
        <v>0</v>
      </c>
      <c r="F97" s="10">
        <f>(Table8[[#This Row],[-1594092838.0000]]/Table8[[#This Row],[Column2]])*100</f>
        <v>0</v>
      </c>
      <c r="G97" s="8">
        <v>0</v>
      </c>
      <c r="H97" s="8">
        <v>0</v>
      </c>
      <c r="I97" s="8">
        <v>0</v>
      </c>
      <c r="J97" s="8">
        <f>Table8[[#This Row],[412323808.0000]]+Table8[[#This Row],[-2538316920.0000]]+Table8[[#This Row],[Column7]]</f>
        <v>0</v>
      </c>
      <c r="K97" s="10">
        <f>(Table8[[#This Row],[-2125993112.0000]]/Table8[[#This Row],[Column1]])*100</f>
        <v>0</v>
      </c>
      <c r="L97" s="43">
        <v>9637180440763</v>
      </c>
      <c r="M97" s="43">
        <v>6669203231241</v>
      </c>
    </row>
    <row r="98" spans="1:13" ht="23.1" customHeight="1" x14ac:dyDescent="0.6">
      <c r="A98" s="7" t="s">
        <v>328</v>
      </c>
      <c r="B98" s="8">
        <v>0</v>
      </c>
      <c r="C98" s="8">
        <v>0</v>
      </c>
      <c r="D98" s="8">
        <v>0</v>
      </c>
      <c r="E98" s="8">
        <f>Table8[[#This Row],[750758644.0000]]+Table8[[#This Row],[-2344851482.0000]]+Table8[[#This Row],[0]]</f>
        <v>0</v>
      </c>
      <c r="F98" s="10">
        <f>(Table8[[#This Row],[-1594092838.0000]]/Table8[[#This Row],[Column2]])*100</f>
        <v>0</v>
      </c>
      <c r="G98" s="8">
        <v>0</v>
      </c>
      <c r="H98" s="8">
        <v>27318624236</v>
      </c>
      <c r="I98" s="8">
        <v>0</v>
      </c>
      <c r="J98" s="8">
        <f>Table8[[#This Row],[412323808.0000]]+Table8[[#This Row],[-2538316920.0000]]+Table8[[#This Row],[Column7]]</f>
        <v>27318624236</v>
      </c>
      <c r="K98" s="10">
        <f>(Table8[[#This Row],[-2125993112.0000]]/Table8[[#This Row],[Column1]])*100</f>
        <v>0.28347112938187463</v>
      </c>
      <c r="L98" s="43">
        <v>9637180440763</v>
      </c>
      <c r="M98" s="43">
        <v>6669203231241</v>
      </c>
    </row>
    <row r="99" spans="1:13" ht="23.1" customHeight="1" x14ac:dyDescent="0.6">
      <c r="A99" s="7" t="s">
        <v>329</v>
      </c>
      <c r="B99" s="8">
        <v>0</v>
      </c>
      <c r="C99" s="8">
        <v>0</v>
      </c>
      <c r="D99" s="8">
        <v>0</v>
      </c>
      <c r="E99" s="8">
        <f>Table8[[#This Row],[750758644.0000]]+Table8[[#This Row],[-2344851482.0000]]+Table8[[#This Row],[0]]</f>
        <v>0</v>
      </c>
      <c r="F99" s="10">
        <f>(Table8[[#This Row],[-1594092838.0000]]/Table8[[#This Row],[Column2]])*100</f>
        <v>0</v>
      </c>
      <c r="G99" s="8">
        <v>0</v>
      </c>
      <c r="H99" s="8">
        <v>1995282533</v>
      </c>
      <c r="I99" s="8">
        <v>0</v>
      </c>
      <c r="J99" s="8">
        <f>Table8[[#This Row],[412323808.0000]]+Table8[[#This Row],[-2538316920.0000]]+Table8[[#This Row],[Column7]]</f>
        <v>1995282533</v>
      </c>
      <c r="K99" s="10">
        <f>(Table8[[#This Row],[-2125993112.0000]]/Table8[[#This Row],[Column1]])*100</f>
        <v>2.0704007206925643E-2</v>
      </c>
      <c r="L99" s="43">
        <v>9637180440763</v>
      </c>
      <c r="M99" s="43">
        <v>6669203231241</v>
      </c>
    </row>
    <row r="100" spans="1:13" ht="23.1" customHeight="1" x14ac:dyDescent="0.6">
      <c r="A100" s="7" t="s">
        <v>104</v>
      </c>
      <c r="B100" s="8">
        <v>0</v>
      </c>
      <c r="C100" s="8">
        <v>-6097788480</v>
      </c>
      <c r="D100" s="8">
        <v>0</v>
      </c>
      <c r="E100" s="8">
        <f>Table8[[#This Row],[750758644.0000]]+Table8[[#This Row],[-2344851482.0000]]+Table8[[#This Row],[0]]</f>
        <v>-6097788480</v>
      </c>
      <c r="F100" s="10">
        <f>(Table8[[#This Row],[-1594092838.0000]]/Table8[[#This Row],[Column2]])*100</f>
        <v>-9.1432038709447577E-2</v>
      </c>
      <c r="G100" s="8">
        <v>0</v>
      </c>
      <c r="H100" s="8">
        <v>-6097788480</v>
      </c>
      <c r="I100" s="8">
        <v>0</v>
      </c>
      <c r="J100" s="8">
        <f>Table8[[#This Row],[412323808.0000]]+Table8[[#This Row],[-2538316920.0000]]+Table8[[#This Row],[Column7]]</f>
        <v>-6097788480</v>
      </c>
      <c r="K100" s="10">
        <f>(Table8[[#This Row],[-2125993112.0000]]/Table8[[#This Row],[Column1]])*100</f>
        <v>-6.3273573816339412E-2</v>
      </c>
      <c r="L100" s="43">
        <v>9637180440763</v>
      </c>
      <c r="M100" s="43">
        <v>6669203231241</v>
      </c>
    </row>
    <row r="101" spans="1:13" ht="23.1" customHeight="1" x14ac:dyDescent="0.6">
      <c r="A101" s="7" t="s">
        <v>105</v>
      </c>
      <c r="B101" s="8">
        <v>0</v>
      </c>
      <c r="C101" s="8">
        <v>14573630070</v>
      </c>
      <c r="D101" s="8">
        <v>20044671762</v>
      </c>
      <c r="E101" s="8">
        <f>Table8[[#This Row],[750758644.0000]]+Table8[[#This Row],[-2344851482.0000]]+Table8[[#This Row],[0]]</f>
        <v>34618301832</v>
      </c>
      <c r="F101" s="10">
        <f>(Table8[[#This Row],[-1594092838.0000]]/Table8[[#This Row],[Column2]])*100</f>
        <v>0.51907702662043864</v>
      </c>
      <c r="G101" s="8">
        <v>0</v>
      </c>
      <c r="H101" s="8">
        <v>14947171360</v>
      </c>
      <c r="I101" s="8">
        <v>51980609667</v>
      </c>
      <c r="J101" s="8">
        <f>Table8[[#This Row],[412323808.0000]]+Table8[[#This Row],[-2538316920.0000]]+Table8[[#This Row],[Column7]]</f>
        <v>66927781027</v>
      </c>
      <c r="K101" s="10">
        <f>(Table8[[#This Row],[-2125993112.0000]]/Table8[[#This Row],[Column1]])*100</f>
        <v>0.69447471112931825</v>
      </c>
      <c r="L101" s="43">
        <v>9637180440763</v>
      </c>
      <c r="M101" s="43">
        <v>6669203231241</v>
      </c>
    </row>
    <row r="102" spans="1:13" ht="23.1" customHeight="1" thickBot="1" x14ac:dyDescent="0.65">
      <c r="A102" s="7" t="s">
        <v>106</v>
      </c>
      <c r="B102" s="11">
        <f t="shared" ref="B102:K102" si="0">SUM(B11:B101)</f>
        <v>1744546166095</v>
      </c>
      <c r="C102" s="11">
        <f t="shared" si="0"/>
        <v>4241737368761</v>
      </c>
      <c r="D102" s="11">
        <f t="shared" si="0"/>
        <v>622637570742</v>
      </c>
      <c r="E102" s="11">
        <f t="shared" si="0"/>
        <v>6608921105598</v>
      </c>
      <c r="F102" s="12">
        <f t="shared" si="0"/>
        <v>99.096112030885195</v>
      </c>
      <c r="G102" s="11">
        <f t="shared" si="0"/>
        <v>3349597482903</v>
      </c>
      <c r="H102" s="11">
        <f t="shared" si="0"/>
        <v>6376508775489</v>
      </c>
      <c r="I102" s="11">
        <f>SUM(I11:I101)</f>
        <v>-209681737303</v>
      </c>
      <c r="J102" s="11">
        <f t="shared" si="0"/>
        <v>9516424521089</v>
      </c>
      <c r="K102" s="12">
        <f t="shared" si="0"/>
        <v>98.746978741175909</v>
      </c>
      <c r="M102" s="43">
        <f>E193+'درآمد سرمایه گذاری در اوراق بها'!E117+'درآمد سپرده بانکی'!B173+'سایر درآمدها'!B101</f>
        <v>0</v>
      </c>
    </row>
    <row r="103" spans="1:13" ht="23.1" customHeight="1" thickTop="1" x14ac:dyDescent="0.6">
      <c r="A103" s="7"/>
      <c r="B103" s="20"/>
      <c r="C103" s="20"/>
      <c r="D103" s="20"/>
      <c r="E103" s="20"/>
      <c r="F103" s="21"/>
      <c r="G103" s="20"/>
      <c r="H103" s="20"/>
      <c r="I103" s="20"/>
      <c r="J103" s="20"/>
      <c r="K103" s="21"/>
      <c r="M103" s="43">
        <f>E194+'درآمد سرمایه گذاری در اوراق بها'!E118+'درآمد سپرده بانکی'!B174+'سایر درآمدها'!B102</f>
        <v>0</v>
      </c>
    </row>
    <row r="104" spans="1:13" x14ac:dyDescent="0.6">
      <c r="L104" s="39"/>
      <c r="M104" s="39"/>
    </row>
  </sheetData>
  <mergeCells count="15">
    <mergeCell ref="G8:G9"/>
    <mergeCell ref="H8:H9"/>
    <mergeCell ref="I8:I9"/>
    <mergeCell ref="J8:K9"/>
    <mergeCell ref="A8:A10"/>
    <mergeCell ref="B8:B9"/>
    <mergeCell ref="C8:C9"/>
    <mergeCell ref="D8:D9"/>
    <mergeCell ref="E8:F9"/>
    <mergeCell ref="A1:K1"/>
    <mergeCell ref="A2:K2"/>
    <mergeCell ref="A3:K3"/>
    <mergeCell ref="A5:K5"/>
    <mergeCell ref="B7:F7"/>
    <mergeCell ref="G7:K7"/>
  </mergeCells>
  <pageMargins left="0.7" right="0.7" top="0.75" bottom="0.75" header="0.51180555555555496" footer="0.51180555555555496"/>
  <pageSetup paperSize="9" scale="61" firstPageNumber="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rightToLeft="1" view="pageBreakPreview" topLeftCell="A16" zoomScale="60" zoomScaleNormal="100" zoomScalePageLayoutView="106" workbookViewId="0">
      <selection activeCell="G27" sqref="G27"/>
    </sheetView>
  </sheetViews>
  <sheetFormatPr defaultColWidth="9.140625" defaultRowHeight="22.5" x14ac:dyDescent="0.6"/>
  <cols>
    <col min="1" max="1" width="34" style="44" customWidth="1"/>
    <col min="2" max="2" width="14.28515625" style="44" customWidth="1"/>
    <col min="3" max="3" width="15.42578125" style="44" customWidth="1"/>
    <col min="4" max="4" width="13.42578125" style="44" customWidth="1"/>
    <col min="5" max="5" width="14.5703125" style="44" customWidth="1"/>
    <col min="6" max="6" width="15.140625" style="44" customWidth="1"/>
    <col min="7" max="7" width="15.42578125" style="44" customWidth="1"/>
    <col min="8" max="8" width="13.42578125" style="44" customWidth="1"/>
    <col min="9" max="9" width="14.5703125" style="44" customWidth="1"/>
    <col min="10" max="1024" width="9.140625" style="43"/>
    <col min="1025" max="16384" width="9.140625" style="4"/>
  </cols>
  <sheetData>
    <row r="1" spans="1:1024" x14ac:dyDescent="0.6">
      <c r="A1" s="111" t="s">
        <v>1</v>
      </c>
      <c r="B1" s="111"/>
      <c r="C1" s="111"/>
      <c r="D1" s="111"/>
      <c r="E1" s="111"/>
      <c r="F1" s="111"/>
      <c r="G1" s="111"/>
      <c r="H1" s="111"/>
      <c r="I1" s="111"/>
    </row>
    <row r="2" spans="1:1024" x14ac:dyDescent="0.6">
      <c r="A2" s="111" t="s">
        <v>236</v>
      </c>
      <c r="B2" s="111"/>
      <c r="C2" s="111"/>
      <c r="D2" s="111"/>
      <c r="E2" s="111"/>
      <c r="F2" s="111"/>
      <c r="G2" s="111"/>
      <c r="H2" s="111"/>
      <c r="I2" s="111"/>
    </row>
    <row r="3" spans="1:1024" x14ac:dyDescent="0.6">
      <c r="A3" s="111" t="s">
        <v>237</v>
      </c>
      <c r="B3" s="111"/>
      <c r="C3" s="111"/>
      <c r="D3" s="111"/>
      <c r="E3" s="111"/>
      <c r="F3" s="111"/>
      <c r="G3" s="111"/>
      <c r="H3" s="111"/>
      <c r="I3" s="111"/>
    </row>
    <row r="4" spans="1:1024" x14ac:dyDescent="0.6">
      <c r="A4" s="113" t="s">
        <v>338</v>
      </c>
      <c r="B4" s="113"/>
      <c r="C4" s="113"/>
      <c r="D4" s="113"/>
      <c r="E4" s="113"/>
      <c r="F4" s="113"/>
      <c r="G4" s="113"/>
      <c r="H4" s="113"/>
      <c r="I4" s="113"/>
    </row>
    <row r="6" spans="1:1024" ht="19.5" customHeight="1" thickBot="1" x14ac:dyDescent="0.65">
      <c r="A6" s="60"/>
      <c r="B6" s="114" t="s">
        <v>354</v>
      </c>
      <c r="C6" s="114"/>
      <c r="D6" s="114"/>
      <c r="E6" s="114"/>
      <c r="F6" s="114" t="s">
        <v>253</v>
      </c>
      <c r="G6" s="114"/>
      <c r="H6" s="114"/>
      <c r="I6" s="114"/>
    </row>
    <row r="7" spans="1:1024" s="64" customFormat="1" ht="20.25" customHeight="1" thickBot="1" x14ac:dyDescent="0.3">
      <c r="A7" s="117"/>
      <c r="B7" s="115" t="s">
        <v>339</v>
      </c>
      <c r="C7" s="115" t="s">
        <v>333</v>
      </c>
      <c r="D7" s="115" t="s">
        <v>334</v>
      </c>
      <c r="E7" s="116" t="s">
        <v>106</v>
      </c>
      <c r="F7" s="115" t="s">
        <v>339</v>
      </c>
      <c r="G7" s="115" t="s">
        <v>333</v>
      </c>
      <c r="H7" s="115" t="s">
        <v>334</v>
      </c>
      <c r="I7" s="116" t="s">
        <v>106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44"/>
      <c r="JT7" s="44"/>
      <c r="JU7" s="44"/>
      <c r="JV7" s="44"/>
      <c r="JW7" s="44"/>
      <c r="JX7" s="44"/>
      <c r="JY7" s="44"/>
      <c r="JZ7" s="44"/>
      <c r="KA7" s="44"/>
      <c r="KB7" s="44"/>
      <c r="KC7" s="44"/>
      <c r="KD7" s="44"/>
      <c r="KE7" s="44"/>
      <c r="KF7" s="44"/>
      <c r="KG7" s="44"/>
      <c r="KH7" s="44"/>
      <c r="KI7" s="44"/>
      <c r="KJ7" s="44"/>
      <c r="KK7" s="44"/>
      <c r="KL7" s="44"/>
      <c r="KM7" s="44"/>
      <c r="KN7" s="44"/>
      <c r="KO7" s="44"/>
      <c r="KP7" s="44"/>
      <c r="KQ7" s="44"/>
      <c r="KR7" s="44"/>
      <c r="KS7" s="44"/>
      <c r="KT7" s="44"/>
      <c r="KU7" s="44"/>
      <c r="KV7" s="44"/>
      <c r="KW7" s="44"/>
      <c r="KX7" s="44"/>
      <c r="KY7" s="44"/>
      <c r="KZ7" s="44"/>
      <c r="LA7" s="44"/>
      <c r="LB7" s="44"/>
      <c r="LC7" s="44"/>
      <c r="LD7" s="44"/>
      <c r="LE7" s="44"/>
      <c r="LF7" s="44"/>
      <c r="LG7" s="44"/>
      <c r="LH7" s="44"/>
      <c r="LI7" s="44"/>
      <c r="LJ7" s="44"/>
      <c r="LK7" s="44"/>
      <c r="LL7" s="44"/>
      <c r="LM7" s="44"/>
      <c r="LN7" s="44"/>
      <c r="LO7" s="44"/>
      <c r="LP7" s="44"/>
      <c r="LQ7" s="44"/>
      <c r="LR7" s="44"/>
      <c r="LS7" s="44"/>
      <c r="LT7" s="44"/>
      <c r="LU7" s="44"/>
      <c r="LV7" s="44"/>
      <c r="LW7" s="44"/>
      <c r="LX7" s="44"/>
      <c r="LY7" s="44"/>
      <c r="LZ7" s="44"/>
      <c r="MA7" s="44"/>
      <c r="MB7" s="44"/>
      <c r="MC7" s="44"/>
      <c r="MD7" s="44"/>
      <c r="ME7" s="44"/>
      <c r="MF7" s="44"/>
      <c r="MG7" s="44"/>
      <c r="MH7" s="44"/>
      <c r="MI7" s="44"/>
      <c r="MJ7" s="44"/>
      <c r="MK7" s="44"/>
      <c r="ML7" s="44"/>
      <c r="MM7" s="44"/>
      <c r="MN7" s="44"/>
      <c r="MO7" s="44"/>
      <c r="MP7" s="44"/>
      <c r="MQ7" s="44"/>
      <c r="MR7" s="44"/>
      <c r="MS7" s="44"/>
      <c r="MT7" s="44"/>
      <c r="MU7" s="44"/>
      <c r="MV7" s="44"/>
      <c r="MW7" s="44"/>
      <c r="MX7" s="44"/>
      <c r="MY7" s="44"/>
      <c r="MZ7" s="44"/>
      <c r="NA7" s="44"/>
      <c r="NB7" s="44"/>
      <c r="NC7" s="44"/>
      <c r="ND7" s="44"/>
      <c r="NE7" s="44"/>
      <c r="NF7" s="44"/>
      <c r="NG7" s="44"/>
      <c r="NH7" s="44"/>
      <c r="NI7" s="44"/>
      <c r="NJ7" s="44"/>
      <c r="NK7" s="44"/>
      <c r="NL7" s="44"/>
      <c r="NM7" s="44"/>
      <c r="NN7" s="44"/>
      <c r="NO7" s="44"/>
      <c r="NP7" s="44"/>
      <c r="NQ7" s="44"/>
      <c r="NR7" s="44"/>
      <c r="NS7" s="44"/>
      <c r="NT7" s="44"/>
      <c r="NU7" s="44"/>
      <c r="NV7" s="44"/>
      <c r="NW7" s="44"/>
      <c r="NX7" s="44"/>
      <c r="NY7" s="44"/>
      <c r="NZ7" s="44"/>
      <c r="OA7" s="44"/>
      <c r="OB7" s="44"/>
      <c r="OC7" s="44"/>
      <c r="OD7" s="44"/>
      <c r="OE7" s="44"/>
      <c r="OF7" s="44"/>
      <c r="OG7" s="44"/>
      <c r="OH7" s="44"/>
      <c r="OI7" s="44"/>
      <c r="OJ7" s="44"/>
      <c r="OK7" s="44"/>
      <c r="OL7" s="44"/>
      <c r="OM7" s="44"/>
      <c r="ON7" s="44"/>
      <c r="OO7" s="44"/>
      <c r="OP7" s="44"/>
      <c r="OQ7" s="44"/>
      <c r="OR7" s="44"/>
      <c r="OS7" s="44"/>
      <c r="OT7" s="44"/>
      <c r="OU7" s="44"/>
      <c r="OV7" s="44"/>
      <c r="OW7" s="44"/>
      <c r="OX7" s="44"/>
      <c r="OY7" s="44"/>
      <c r="OZ7" s="44"/>
      <c r="PA7" s="44"/>
      <c r="PB7" s="44"/>
      <c r="PC7" s="44"/>
      <c r="PD7" s="44"/>
      <c r="PE7" s="44"/>
      <c r="PF7" s="44"/>
      <c r="PG7" s="44"/>
      <c r="PH7" s="44"/>
      <c r="PI7" s="44"/>
      <c r="PJ7" s="44"/>
      <c r="PK7" s="44"/>
      <c r="PL7" s="44"/>
      <c r="PM7" s="44"/>
      <c r="PN7" s="44"/>
      <c r="PO7" s="44"/>
      <c r="PP7" s="44"/>
      <c r="PQ7" s="44"/>
      <c r="PR7" s="44"/>
      <c r="PS7" s="44"/>
      <c r="PT7" s="44"/>
      <c r="PU7" s="44"/>
      <c r="PV7" s="44"/>
      <c r="PW7" s="44"/>
      <c r="PX7" s="44"/>
      <c r="PY7" s="44"/>
      <c r="PZ7" s="44"/>
      <c r="QA7" s="44"/>
      <c r="QB7" s="44"/>
      <c r="QC7" s="44"/>
      <c r="QD7" s="44"/>
      <c r="QE7" s="44"/>
      <c r="QF7" s="44"/>
      <c r="QG7" s="44"/>
      <c r="QH7" s="44"/>
      <c r="QI7" s="44"/>
      <c r="QJ7" s="44"/>
      <c r="QK7" s="44"/>
      <c r="QL7" s="44"/>
      <c r="QM7" s="44"/>
      <c r="QN7" s="44"/>
      <c r="QO7" s="44"/>
      <c r="QP7" s="44"/>
      <c r="QQ7" s="44"/>
      <c r="QR7" s="44"/>
      <c r="QS7" s="44"/>
      <c r="QT7" s="44"/>
      <c r="QU7" s="44"/>
      <c r="QV7" s="44"/>
      <c r="QW7" s="44"/>
      <c r="QX7" s="44"/>
      <c r="QY7" s="44"/>
      <c r="QZ7" s="44"/>
      <c r="RA7" s="44"/>
      <c r="RB7" s="44"/>
      <c r="RC7" s="44"/>
      <c r="RD7" s="44"/>
      <c r="RE7" s="44"/>
      <c r="RF7" s="44"/>
      <c r="RG7" s="44"/>
      <c r="RH7" s="44"/>
      <c r="RI7" s="44"/>
      <c r="RJ7" s="44"/>
      <c r="RK7" s="44"/>
      <c r="RL7" s="44"/>
      <c r="RM7" s="44"/>
      <c r="RN7" s="44"/>
      <c r="RO7" s="44"/>
      <c r="RP7" s="44"/>
      <c r="RQ7" s="44"/>
      <c r="RR7" s="44"/>
      <c r="RS7" s="44"/>
      <c r="RT7" s="44"/>
      <c r="RU7" s="44"/>
      <c r="RV7" s="44"/>
      <c r="RW7" s="44"/>
      <c r="RX7" s="44"/>
      <c r="RY7" s="44"/>
      <c r="RZ7" s="44"/>
      <c r="SA7" s="44"/>
      <c r="SB7" s="44"/>
      <c r="SC7" s="44"/>
      <c r="SD7" s="44"/>
      <c r="SE7" s="44"/>
      <c r="SF7" s="44"/>
      <c r="SG7" s="44"/>
      <c r="SH7" s="44"/>
      <c r="SI7" s="44"/>
      <c r="SJ7" s="44"/>
      <c r="SK7" s="44"/>
      <c r="SL7" s="44"/>
      <c r="SM7" s="44"/>
      <c r="SN7" s="44"/>
      <c r="SO7" s="44"/>
      <c r="SP7" s="44"/>
      <c r="SQ7" s="44"/>
      <c r="SR7" s="44"/>
      <c r="SS7" s="44"/>
      <c r="ST7" s="44"/>
      <c r="SU7" s="44"/>
      <c r="SV7" s="44"/>
      <c r="SW7" s="44"/>
      <c r="SX7" s="44"/>
      <c r="SY7" s="44"/>
      <c r="SZ7" s="44"/>
      <c r="TA7" s="44"/>
      <c r="TB7" s="44"/>
      <c r="TC7" s="44"/>
      <c r="TD7" s="44"/>
      <c r="TE7" s="44"/>
      <c r="TF7" s="44"/>
      <c r="TG7" s="44"/>
      <c r="TH7" s="44"/>
      <c r="TI7" s="44"/>
      <c r="TJ7" s="44"/>
      <c r="TK7" s="44"/>
      <c r="TL7" s="44"/>
      <c r="TM7" s="44"/>
      <c r="TN7" s="44"/>
      <c r="TO7" s="44"/>
      <c r="TP7" s="44"/>
      <c r="TQ7" s="44"/>
      <c r="TR7" s="44"/>
      <c r="TS7" s="44"/>
      <c r="TT7" s="44"/>
      <c r="TU7" s="44"/>
      <c r="TV7" s="44"/>
      <c r="TW7" s="44"/>
      <c r="TX7" s="44"/>
      <c r="TY7" s="44"/>
      <c r="TZ7" s="44"/>
      <c r="UA7" s="44"/>
      <c r="UB7" s="44"/>
      <c r="UC7" s="44"/>
      <c r="UD7" s="44"/>
      <c r="UE7" s="44"/>
      <c r="UF7" s="44"/>
      <c r="UG7" s="44"/>
      <c r="UH7" s="44"/>
      <c r="UI7" s="44"/>
      <c r="UJ7" s="44"/>
      <c r="UK7" s="44"/>
      <c r="UL7" s="44"/>
      <c r="UM7" s="44"/>
      <c r="UN7" s="44"/>
      <c r="UO7" s="44"/>
      <c r="UP7" s="44"/>
      <c r="UQ7" s="44"/>
      <c r="UR7" s="44"/>
      <c r="US7" s="44"/>
      <c r="UT7" s="44"/>
      <c r="UU7" s="44"/>
      <c r="UV7" s="44"/>
      <c r="UW7" s="44"/>
      <c r="UX7" s="44"/>
      <c r="UY7" s="44"/>
      <c r="UZ7" s="44"/>
      <c r="VA7" s="44"/>
      <c r="VB7" s="44"/>
      <c r="VC7" s="44"/>
      <c r="VD7" s="44"/>
      <c r="VE7" s="44"/>
      <c r="VF7" s="44"/>
      <c r="VG7" s="44"/>
      <c r="VH7" s="44"/>
      <c r="VI7" s="44"/>
      <c r="VJ7" s="44"/>
      <c r="VK7" s="44"/>
      <c r="VL7" s="44"/>
      <c r="VM7" s="44"/>
      <c r="VN7" s="44"/>
      <c r="VO7" s="44"/>
      <c r="VP7" s="44"/>
      <c r="VQ7" s="44"/>
      <c r="VR7" s="44"/>
      <c r="VS7" s="44"/>
      <c r="VT7" s="44"/>
      <c r="VU7" s="44"/>
      <c r="VV7" s="44"/>
      <c r="VW7" s="44"/>
      <c r="VX7" s="44"/>
      <c r="VY7" s="44"/>
      <c r="VZ7" s="44"/>
      <c r="WA7" s="44"/>
      <c r="WB7" s="44"/>
      <c r="WC7" s="44"/>
      <c r="WD7" s="44"/>
      <c r="WE7" s="44"/>
      <c r="WF7" s="44"/>
      <c r="WG7" s="44"/>
      <c r="WH7" s="44"/>
      <c r="WI7" s="44"/>
      <c r="WJ7" s="44"/>
      <c r="WK7" s="44"/>
      <c r="WL7" s="44"/>
      <c r="WM7" s="44"/>
      <c r="WN7" s="44"/>
      <c r="WO7" s="44"/>
      <c r="WP7" s="44"/>
      <c r="WQ7" s="44"/>
      <c r="WR7" s="44"/>
      <c r="WS7" s="44"/>
      <c r="WT7" s="44"/>
      <c r="WU7" s="44"/>
      <c r="WV7" s="44"/>
      <c r="WW7" s="44"/>
      <c r="WX7" s="44"/>
      <c r="WY7" s="44"/>
      <c r="WZ7" s="44"/>
      <c r="XA7" s="44"/>
      <c r="XB7" s="44"/>
      <c r="XC7" s="44"/>
      <c r="XD7" s="44"/>
      <c r="XE7" s="44"/>
      <c r="XF7" s="44"/>
      <c r="XG7" s="44"/>
      <c r="XH7" s="44"/>
      <c r="XI7" s="44"/>
      <c r="XJ7" s="44"/>
      <c r="XK7" s="44"/>
      <c r="XL7" s="44"/>
      <c r="XM7" s="44"/>
      <c r="XN7" s="44"/>
      <c r="XO7" s="44"/>
      <c r="XP7" s="44"/>
      <c r="XQ7" s="44"/>
      <c r="XR7" s="44"/>
      <c r="XS7" s="44"/>
      <c r="XT7" s="44"/>
      <c r="XU7" s="44"/>
      <c r="XV7" s="44"/>
      <c r="XW7" s="44"/>
      <c r="XX7" s="44"/>
      <c r="XY7" s="44"/>
      <c r="XZ7" s="44"/>
      <c r="YA7" s="44"/>
      <c r="YB7" s="44"/>
      <c r="YC7" s="44"/>
      <c r="YD7" s="44"/>
      <c r="YE7" s="44"/>
      <c r="YF7" s="44"/>
      <c r="YG7" s="44"/>
      <c r="YH7" s="44"/>
      <c r="YI7" s="44"/>
      <c r="YJ7" s="44"/>
      <c r="YK7" s="44"/>
      <c r="YL7" s="44"/>
      <c r="YM7" s="44"/>
      <c r="YN7" s="44"/>
      <c r="YO7" s="44"/>
      <c r="YP7" s="44"/>
      <c r="YQ7" s="44"/>
      <c r="YR7" s="44"/>
      <c r="YS7" s="44"/>
      <c r="YT7" s="44"/>
      <c r="YU7" s="44"/>
      <c r="YV7" s="44"/>
      <c r="YW7" s="44"/>
      <c r="YX7" s="44"/>
      <c r="YY7" s="44"/>
      <c r="YZ7" s="44"/>
      <c r="ZA7" s="44"/>
      <c r="ZB7" s="44"/>
      <c r="ZC7" s="44"/>
      <c r="ZD7" s="44"/>
      <c r="ZE7" s="44"/>
      <c r="ZF7" s="44"/>
      <c r="ZG7" s="44"/>
      <c r="ZH7" s="44"/>
      <c r="ZI7" s="44"/>
      <c r="ZJ7" s="44"/>
      <c r="ZK7" s="44"/>
      <c r="ZL7" s="44"/>
      <c r="ZM7" s="44"/>
      <c r="ZN7" s="44"/>
      <c r="ZO7" s="44"/>
      <c r="ZP7" s="44"/>
      <c r="ZQ7" s="44"/>
      <c r="ZR7" s="44"/>
      <c r="ZS7" s="44"/>
      <c r="ZT7" s="44"/>
      <c r="ZU7" s="44"/>
      <c r="ZV7" s="44"/>
      <c r="ZW7" s="44"/>
      <c r="ZX7" s="44"/>
      <c r="ZY7" s="44"/>
      <c r="ZZ7" s="44"/>
      <c r="AAA7" s="44"/>
      <c r="AAB7" s="44"/>
      <c r="AAC7" s="44"/>
      <c r="AAD7" s="44"/>
      <c r="AAE7" s="44"/>
      <c r="AAF7" s="44"/>
      <c r="AAG7" s="44"/>
      <c r="AAH7" s="44"/>
      <c r="AAI7" s="44"/>
      <c r="AAJ7" s="44"/>
      <c r="AAK7" s="44"/>
      <c r="AAL7" s="44"/>
      <c r="AAM7" s="44"/>
      <c r="AAN7" s="44"/>
      <c r="AAO7" s="44"/>
      <c r="AAP7" s="44"/>
      <c r="AAQ7" s="44"/>
      <c r="AAR7" s="44"/>
      <c r="AAS7" s="44"/>
      <c r="AAT7" s="44"/>
      <c r="AAU7" s="44"/>
      <c r="AAV7" s="44"/>
      <c r="AAW7" s="44"/>
      <c r="AAX7" s="44"/>
      <c r="AAY7" s="44"/>
      <c r="AAZ7" s="44"/>
      <c r="ABA7" s="44"/>
      <c r="ABB7" s="44"/>
      <c r="ABC7" s="44"/>
      <c r="ABD7" s="44"/>
      <c r="ABE7" s="44"/>
      <c r="ABF7" s="44"/>
      <c r="ABG7" s="44"/>
      <c r="ABH7" s="44"/>
      <c r="ABI7" s="44"/>
      <c r="ABJ7" s="44"/>
      <c r="ABK7" s="44"/>
      <c r="ABL7" s="44"/>
      <c r="ABM7" s="44"/>
      <c r="ABN7" s="44"/>
      <c r="ABO7" s="44"/>
      <c r="ABP7" s="44"/>
      <c r="ABQ7" s="44"/>
      <c r="ABR7" s="44"/>
      <c r="ABS7" s="44"/>
      <c r="ABT7" s="44"/>
      <c r="ABU7" s="44"/>
      <c r="ABV7" s="44"/>
      <c r="ABW7" s="44"/>
      <c r="ABX7" s="44"/>
      <c r="ABY7" s="44"/>
      <c r="ABZ7" s="44"/>
      <c r="ACA7" s="44"/>
      <c r="ACB7" s="44"/>
      <c r="ACC7" s="44"/>
      <c r="ACD7" s="44"/>
      <c r="ACE7" s="44"/>
      <c r="ACF7" s="44"/>
      <c r="ACG7" s="44"/>
      <c r="ACH7" s="44"/>
      <c r="ACI7" s="44"/>
      <c r="ACJ7" s="44"/>
      <c r="ACK7" s="44"/>
      <c r="ACL7" s="44"/>
      <c r="ACM7" s="44"/>
      <c r="ACN7" s="44"/>
      <c r="ACO7" s="44"/>
      <c r="ACP7" s="44"/>
      <c r="ACQ7" s="44"/>
      <c r="ACR7" s="44"/>
      <c r="ACS7" s="44"/>
      <c r="ACT7" s="44"/>
      <c r="ACU7" s="44"/>
      <c r="ACV7" s="44"/>
      <c r="ACW7" s="44"/>
      <c r="ACX7" s="44"/>
      <c r="ACY7" s="44"/>
      <c r="ACZ7" s="44"/>
      <c r="ADA7" s="44"/>
      <c r="ADB7" s="44"/>
      <c r="ADC7" s="44"/>
      <c r="ADD7" s="44"/>
      <c r="ADE7" s="44"/>
      <c r="ADF7" s="44"/>
      <c r="ADG7" s="44"/>
      <c r="ADH7" s="44"/>
      <c r="ADI7" s="44"/>
      <c r="ADJ7" s="44"/>
      <c r="ADK7" s="44"/>
      <c r="ADL7" s="44"/>
      <c r="ADM7" s="44"/>
      <c r="ADN7" s="44"/>
      <c r="ADO7" s="44"/>
      <c r="ADP7" s="44"/>
      <c r="ADQ7" s="44"/>
      <c r="ADR7" s="44"/>
      <c r="ADS7" s="44"/>
      <c r="ADT7" s="44"/>
      <c r="ADU7" s="44"/>
      <c r="ADV7" s="44"/>
      <c r="ADW7" s="44"/>
      <c r="ADX7" s="44"/>
      <c r="ADY7" s="44"/>
      <c r="ADZ7" s="44"/>
      <c r="AEA7" s="44"/>
      <c r="AEB7" s="44"/>
      <c r="AEC7" s="44"/>
      <c r="AED7" s="44"/>
      <c r="AEE7" s="44"/>
      <c r="AEF7" s="44"/>
      <c r="AEG7" s="44"/>
      <c r="AEH7" s="44"/>
      <c r="AEI7" s="44"/>
      <c r="AEJ7" s="44"/>
      <c r="AEK7" s="44"/>
      <c r="AEL7" s="44"/>
      <c r="AEM7" s="44"/>
      <c r="AEN7" s="44"/>
      <c r="AEO7" s="44"/>
      <c r="AEP7" s="44"/>
      <c r="AEQ7" s="44"/>
      <c r="AER7" s="44"/>
      <c r="AES7" s="44"/>
      <c r="AET7" s="44"/>
      <c r="AEU7" s="44"/>
      <c r="AEV7" s="44"/>
      <c r="AEW7" s="44"/>
      <c r="AEX7" s="44"/>
      <c r="AEY7" s="44"/>
      <c r="AEZ7" s="44"/>
      <c r="AFA7" s="44"/>
      <c r="AFB7" s="44"/>
      <c r="AFC7" s="44"/>
      <c r="AFD7" s="44"/>
      <c r="AFE7" s="44"/>
      <c r="AFF7" s="44"/>
      <c r="AFG7" s="44"/>
      <c r="AFH7" s="44"/>
      <c r="AFI7" s="44"/>
      <c r="AFJ7" s="44"/>
      <c r="AFK7" s="44"/>
      <c r="AFL7" s="44"/>
      <c r="AFM7" s="44"/>
      <c r="AFN7" s="44"/>
      <c r="AFO7" s="44"/>
      <c r="AFP7" s="44"/>
      <c r="AFQ7" s="44"/>
      <c r="AFR7" s="44"/>
      <c r="AFS7" s="44"/>
      <c r="AFT7" s="44"/>
      <c r="AFU7" s="44"/>
      <c r="AFV7" s="44"/>
      <c r="AFW7" s="44"/>
      <c r="AFX7" s="44"/>
      <c r="AFY7" s="44"/>
      <c r="AFZ7" s="44"/>
      <c r="AGA7" s="44"/>
      <c r="AGB7" s="44"/>
      <c r="AGC7" s="44"/>
      <c r="AGD7" s="44"/>
      <c r="AGE7" s="44"/>
      <c r="AGF7" s="44"/>
      <c r="AGG7" s="44"/>
      <c r="AGH7" s="44"/>
      <c r="AGI7" s="44"/>
      <c r="AGJ7" s="44"/>
      <c r="AGK7" s="44"/>
      <c r="AGL7" s="44"/>
      <c r="AGM7" s="44"/>
      <c r="AGN7" s="44"/>
      <c r="AGO7" s="44"/>
      <c r="AGP7" s="44"/>
      <c r="AGQ7" s="44"/>
      <c r="AGR7" s="44"/>
      <c r="AGS7" s="44"/>
      <c r="AGT7" s="44"/>
      <c r="AGU7" s="44"/>
      <c r="AGV7" s="44"/>
      <c r="AGW7" s="44"/>
      <c r="AGX7" s="44"/>
      <c r="AGY7" s="44"/>
      <c r="AGZ7" s="44"/>
      <c r="AHA7" s="44"/>
      <c r="AHB7" s="44"/>
      <c r="AHC7" s="44"/>
      <c r="AHD7" s="44"/>
      <c r="AHE7" s="44"/>
      <c r="AHF7" s="44"/>
      <c r="AHG7" s="44"/>
      <c r="AHH7" s="44"/>
      <c r="AHI7" s="44"/>
      <c r="AHJ7" s="44"/>
      <c r="AHK7" s="44"/>
      <c r="AHL7" s="44"/>
      <c r="AHM7" s="44"/>
      <c r="AHN7" s="44"/>
      <c r="AHO7" s="44"/>
      <c r="AHP7" s="44"/>
      <c r="AHQ7" s="44"/>
      <c r="AHR7" s="44"/>
      <c r="AHS7" s="44"/>
      <c r="AHT7" s="44"/>
      <c r="AHU7" s="44"/>
      <c r="AHV7" s="44"/>
      <c r="AHW7" s="44"/>
      <c r="AHX7" s="44"/>
      <c r="AHY7" s="44"/>
      <c r="AHZ7" s="44"/>
      <c r="AIA7" s="44"/>
      <c r="AIB7" s="44"/>
      <c r="AIC7" s="44"/>
      <c r="AID7" s="44"/>
      <c r="AIE7" s="44"/>
      <c r="AIF7" s="44"/>
      <c r="AIG7" s="44"/>
      <c r="AIH7" s="44"/>
      <c r="AII7" s="44"/>
      <c r="AIJ7" s="44"/>
      <c r="AIK7" s="44"/>
      <c r="AIL7" s="44"/>
      <c r="AIM7" s="44"/>
      <c r="AIN7" s="44"/>
      <c r="AIO7" s="44"/>
      <c r="AIP7" s="44"/>
      <c r="AIQ7" s="44"/>
      <c r="AIR7" s="44"/>
      <c r="AIS7" s="44"/>
      <c r="AIT7" s="44"/>
      <c r="AIU7" s="44"/>
      <c r="AIV7" s="44"/>
      <c r="AIW7" s="44"/>
      <c r="AIX7" s="44"/>
      <c r="AIY7" s="44"/>
      <c r="AIZ7" s="44"/>
      <c r="AJA7" s="44"/>
      <c r="AJB7" s="44"/>
      <c r="AJC7" s="44"/>
      <c r="AJD7" s="44"/>
      <c r="AJE7" s="44"/>
      <c r="AJF7" s="44"/>
      <c r="AJG7" s="44"/>
      <c r="AJH7" s="44"/>
      <c r="AJI7" s="44"/>
      <c r="AJJ7" s="44"/>
      <c r="AJK7" s="44"/>
      <c r="AJL7" s="44"/>
      <c r="AJM7" s="44"/>
      <c r="AJN7" s="44"/>
      <c r="AJO7" s="44"/>
      <c r="AJP7" s="44"/>
      <c r="AJQ7" s="44"/>
      <c r="AJR7" s="44"/>
      <c r="AJS7" s="44"/>
      <c r="AJT7" s="44"/>
      <c r="AJU7" s="44"/>
      <c r="AJV7" s="44"/>
      <c r="AJW7" s="44"/>
      <c r="AJX7" s="44"/>
      <c r="AJY7" s="44"/>
      <c r="AJZ7" s="44"/>
      <c r="AKA7" s="44"/>
      <c r="AKB7" s="44"/>
      <c r="AKC7" s="44"/>
      <c r="AKD7" s="44"/>
      <c r="AKE7" s="44"/>
      <c r="AKF7" s="44"/>
      <c r="AKG7" s="44"/>
      <c r="AKH7" s="44"/>
      <c r="AKI7" s="44"/>
      <c r="AKJ7" s="44"/>
      <c r="AKK7" s="44"/>
      <c r="AKL7" s="44"/>
      <c r="AKM7" s="44"/>
      <c r="AKN7" s="44"/>
      <c r="AKO7" s="44"/>
      <c r="AKP7" s="44"/>
      <c r="AKQ7" s="44"/>
      <c r="AKR7" s="44"/>
      <c r="AKS7" s="44"/>
      <c r="AKT7" s="44"/>
      <c r="AKU7" s="44"/>
      <c r="AKV7" s="44"/>
      <c r="AKW7" s="44"/>
      <c r="AKX7" s="44"/>
      <c r="AKY7" s="44"/>
      <c r="AKZ7" s="44"/>
      <c r="ALA7" s="44"/>
      <c r="ALB7" s="44"/>
      <c r="ALC7" s="44"/>
      <c r="ALD7" s="44"/>
      <c r="ALE7" s="44"/>
      <c r="ALF7" s="44"/>
      <c r="ALG7" s="44"/>
      <c r="ALH7" s="44"/>
      <c r="ALI7" s="44"/>
      <c r="ALJ7" s="44"/>
      <c r="ALK7" s="44"/>
      <c r="ALL7" s="44"/>
      <c r="ALM7" s="44"/>
      <c r="ALN7" s="44"/>
      <c r="ALO7" s="44"/>
      <c r="ALP7" s="44"/>
      <c r="ALQ7" s="44"/>
      <c r="ALR7" s="44"/>
      <c r="ALS7" s="44"/>
      <c r="ALT7" s="44"/>
      <c r="ALU7" s="44"/>
      <c r="ALV7" s="44"/>
      <c r="ALW7" s="44"/>
      <c r="ALX7" s="44"/>
      <c r="ALY7" s="44"/>
      <c r="ALZ7" s="44"/>
      <c r="AMA7" s="44"/>
      <c r="AMB7" s="44"/>
      <c r="AMC7" s="44"/>
      <c r="AMD7" s="44"/>
      <c r="AME7" s="44"/>
      <c r="AMF7" s="44"/>
      <c r="AMG7" s="44"/>
      <c r="AMH7" s="44"/>
      <c r="AMI7" s="44"/>
      <c r="AMJ7" s="44"/>
    </row>
    <row r="8" spans="1:1024" s="64" customFormat="1" ht="20.25" customHeight="1" thickBot="1" x14ac:dyDescent="0.3">
      <c r="A8" s="117"/>
      <c r="B8" s="118"/>
      <c r="C8" s="118"/>
      <c r="D8" s="118"/>
      <c r="E8" s="115"/>
      <c r="F8" s="118"/>
      <c r="G8" s="118"/>
      <c r="H8" s="118"/>
      <c r="I8" s="115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4"/>
      <c r="JW8" s="44"/>
      <c r="JX8" s="44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4"/>
      <c r="KR8" s="44"/>
      <c r="KS8" s="44"/>
      <c r="KT8" s="44"/>
      <c r="KU8" s="44"/>
      <c r="KV8" s="44"/>
      <c r="KW8" s="44"/>
      <c r="KX8" s="44"/>
      <c r="KY8" s="44"/>
      <c r="KZ8" s="44"/>
      <c r="LA8" s="44"/>
      <c r="LB8" s="44"/>
      <c r="LC8" s="44"/>
      <c r="LD8" s="44"/>
      <c r="LE8" s="44"/>
      <c r="LF8" s="44"/>
      <c r="LG8" s="44"/>
      <c r="LH8" s="44"/>
      <c r="LI8" s="44"/>
      <c r="LJ8" s="44"/>
      <c r="LK8" s="44"/>
      <c r="LL8" s="44"/>
      <c r="LM8" s="44"/>
      <c r="LN8" s="44"/>
      <c r="LO8" s="44"/>
      <c r="LP8" s="44"/>
      <c r="LQ8" s="44"/>
      <c r="LR8" s="44"/>
      <c r="LS8" s="44"/>
      <c r="LT8" s="44"/>
      <c r="LU8" s="44"/>
      <c r="LV8" s="44"/>
      <c r="LW8" s="44"/>
      <c r="LX8" s="44"/>
      <c r="LY8" s="44"/>
      <c r="LZ8" s="44"/>
      <c r="MA8" s="44"/>
      <c r="MB8" s="44"/>
      <c r="MC8" s="44"/>
      <c r="MD8" s="44"/>
      <c r="ME8" s="44"/>
      <c r="MF8" s="44"/>
      <c r="MG8" s="44"/>
      <c r="MH8" s="44"/>
      <c r="MI8" s="44"/>
      <c r="MJ8" s="44"/>
      <c r="MK8" s="44"/>
      <c r="ML8" s="44"/>
      <c r="MM8" s="44"/>
      <c r="MN8" s="44"/>
      <c r="MO8" s="44"/>
      <c r="MP8" s="44"/>
      <c r="MQ8" s="44"/>
      <c r="MR8" s="44"/>
      <c r="MS8" s="44"/>
      <c r="MT8" s="44"/>
      <c r="MU8" s="44"/>
      <c r="MV8" s="44"/>
      <c r="MW8" s="44"/>
      <c r="MX8" s="44"/>
      <c r="MY8" s="44"/>
      <c r="MZ8" s="44"/>
      <c r="NA8" s="44"/>
      <c r="NB8" s="44"/>
      <c r="NC8" s="44"/>
      <c r="ND8" s="44"/>
      <c r="NE8" s="44"/>
      <c r="NF8" s="44"/>
      <c r="NG8" s="44"/>
      <c r="NH8" s="44"/>
      <c r="NI8" s="44"/>
      <c r="NJ8" s="44"/>
      <c r="NK8" s="44"/>
      <c r="NL8" s="44"/>
      <c r="NM8" s="44"/>
      <c r="NN8" s="44"/>
      <c r="NO8" s="44"/>
      <c r="NP8" s="44"/>
      <c r="NQ8" s="44"/>
      <c r="NR8" s="44"/>
      <c r="NS8" s="44"/>
      <c r="NT8" s="44"/>
      <c r="NU8" s="44"/>
      <c r="NV8" s="44"/>
      <c r="NW8" s="44"/>
      <c r="NX8" s="44"/>
      <c r="NY8" s="44"/>
      <c r="NZ8" s="44"/>
      <c r="OA8" s="44"/>
      <c r="OB8" s="44"/>
      <c r="OC8" s="44"/>
      <c r="OD8" s="44"/>
      <c r="OE8" s="44"/>
      <c r="OF8" s="44"/>
      <c r="OG8" s="44"/>
      <c r="OH8" s="44"/>
      <c r="OI8" s="44"/>
      <c r="OJ8" s="44"/>
      <c r="OK8" s="44"/>
      <c r="OL8" s="44"/>
      <c r="OM8" s="44"/>
      <c r="ON8" s="44"/>
      <c r="OO8" s="44"/>
      <c r="OP8" s="44"/>
      <c r="OQ8" s="44"/>
      <c r="OR8" s="44"/>
      <c r="OS8" s="44"/>
      <c r="OT8" s="44"/>
      <c r="OU8" s="44"/>
      <c r="OV8" s="44"/>
      <c r="OW8" s="44"/>
      <c r="OX8" s="44"/>
      <c r="OY8" s="44"/>
      <c r="OZ8" s="44"/>
      <c r="PA8" s="44"/>
      <c r="PB8" s="44"/>
      <c r="PC8" s="44"/>
      <c r="PD8" s="44"/>
      <c r="PE8" s="44"/>
      <c r="PF8" s="44"/>
      <c r="PG8" s="44"/>
      <c r="PH8" s="44"/>
      <c r="PI8" s="44"/>
      <c r="PJ8" s="44"/>
      <c r="PK8" s="44"/>
      <c r="PL8" s="44"/>
      <c r="PM8" s="44"/>
      <c r="PN8" s="44"/>
      <c r="PO8" s="44"/>
      <c r="PP8" s="44"/>
      <c r="PQ8" s="44"/>
      <c r="PR8" s="44"/>
      <c r="PS8" s="44"/>
      <c r="PT8" s="44"/>
      <c r="PU8" s="44"/>
      <c r="PV8" s="44"/>
      <c r="PW8" s="44"/>
      <c r="PX8" s="44"/>
      <c r="PY8" s="44"/>
      <c r="PZ8" s="44"/>
      <c r="QA8" s="44"/>
      <c r="QB8" s="44"/>
      <c r="QC8" s="44"/>
      <c r="QD8" s="44"/>
      <c r="QE8" s="44"/>
      <c r="QF8" s="44"/>
      <c r="QG8" s="44"/>
      <c r="QH8" s="44"/>
      <c r="QI8" s="44"/>
      <c r="QJ8" s="44"/>
      <c r="QK8" s="44"/>
      <c r="QL8" s="44"/>
      <c r="QM8" s="44"/>
      <c r="QN8" s="44"/>
      <c r="QO8" s="44"/>
      <c r="QP8" s="44"/>
      <c r="QQ8" s="44"/>
      <c r="QR8" s="44"/>
      <c r="QS8" s="44"/>
      <c r="QT8" s="44"/>
      <c r="QU8" s="44"/>
      <c r="QV8" s="44"/>
      <c r="QW8" s="44"/>
      <c r="QX8" s="44"/>
      <c r="QY8" s="44"/>
      <c r="QZ8" s="44"/>
      <c r="RA8" s="44"/>
      <c r="RB8" s="44"/>
      <c r="RC8" s="44"/>
      <c r="RD8" s="44"/>
      <c r="RE8" s="44"/>
      <c r="RF8" s="44"/>
      <c r="RG8" s="44"/>
      <c r="RH8" s="44"/>
      <c r="RI8" s="44"/>
      <c r="RJ8" s="44"/>
      <c r="RK8" s="44"/>
      <c r="RL8" s="44"/>
      <c r="RM8" s="44"/>
      <c r="RN8" s="44"/>
      <c r="RO8" s="44"/>
      <c r="RP8" s="44"/>
      <c r="RQ8" s="44"/>
      <c r="RR8" s="44"/>
      <c r="RS8" s="44"/>
      <c r="RT8" s="44"/>
      <c r="RU8" s="44"/>
      <c r="RV8" s="44"/>
      <c r="RW8" s="44"/>
      <c r="RX8" s="44"/>
      <c r="RY8" s="44"/>
      <c r="RZ8" s="44"/>
      <c r="SA8" s="44"/>
      <c r="SB8" s="44"/>
      <c r="SC8" s="44"/>
      <c r="SD8" s="44"/>
      <c r="SE8" s="44"/>
      <c r="SF8" s="44"/>
      <c r="SG8" s="44"/>
      <c r="SH8" s="44"/>
      <c r="SI8" s="44"/>
      <c r="SJ8" s="44"/>
      <c r="SK8" s="44"/>
      <c r="SL8" s="44"/>
      <c r="SM8" s="44"/>
      <c r="SN8" s="44"/>
      <c r="SO8" s="44"/>
      <c r="SP8" s="44"/>
      <c r="SQ8" s="44"/>
      <c r="SR8" s="44"/>
      <c r="SS8" s="44"/>
      <c r="ST8" s="44"/>
      <c r="SU8" s="44"/>
      <c r="SV8" s="44"/>
      <c r="SW8" s="44"/>
      <c r="SX8" s="44"/>
      <c r="SY8" s="44"/>
      <c r="SZ8" s="44"/>
      <c r="TA8" s="44"/>
      <c r="TB8" s="44"/>
      <c r="TC8" s="44"/>
      <c r="TD8" s="44"/>
      <c r="TE8" s="44"/>
      <c r="TF8" s="44"/>
      <c r="TG8" s="44"/>
      <c r="TH8" s="44"/>
      <c r="TI8" s="44"/>
      <c r="TJ8" s="44"/>
      <c r="TK8" s="44"/>
      <c r="TL8" s="44"/>
      <c r="TM8" s="44"/>
      <c r="TN8" s="44"/>
      <c r="TO8" s="44"/>
      <c r="TP8" s="44"/>
      <c r="TQ8" s="44"/>
      <c r="TR8" s="44"/>
      <c r="TS8" s="44"/>
      <c r="TT8" s="44"/>
      <c r="TU8" s="44"/>
      <c r="TV8" s="44"/>
      <c r="TW8" s="44"/>
      <c r="TX8" s="44"/>
      <c r="TY8" s="44"/>
      <c r="TZ8" s="44"/>
      <c r="UA8" s="44"/>
      <c r="UB8" s="44"/>
      <c r="UC8" s="44"/>
      <c r="UD8" s="44"/>
      <c r="UE8" s="44"/>
      <c r="UF8" s="44"/>
      <c r="UG8" s="44"/>
      <c r="UH8" s="44"/>
      <c r="UI8" s="44"/>
      <c r="UJ8" s="44"/>
      <c r="UK8" s="44"/>
      <c r="UL8" s="44"/>
      <c r="UM8" s="44"/>
      <c r="UN8" s="44"/>
      <c r="UO8" s="44"/>
      <c r="UP8" s="44"/>
      <c r="UQ8" s="44"/>
      <c r="UR8" s="44"/>
      <c r="US8" s="44"/>
      <c r="UT8" s="44"/>
      <c r="UU8" s="44"/>
      <c r="UV8" s="44"/>
      <c r="UW8" s="44"/>
      <c r="UX8" s="44"/>
      <c r="UY8" s="44"/>
      <c r="UZ8" s="44"/>
      <c r="VA8" s="44"/>
      <c r="VB8" s="44"/>
      <c r="VC8" s="44"/>
      <c r="VD8" s="44"/>
      <c r="VE8" s="44"/>
      <c r="VF8" s="44"/>
      <c r="VG8" s="44"/>
      <c r="VH8" s="44"/>
      <c r="VI8" s="44"/>
      <c r="VJ8" s="44"/>
      <c r="VK8" s="44"/>
      <c r="VL8" s="44"/>
      <c r="VM8" s="44"/>
      <c r="VN8" s="44"/>
      <c r="VO8" s="44"/>
      <c r="VP8" s="44"/>
      <c r="VQ8" s="44"/>
      <c r="VR8" s="44"/>
      <c r="VS8" s="44"/>
      <c r="VT8" s="44"/>
      <c r="VU8" s="44"/>
      <c r="VV8" s="44"/>
      <c r="VW8" s="44"/>
      <c r="VX8" s="44"/>
      <c r="VY8" s="44"/>
      <c r="VZ8" s="44"/>
      <c r="WA8" s="44"/>
      <c r="WB8" s="44"/>
      <c r="WC8" s="44"/>
      <c r="WD8" s="44"/>
      <c r="WE8" s="44"/>
      <c r="WF8" s="44"/>
      <c r="WG8" s="44"/>
      <c r="WH8" s="44"/>
      <c r="WI8" s="44"/>
      <c r="WJ8" s="44"/>
      <c r="WK8" s="44"/>
      <c r="WL8" s="44"/>
      <c r="WM8" s="44"/>
      <c r="WN8" s="44"/>
      <c r="WO8" s="44"/>
      <c r="WP8" s="44"/>
      <c r="WQ8" s="44"/>
      <c r="WR8" s="44"/>
      <c r="WS8" s="44"/>
      <c r="WT8" s="44"/>
      <c r="WU8" s="44"/>
      <c r="WV8" s="44"/>
      <c r="WW8" s="44"/>
      <c r="WX8" s="44"/>
      <c r="WY8" s="44"/>
      <c r="WZ8" s="44"/>
      <c r="XA8" s="44"/>
      <c r="XB8" s="44"/>
      <c r="XC8" s="44"/>
      <c r="XD8" s="44"/>
      <c r="XE8" s="44"/>
      <c r="XF8" s="44"/>
      <c r="XG8" s="44"/>
      <c r="XH8" s="44"/>
      <c r="XI8" s="44"/>
      <c r="XJ8" s="44"/>
      <c r="XK8" s="44"/>
      <c r="XL8" s="44"/>
      <c r="XM8" s="44"/>
      <c r="XN8" s="44"/>
      <c r="XO8" s="44"/>
      <c r="XP8" s="44"/>
      <c r="XQ8" s="44"/>
      <c r="XR8" s="44"/>
      <c r="XS8" s="44"/>
      <c r="XT8" s="44"/>
      <c r="XU8" s="44"/>
      <c r="XV8" s="44"/>
      <c r="XW8" s="44"/>
      <c r="XX8" s="44"/>
      <c r="XY8" s="44"/>
      <c r="XZ8" s="44"/>
      <c r="YA8" s="44"/>
      <c r="YB8" s="44"/>
      <c r="YC8" s="44"/>
      <c r="YD8" s="44"/>
      <c r="YE8" s="44"/>
      <c r="YF8" s="44"/>
      <c r="YG8" s="44"/>
      <c r="YH8" s="44"/>
      <c r="YI8" s="44"/>
      <c r="YJ8" s="44"/>
      <c r="YK8" s="44"/>
      <c r="YL8" s="44"/>
      <c r="YM8" s="44"/>
      <c r="YN8" s="44"/>
      <c r="YO8" s="44"/>
      <c r="YP8" s="44"/>
      <c r="YQ8" s="44"/>
      <c r="YR8" s="44"/>
      <c r="YS8" s="44"/>
      <c r="YT8" s="44"/>
      <c r="YU8" s="44"/>
      <c r="YV8" s="44"/>
      <c r="YW8" s="44"/>
      <c r="YX8" s="44"/>
      <c r="YY8" s="44"/>
      <c r="YZ8" s="44"/>
      <c r="ZA8" s="44"/>
      <c r="ZB8" s="44"/>
      <c r="ZC8" s="44"/>
      <c r="ZD8" s="44"/>
      <c r="ZE8" s="44"/>
      <c r="ZF8" s="44"/>
      <c r="ZG8" s="44"/>
      <c r="ZH8" s="44"/>
      <c r="ZI8" s="44"/>
      <c r="ZJ8" s="44"/>
      <c r="ZK8" s="44"/>
      <c r="ZL8" s="44"/>
      <c r="ZM8" s="44"/>
      <c r="ZN8" s="44"/>
      <c r="ZO8" s="44"/>
      <c r="ZP8" s="44"/>
      <c r="ZQ8" s="44"/>
      <c r="ZR8" s="44"/>
      <c r="ZS8" s="44"/>
      <c r="ZT8" s="44"/>
      <c r="ZU8" s="44"/>
      <c r="ZV8" s="44"/>
      <c r="ZW8" s="44"/>
      <c r="ZX8" s="44"/>
      <c r="ZY8" s="44"/>
      <c r="ZZ8" s="44"/>
      <c r="AAA8" s="44"/>
      <c r="AAB8" s="44"/>
      <c r="AAC8" s="44"/>
      <c r="AAD8" s="44"/>
      <c r="AAE8" s="44"/>
      <c r="AAF8" s="44"/>
      <c r="AAG8" s="44"/>
      <c r="AAH8" s="44"/>
      <c r="AAI8" s="44"/>
      <c r="AAJ8" s="44"/>
      <c r="AAK8" s="44"/>
      <c r="AAL8" s="44"/>
      <c r="AAM8" s="44"/>
      <c r="AAN8" s="44"/>
      <c r="AAO8" s="44"/>
      <c r="AAP8" s="44"/>
      <c r="AAQ8" s="44"/>
      <c r="AAR8" s="44"/>
      <c r="AAS8" s="44"/>
      <c r="AAT8" s="44"/>
      <c r="AAU8" s="44"/>
      <c r="AAV8" s="44"/>
      <c r="AAW8" s="44"/>
      <c r="AAX8" s="44"/>
      <c r="AAY8" s="44"/>
      <c r="AAZ8" s="44"/>
      <c r="ABA8" s="44"/>
      <c r="ABB8" s="44"/>
      <c r="ABC8" s="44"/>
      <c r="ABD8" s="44"/>
      <c r="ABE8" s="44"/>
      <c r="ABF8" s="44"/>
      <c r="ABG8" s="44"/>
      <c r="ABH8" s="44"/>
      <c r="ABI8" s="44"/>
      <c r="ABJ8" s="44"/>
      <c r="ABK8" s="44"/>
      <c r="ABL8" s="44"/>
      <c r="ABM8" s="44"/>
      <c r="ABN8" s="44"/>
      <c r="ABO8" s="44"/>
      <c r="ABP8" s="44"/>
      <c r="ABQ8" s="44"/>
      <c r="ABR8" s="44"/>
      <c r="ABS8" s="44"/>
      <c r="ABT8" s="44"/>
      <c r="ABU8" s="44"/>
      <c r="ABV8" s="44"/>
      <c r="ABW8" s="44"/>
      <c r="ABX8" s="44"/>
      <c r="ABY8" s="44"/>
      <c r="ABZ8" s="44"/>
      <c r="ACA8" s="44"/>
      <c r="ACB8" s="44"/>
      <c r="ACC8" s="44"/>
      <c r="ACD8" s="44"/>
      <c r="ACE8" s="44"/>
      <c r="ACF8" s="44"/>
      <c r="ACG8" s="44"/>
      <c r="ACH8" s="44"/>
      <c r="ACI8" s="44"/>
      <c r="ACJ8" s="44"/>
      <c r="ACK8" s="44"/>
      <c r="ACL8" s="44"/>
      <c r="ACM8" s="44"/>
      <c r="ACN8" s="44"/>
      <c r="ACO8" s="44"/>
      <c r="ACP8" s="44"/>
      <c r="ACQ8" s="44"/>
      <c r="ACR8" s="44"/>
      <c r="ACS8" s="44"/>
      <c r="ACT8" s="44"/>
      <c r="ACU8" s="44"/>
      <c r="ACV8" s="44"/>
      <c r="ACW8" s="44"/>
      <c r="ACX8" s="44"/>
      <c r="ACY8" s="44"/>
      <c r="ACZ8" s="44"/>
      <c r="ADA8" s="44"/>
      <c r="ADB8" s="44"/>
      <c r="ADC8" s="44"/>
      <c r="ADD8" s="44"/>
      <c r="ADE8" s="44"/>
      <c r="ADF8" s="44"/>
      <c r="ADG8" s="44"/>
      <c r="ADH8" s="44"/>
      <c r="ADI8" s="44"/>
      <c r="ADJ8" s="44"/>
      <c r="ADK8" s="44"/>
      <c r="ADL8" s="44"/>
      <c r="ADM8" s="44"/>
      <c r="ADN8" s="44"/>
      <c r="ADO8" s="44"/>
      <c r="ADP8" s="44"/>
      <c r="ADQ8" s="44"/>
      <c r="ADR8" s="44"/>
      <c r="ADS8" s="44"/>
      <c r="ADT8" s="44"/>
      <c r="ADU8" s="44"/>
      <c r="ADV8" s="44"/>
      <c r="ADW8" s="44"/>
      <c r="ADX8" s="44"/>
      <c r="ADY8" s="44"/>
      <c r="ADZ8" s="44"/>
      <c r="AEA8" s="44"/>
      <c r="AEB8" s="44"/>
      <c r="AEC8" s="44"/>
      <c r="AED8" s="44"/>
      <c r="AEE8" s="44"/>
      <c r="AEF8" s="44"/>
      <c r="AEG8" s="44"/>
      <c r="AEH8" s="44"/>
      <c r="AEI8" s="44"/>
      <c r="AEJ8" s="44"/>
      <c r="AEK8" s="44"/>
      <c r="AEL8" s="44"/>
      <c r="AEM8" s="44"/>
      <c r="AEN8" s="44"/>
      <c r="AEO8" s="44"/>
      <c r="AEP8" s="44"/>
      <c r="AEQ8" s="44"/>
      <c r="AER8" s="44"/>
      <c r="AES8" s="44"/>
      <c r="AET8" s="44"/>
      <c r="AEU8" s="44"/>
      <c r="AEV8" s="44"/>
      <c r="AEW8" s="44"/>
      <c r="AEX8" s="44"/>
      <c r="AEY8" s="44"/>
      <c r="AEZ8" s="44"/>
      <c r="AFA8" s="44"/>
      <c r="AFB8" s="44"/>
      <c r="AFC8" s="44"/>
      <c r="AFD8" s="44"/>
      <c r="AFE8" s="44"/>
      <c r="AFF8" s="44"/>
      <c r="AFG8" s="44"/>
      <c r="AFH8" s="44"/>
      <c r="AFI8" s="44"/>
      <c r="AFJ8" s="44"/>
      <c r="AFK8" s="44"/>
      <c r="AFL8" s="44"/>
      <c r="AFM8" s="44"/>
      <c r="AFN8" s="44"/>
      <c r="AFO8" s="44"/>
      <c r="AFP8" s="44"/>
      <c r="AFQ8" s="44"/>
      <c r="AFR8" s="44"/>
      <c r="AFS8" s="44"/>
      <c r="AFT8" s="44"/>
      <c r="AFU8" s="44"/>
      <c r="AFV8" s="44"/>
      <c r="AFW8" s="44"/>
      <c r="AFX8" s="44"/>
      <c r="AFY8" s="44"/>
      <c r="AFZ8" s="44"/>
      <c r="AGA8" s="44"/>
      <c r="AGB8" s="44"/>
      <c r="AGC8" s="44"/>
      <c r="AGD8" s="44"/>
      <c r="AGE8" s="44"/>
      <c r="AGF8" s="44"/>
      <c r="AGG8" s="44"/>
      <c r="AGH8" s="44"/>
      <c r="AGI8" s="44"/>
      <c r="AGJ8" s="44"/>
      <c r="AGK8" s="44"/>
      <c r="AGL8" s="44"/>
      <c r="AGM8" s="44"/>
      <c r="AGN8" s="44"/>
      <c r="AGO8" s="44"/>
      <c r="AGP8" s="44"/>
      <c r="AGQ8" s="44"/>
      <c r="AGR8" s="44"/>
      <c r="AGS8" s="44"/>
      <c r="AGT8" s="44"/>
      <c r="AGU8" s="44"/>
      <c r="AGV8" s="44"/>
      <c r="AGW8" s="44"/>
      <c r="AGX8" s="44"/>
      <c r="AGY8" s="44"/>
      <c r="AGZ8" s="44"/>
      <c r="AHA8" s="44"/>
      <c r="AHB8" s="44"/>
      <c r="AHC8" s="44"/>
      <c r="AHD8" s="44"/>
      <c r="AHE8" s="44"/>
      <c r="AHF8" s="44"/>
      <c r="AHG8" s="44"/>
      <c r="AHH8" s="44"/>
      <c r="AHI8" s="44"/>
      <c r="AHJ8" s="44"/>
      <c r="AHK8" s="44"/>
      <c r="AHL8" s="44"/>
      <c r="AHM8" s="44"/>
      <c r="AHN8" s="44"/>
      <c r="AHO8" s="44"/>
      <c r="AHP8" s="44"/>
      <c r="AHQ8" s="44"/>
      <c r="AHR8" s="44"/>
      <c r="AHS8" s="44"/>
      <c r="AHT8" s="44"/>
      <c r="AHU8" s="44"/>
      <c r="AHV8" s="44"/>
      <c r="AHW8" s="44"/>
      <c r="AHX8" s="44"/>
      <c r="AHY8" s="44"/>
      <c r="AHZ8" s="44"/>
      <c r="AIA8" s="44"/>
      <c r="AIB8" s="44"/>
      <c r="AIC8" s="44"/>
      <c r="AID8" s="44"/>
      <c r="AIE8" s="44"/>
      <c r="AIF8" s="44"/>
      <c r="AIG8" s="44"/>
      <c r="AIH8" s="44"/>
      <c r="AII8" s="44"/>
      <c r="AIJ8" s="44"/>
      <c r="AIK8" s="44"/>
      <c r="AIL8" s="44"/>
      <c r="AIM8" s="44"/>
      <c r="AIN8" s="44"/>
      <c r="AIO8" s="44"/>
      <c r="AIP8" s="44"/>
      <c r="AIQ8" s="44"/>
      <c r="AIR8" s="44"/>
      <c r="AIS8" s="44"/>
      <c r="AIT8" s="44"/>
      <c r="AIU8" s="44"/>
      <c r="AIV8" s="44"/>
      <c r="AIW8" s="44"/>
      <c r="AIX8" s="44"/>
      <c r="AIY8" s="44"/>
      <c r="AIZ8" s="44"/>
      <c r="AJA8" s="44"/>
      <c r="AJB8" s="44"/>
      <c r="AJC8" s="44"/>
      <c r="AJD8" s="44"/>
      <c r="AJE8" s="44"/>
      <c r="AJF8" s="44"/>
      <c r="AJG8" s="44"/>
      <c r="AJH8" s="44"/>
      <c r="AJI8" s="44"/>
      <c r="AJJ8" s="44"/>
      <c r="AJK8" s="44"/>
      <c r="AJL8" s="44"/>
      <c r="AJM8" s="44"/>
      <c r="AJN8" s="44"/>
      <c r="AJO8" s="44"/>
      <c r="AJP8" s="44"/>
      <c r="AJQ8" s="44"/>
      <c r="AJR8" s="44"/>
      <c r="AJS8" s="44"/>
      <c r="AJT8" s="44"/>
      <c r="AJU8" s="44"/>
      <c r="AJV8" s="44"/>
      <c r="AJW8" s="44"/>
      <c r="AJX8" s="44"/>
      <c r="AJY8" s="44"/>
      <c r="AJZ8" s="44"/>
      <c r="AKA8" s="44"/>
      <c r="AKB8" s="44"/>
      <c r="AKC8" s="44"/>
      <c r="AKD8" s="44"/>
      <c r="AKE8" s="44"/>
      <c r="AKF8" s="44"/>
      <c r="AKG8" s="44"/>
      <c r="AKH8" s="44"/>
      <c r="AKI8" s="44"/>
      <c r="AKJ8" s="44"/>
      <c r="AKK8" s="44"/>
      <c r="AKL8" s="44"/>
      <c r="AKM8" s="44"/>
      <c r="AKN8" s="44"/>
      <c r="AKO8" s="44"/>
      <c r="AKP8" s="44"/>
      <c r="AKQ8" s="44"/>
      <c r="AKR8" s="44"/>
      <c r="AKS8" s="44"/>
      <c r="AKT8" s="44"/>
      <c r="AKU8" s="44"/>
      <c r="AKV8" s="44"/>
      <c r="AKW8" s="44"/>
      <c r="AKX8" s="44"/>
      <c r="AKY8" s="44"/>
      <c r="AKZ8" s="44"/>
      <c r="ALA8" s="44"/>
      <c r="ALB8" s="44"/>
      <c r="ALC8" s="44"/>
      <c r="ALD8" s="44"/>
      <c r="ALE8" s="44"/>
      <c r="ALF8" s="44"/>
      <c r="ALG8" s="44"/>
      <c r="ALH8" s="44"/>
      <c r="ALI8" s="44"/>
      <c r="ALJ8" s="44"/>
      <c r="ALK8" s="44"/>
      <c r="ALL8" s="44"/>
      <c r="ALM8" s="44"/>
      <c r="ALN8" s="44"/>
      <c r="ALO8" s="44"/>
      <c r="ALP8" s="44"/>
      <c r="ALQ8" s="44"/>
      <c r="ALR8" s="44"/>
      <c r="ALS8" s="44"/>
      <c r="ALT8" s="44"/>
      <c r="ALU8" s="44"/>
      <c r="ALV8" s="44"/>
      <c r="ALW8" s="44"/>
      <c r="ALX8" s="44"/>
      <c r="ALY8" s="44"/>
      <c r="ALZ8" s="44"/>
      <c r="AMA8" s="44"/>
      <c r="AMB8" s="44"/>
      <c r="AMC8" s="44"/>
      <c r="AMD8" s="44"/>
      <c r="AME8" s="44"/>
      <c r="AMF8" s="44"/>
      <c r="AMG8" s="44"/>
      <c r="AMH8" s="44"/>
      <c r="AMI8" s="44"/>
      <c r="AMJ8" s="44"/>
    </row>
    <row r="9" spans="1:1024" s="64" customFormat="1" ht="23.25" thickBot="1" x14ac:dyDescent="0.3">
      <c r="A9" s="117"/>
      <c r="B9" s="114"/>
      <c r="C9" s="114"/>
      <c r="D9" s="114"/>
      <c r="E9" s="116"/>
      <c r="F9" s="114"/>
      <c r="G9" s="114"/>
      <c r="H9" s="114"/>
      <c r="I9" s="116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44"/>
      <c r="JT9" s="44"/>
      <c r="JU9" s="44"/>
      <c r="JV9" s="44"/>
      <c r="JW9" s="44"/>
      <c r="JX9" s="44"/>
      <c r="JY9" s="44"/>
      <c r="JZ9" s="44"/>
      <c r="KA9" s="44"/>
      <c r="KB9" s="44"/>
      <c r="KC9" s="44"/>
      <c r="KD9" s="44"/>
      <c r="KE9" s="44"/>
      <c r="KF9" s="44"/>
      <c r="KG9" s="44"/>
      <c r="KH9" s="44"/>
      <c r="KI9" s="44"/>
      <c r="KJ9" s="44"/>
      <c r="KK9" s="44"/>
      <c r="KL9" s="44"/>
      <c r="KM9" s="44"/>
      <c r="KN9" s="44"/>
      <c r="KO9" s="44"/>
      <c r="KP9" s="44"/>
      <c r="KQ9" s="44"/>
      <c r="KR9" s="44"/>
      <c r="KS9" s="44"/>
      <c r="KT9" s="44"/>
      <c r="KU9" s="44"/>
      <c r="KV9" s="44"/>
      <c r="KW9" s="44"/>
      <c r="KX9" s="44"/>
      <c r="KY9" s="44"/>
      <c r="KZ9" s="44"/>
      <c r="LA9" s="44"/>
      <c r="LB9" s="44"/>
      <c r="LC9" s="44"/>
      <c r="LD9" s="44"/>
      <c r="LE9" s="44"/>
      <c r="LF9" s="44"/>
      <c r="LG9" s="44"/>
      <c r="LH9" s="44"/>
      <c r="LI9" s="44"/>
      <c r="LJ9" s="44"/>
      <c r="LK9" s="44"/>
      <c r="LL9" s="44"/>
      <c r="LM9" s="44"/>
      <c r="LN9" s="44"/>
      <c r="LO9" s="44"/>
      <c r="LP9" s="44"/>
      <c r="LQ9" s="44"/>
      <c r="LR9" s="44"/>
      <c r="LS9" s="44"/>
      <c r="LT9" s="44"/>
      <c r="LU9" s="44"/>
      <c r="LV9" s="44"/>
      <c r="LW9" s="44"/>
      <c r="LX9" s="44"/>
      <c r="LY9" s="44"/>
      <c r="LZ9" s="44"/>
      <c r="MA9" s="44"/>
      <c r="MB9" s="44"/>
      <c r="MC9" s="44"/>
      <c r="MD9" s="44"/>
      <c r="ME9" s="44"/>
      <c r="MF9" s="44"/>
      <c r="MG9" s="44"/>
      <c r="MH9" s="44"/>
      <c r="MI9" s="44"/>
      <c r="MJ9" s="44"/>
      <c r="MK9" s="44"/>
      <c r="ML9" s="44"/>
      <c r="MM9" s="44"/>
      <c r="MN9" s="44"/>
      <c r="MO9" s="44"/>
      <c r="MP9" s="44"/>
      <c r="MQ9" s="44"/>
      <c r="MR9" s="44"/>
      <c r="MS9" s="44"/>
      <c r="MT9" s="44"/>
      <c r="MU9" s="44"/>
      <c r="MV9" s="44"/>
      <c r="MW9" s="44"/>
      <c r="MX9" s="44"/>
      <c r="MY9" s="44"/>
      <c r="MZ9" s="44"/>
      <c r="NA9" s="44"/>
      <c r="NB9" s="44"/>
      <c r="NC9" s="44"/>
      <c r="ND9" s="44"/>
      <c r="NE9" s="44"/>
      <c r="NF9" s="44"/>
      <c r="NG9" s="44"/>
      <c r="NH9" s="44"/>
      <c r="NI9" s="44"/>
      <c r="NJ9" s="44"/>
      <c r="NK9" s="44"/>
      <c r="NL9" s="44"/>
      <c r="NM9" s="44"/>
      <c r="NN9" s="44"/>
      <c r="NO9" s="44"/>
      <c r="NP9" s="44"/>
      <c r="NQ9" s="44"/>
      <c r="NR9" s="44"/>
      <c r="NS9" s="44"/>
      <c r="NT9" s="44"/>
      <c r="NU9" s="44"/>
      <c r="NV9" s="44"/>
      <c r="NW9" s="44"/>
      <c r="NX9" s="44"/>
      <c r="NY9" s="44"/>
      <c r="NZ9" s="44"/>
      <c r="OA9" s="44"/>
      <c r="OB9" s="44"/>
      <c r="OC9" s="44"/>
      <c r="OD9" s="44"/>
      <c r="OE9" s="44"/>
      <c r="OF9" s="44"/>
      <c r="OG9" s="44"/>
      <c r="OH9" s="44"/>
      <c r="OI9" s="44"/>
      <c r="OJ9" s="44"/>
      <c r="OK9" s="44"/>
      <c r="OL9" s="44"/>
      <c r="OM9" s="44"/>
      <c r="ON9" s="44"/>
      <c r="OO9" s="44"/>
      <c r="OP9" s="44"/>
      <c r="OQ9" s="44"/>
      <c r="OR9" s="44"/>
      <c r="OS9" s="44"/>
      <c r="OT9" s="44"/>
      <c r="OU9" s="44"/>
      <c r="OV9" s="44"/>
      <c r="OW9" s="44"/>
      <c r="OX9" s="44"/>
      <c r="OY9" s="44"/>
      <c r="OZ9" s="44"/>
      <c r="PA9" s="44"/>
      <c r="PB9" s="44"/>
      <c r="PC9" s="44"/>
      <c r="PD9" s="44"/>
      <c r="PE9" s="44"/>
      <c r="PF9" s="44"/>
      <c r="PG9" s="44"/>
      <c r="PH9" s="44"/>
      <c r="PI9" s="44"/>
      <c r="PJ9" s="44"/>
      <c r="PK9" s="44"/>
      <c r="PL9" s="44"/>
      <c r="PM9" s="44"/>
      <c r="PN9" s="44"/>
      <c r="PO9" s="44"/>
      <c r="PP9" s="44"/>
      <c r="PQ9" s="44"/>
      <c r="PR9" s="44"/>
      <c r="PS9" s="44"/>
      <c r="PT9" s="44"/>
      <c r="PU9" s="44"/>
      <c r="PV9" s="44"/>
      <c r="PW9" s="44"/>
      <c r="PX9" s="44"/>
      <c r="PY9" s="44"/>
      <c r="PZ9" s="44"/>
      <c r="QA9" s="44"/>
      <c r="QB9" s="44"/>
      <c r="QC9" s="44"/>
      <c r="QD9" s="44"/>
      <c r="QE9" s="44"/>
      <c r="QF9" s="44"/>
      <c r="QG9" s="44"/>
      <c r="QH9" s="44"/>
      <c r="QI9" s="44"/>
      <c r="QJ9" s="44"/>
      <c r="QK9" s="44"/>
      <c r="QL9" s="44"/>
      <c r="QM9" s="44"/>
      <c r="QN9" s="44"/>
      <c r="QO9" s="44"/>
      <c r="QP9" s="44"/>
      <c r="QQ9" s="44"/>
      <c r="QR9" s="44"/>
      <c r="QS9" s="44"/>
      <c r="QT9" s="44"/>
      <c r="QU9" s="44"/>
      <c r="QV9" s="44"/>
      <c r="QW9" s="44"/>
      <c r="QX9" s="44"/>
      <c r="QY9" s="44"/>
      <c r="QZ9" s="44"/>
      <c r="RA9" s="44"/>
      <c r="RB9" s="44"/>
      <c r="RC9" s="44"/>
      <c r="RD9" s="44"/>
      <c r="RE9" s="44"/>
      <c r="RF9" s="44"/>
      <c r="RG9" s="44"/>
      <c r="RH9" s="44"/>
      <c r="RI9" s="44"/>
      <c r="RJ9" s="44"/>
      <c r="RK9" s="44"/>
      <c r="RL9" s="44"/>
      <c r="RM9" s="44"/>
      <c r="RN9" s="44"/>
      <c r="RO9" s="44"/>
      <c r="RP9" s="44"/>
      <c r="RQ9" s="44"/>
      <c r="RR9" s="44"/>
      <c r="RS9" s="44"/>
      <c r="RT9" s="44"/>
      <c r="RU9" s="44"/>
      <c r="RV9" s="44"/>
      <c r="RW9" s="44"/>
      <c r="RX9" s="44"/>
      <c r="RY9" s="44"/>
      <c r="RZ9" s="44"/>
      <c r="SA9" s="44"/>
      <c r="SB9" s="44"/>
      <c r="SC9" s="44"/>
      <c r="SD9" s="44"/>
      <c r="SE9" s="44"/>
      <c r="SF9" s="44"/>
      <c r="SG9" s="44"/>
      <c r="SH9" s="44"/>
      <c r="SI9" s="44"/>
      <c r="SJ9" s="44"/>
      <c r="SK9" s="44"/>
      <c r="SL9" s="44"/>
      <c r="SM9" s="44"/>
      <c r="SN9" s="44"/>
      <c r="SO9" s="44"/>
      <c r="SP9" s="44"/>
      <c r="SQ9" s="44"/>
      <c r="SR9" s="44"/>
      <c r="SS9" s="44"/>
      <c r="ST9" s="44"/>
      <c r="SU9" s="44"/>
      <c r="SV9" s="44"/>
      <c r="SW9" s="44"/>
      <c r="SX9" s="44"/>
      <c r="SY9" s="44"/>
      <c r="SZ9" s="44"/>
      <c r="TA9" s="44"/>
      <c r="TB9" s="44"/>
      <c r="TC9" s="44"/>
      <c r="TD9" s="44"/>
      <c r="TE9" s="44"/>
      <c r="TF9" s="44"/>
      <c r="TG9" s="44"/>
      <c r="TH9" s="44"/>
      <c r="TI9" s="44"/>
      <c r="TJ9" s="44"/>
      <c r="TK9" s="44"/>
      <c r="TL9" s="44"/>
      <c r="TM9" s="44"/>
      <c r="TN9" s="44"/>
      <c r="TO9" s="44"/>
      <c r="TP9" s="44"/>
      <c r="TQ9" s="44"/>
      <c r="TR9" s="44"/>
      <c r="TS9" s="44"/>
      <c r="TT9" s="44"/>
      <c r="TU9" s="44"/>
      <c r="TV9" s="44"/>
      <c r="TW9" s="44"/>
      <c r="TX9" s="44"/>
      <c r="TY9" s="44"/>
      <c r="TZ9" s="44"/>
      <c r="UA9" s="44"/>
      <c r="UB9" s="44"/>
      <c r="UC9" s="44"/>
      <c r="UD9" s="44"/>
      <c r="UE9" s="44"/>
      <c r="UF9" s="44"/>
      <c r="UG9" s="44"/>
      <c r="UH9" s="44"/>
      <c r="UI9" s="44"/>
      <c r="UJ9" s="44"/>
      <c r="UK9" s="44"/>
      <c r="UL9" s="44"/>
      <c r="UM9" s="44"/>
      <c r="UN9" s="44"/>
      <c r="UO9" s="44"/>
      <c r="UP9" s="44"/>
      <c r="UQ9" s="44"/>
      <c r="UR9" s="44"/>
      <c r="US9" s="44"/>
      <c r="UT9" s="44"/>
      <c r="UU9" s="44"/>
      <c r="UV9" s="44"/>
      <c r="UW9" s="44"/>
      <c r="UX9" s="44"/>
      <c r="UY9" s="44"/>
      <c r="UZ9" s="44"/>
      <c r="VA9" s="44"/>
      <c r="VB9" s="44"/>
      <c r="VC9" s="44"/>
      <c r="VD9" s="44"/>
      <c r="VE9" s="44"/>
      <c r="VF9" s="44"/>
      <c r="VG9" s="44"/>
      <c r="VH9" s="44"/>
      <c r="VI9" s="44"/>
      <c r="VJ9" s="44"/>
      <c r="VK9" s="44"/>
      <c r="VL9" s="44"/>
      <c r="VM9" s="44"/>
      <c r="VN9" s="44"/>
      <c r="VO9" s="44"/>
      <c r="VP9" s="44"/>
      <c r="VQ9" s="44"/>
      <c r="VR9" s="44"/>
      <c r="VS9" s="44"/>
      <c r="VT9" s="44"/>
      <c r="VU9" s="44"/>
      <c r="VV9" s="44"/>
      <c r="VW9" s="44"/>
      <c r="VX9" s="44"/>
      <c r="VY9" s="44"/>
      <c r="VZ9" s="44"/>
      <c r="WA9" s="44"/>
      <c r="WB9" s="44"/>
      <c r="WC9" s="44"/>
      <c r="WD9" s="44"/>
      <c r="WE9" s="44"/>
      <c r="WF9" s="44"/>
      <c r="WG9" s="44"/>
      <c r="WH9" s="44"/>
      <c r="WI9" s="44"/>
      <c r="WJ9" s="44"/>
      <c r="WK9" s="44"/>
      <c r="WL9" s="44"/>
      <c r="WM9" s="44"/>
      <c r="WN9" s="44"/>
      <c r="WO9" s="44"/>
      <c r="WP9" s="44"/>
      <c r="WQ9" s="44"/>
      <c r="WR9" s="44"/>
      <c r="WS9" s="44"/>
      <c r="WT9" s="44"/>
      <c r="WU9" s="44"/>
      <c r="WV9" s="44"/>
      <c r="WW9" s="44"/>
      <c r="WX9" s="44"/>
      <c r="WY9" s="44"/>
      <c r="WZ9" s="44"/>
      <c r="XA9" s="44"/>
      <c r="XB9" s="44"/>
      <c r="XC9" s="44"/>
      <c r="XD9" s="44"/>
      <c r="XE9" s="44"/>
      <c r="XF9" s="44"/>
      <c r="XG9" s="44"/>
      <c r="XH9" s="44"/>
      <c r="XI9" s="44"/>
      <c r="XJ9" s="44"/>
      <c r="XK9" s="44"/>
      <c r="XL9" s="44"/>
      <c r="XM9" s="44"/>
      <c r="XN9" s="44"/>
      <c r="XO9" s="44"/>
      <c r="XP9" s="44"/>
      <c r="XQ9" s="44"/>
      <c r="XR9" s="44"/>
      <c r="XS9" s="44"/>
      <c r="XT9" s="44"/>
      <c r="XU9" s="44"/>
      <c r="XV9" s="44"/>
      <c r="XW9" s="44"/>
      <c r="XX9" s="44"/>
      <c r="XY9" s="44"/>
      <c r="XZ9" s="44"/>
      <c r="YA9" s="44"/>
      <c r="YB9" s="44"/>
      <c r="YC9" s="44"/>
      <c r="YD9" s="44"/>
      <c r="YE9" s="44"/>
      <c r="YF9" s="44"/>
      <c r="YG9" s="44"/>
      <c r="YH9" s="44"/>
      <c r="YI9" s="44"/>
      <c r="YJ9" s="44"/>
      <c r="YK9" s="44"/>
      <c r="YL9" s="44"/>
      <c r="YM9" s="44"/>
      <c r="YN9" s="44"/>
      <c r="YO9" s="44"/>
      <c r="YP9" s="44"/>
      <c r="YQ9" s="44"/>
      <c r="YR9" s="44"/>
      <c r="YS9" s="44"/>
      <c r="YT9" s="44"/>
      <c r="YU9" s="44"/>
      <c r="YV9" s="44"/>
      <c r="YW9" s="44"/>
      <c r="YX9" s="44"/>
      <c r="YY9" s="44"/>
      <c r="YZ9" s="44"/>
      <c r="ZA9" s="44"/>
      <c r="ZB9" s="44"/>
      <c r="ZC9" s="44"/>
      <c r="ZD9" s="44"/>
      <c r="ZE9" s="44"/>
      <c r="ZF9" s="44"/>
      <c r="ZG9" s="44"/>
      <c r="ZH9" s="44"/>
      <c r="ZI9" s="44"/>
      <c r="ZJ9" s="44"/>
      <c r="ZK9" s="44"/>
      <c r="ZL9" s="44"/>
      <c r="ZM9" s="44"/>
      <c r="ZN9" s="44"/>
      <c r="ZO9" s="44"/>
      <c r="ZP9" s="44"/>
      <c r="ZQ9" s="44"/>
      <c r="ZR9" s="44"/>
      <c r="ZS9" s="44"/>
      <c r="ZT9" s="44"/>
      <c r="ZU9" s="44"/>
      <c r="ZV9" s="44"/>
      <c r="ZW9" s="44"/>
      <c r="ZX9" s="44"/>
      <c r="ZY9" s="44"/>
      <c r="ZZ9" s="44"/>
      <c r="AAA9" s="44"/>
      <c r="AAB9" s="44"/>
      <c r="AAC9" s="44"/>
      <c r="AAD9" s="44"/>
      <c r="AAE9" s="44"/>
      <c r="AAF9" s="44"/>
      <c r="AAG9" s="44"/>
      <c r="AAH9" s="44"/>
      <c r="AAI9" s="44"/>
      <c r="AAJ9" s="44"/>
      <c r="AAK9" s="44"/>
      <c r="AAL9" s="44"/>
      <c r="AAM9" s="44"/>
      <c r="AAN9" s="44"/>
      <c r="AAO9" s="44"/>
      <c r="AAP9" s="44"/>
      <c r="AAQ9" s="44"/>
      <c r="AAR9" s="44"/>
      <c r="AAS9" s="44"/>
      <c r="AAT9" s="44"/>
      <c r="AAU9" s="44"/>
      <c r="AAV9" s="44"/>
      <c r="AAW9" s="44"/>
      <c r="AAX9" s="44"/>
      <c r="AAY9" s="44"/>
      <c r="AAZ9" s="44"/>
      <c r="ABA9" s="44"/>
      <c r="ABB9" s="44"/>
      <c r="ABC9" s="44"/>
      <c r="ABD9" s="44"/>
      <c r="ABE9" s="44"/>
      <c r="ABF9" s="44"/>
      <c r="ABG9" s="44"/>
      <c r="ABH9" s="44"/>
      <c r="ABI9" s="44"/>
      <c r="ABJ9" s="44"/>
      <c r="ABK9" s="44"/>
      <c r="ABL9" s="44"/>
      <c r="ABM9" s="44"/>
      <c r="ABN9" s="44"/>
      <c r="ABO9" s="44"/>
      <c r="ABP9" s="44"/>
      <c r="ABQ9" s="44"/>
      <c r="ABR9" s="44"/>
      <c r="ABS9" s="44"/>
      <c r="ABT9" s="44"/>
      <c r="ABU9" s="44"/>
      <c r="ABV9" s="44"/>
      <c r="ABW9" s="44"/>
      <c r="ABX9" s="44"/>
      <c r="ABY9" s="44"/>
      <c r="ABZ9" s="44"/>
      <c r="ACA9" s="44"/>
      <c r="ACB9" s="44"/>
      <c r="ACC9" s="44"/>
      <c r="ACD9" s="44"/>
      <c r="ACE9" s="44"/>
      <c r="ACF9" s="44"/>
      <c r="ACG9" s="44"/>
      <c r="ACH9" s="44"/>
      <c r="ACI9" s="44"/>
      <c r="ACJ9" s="44"/>
      <c r="ACK9" s="44"/>
      <c r="ACL9" s="44"/>
      <c r="ACM9" s="44"/>
      <c r="ACN9" s="44"/>
      <c r="ACO9" s="44"/>
      <c r="ACP9" s="44"/>
      <c r="ACQ9" s="44"/>
      <c r="ACR9" s="44"/>
      <c r="ACS9" s="44"/>
      <c r="ACT9" s="44"/>
      <c r="ACU9" s="44"/>
      <c r="ACV9" s="44"/>
      <c r="ACW9" s="44"/>
      <c r="ACX9" s="44"/>
      <c r="ACY9" s="44"/>
      <c r="ACZ9" s="44"/>
      <c r="ADA9" s="44"/>
      <c r="ADB9" s="44"/>
      <c r="ADC9" s="44"/>
      <c r="ADD9" s="44"/>
      <c r="ADE9" s="44"/>
      <c r="ADF9" s="44"/>
      <c r="ADG9" s="44"/>
      <c r="ADH9" s="44"/>
      <c r="ADI9" s="44"/>
      <c r="ADJ9" s="44"/>
      <c r="ADK9" s="44"/>
      <c r="ADL9" s="44"/>
      <c r="ADM9" s="44"/>
      <c r="ADN9" s="44"/>
      <c r="ADO9" s="44"/>
      <c r="ADP9" s="44"/>
      <c r="ADQ9" s="44"/>
      <c r="ADR9" s="44"/>
      <c r="ADS9" s="44"/>
      <c r="ADT9" s="44"/>
      <c r="ADU9" s="44"/>
      <c r="ADV9" s="44"/>
      <c r="ADW9" s="44"/>
      <c r="ADX9" s="44"/>
      <c r="ADY9" s="44"/>
      <c r="ADZ9" s="44"/>
      <c r="AEA9" s="44"/>
      <c r="AEB9" s="44"/>
      <c r="AEC9" s="44"/>
      <c r="AED9" s="44"/>
      <c r="AEE9" s="44"/>
      <c r="AEF9" s="44"/>
      <c r="AEG9" s="44"/>
      <c r="AEH9" s="44"/>
      <c r="AEI9" s="44"/>
      <c r="AEJ9" s="44"/>
      <c r="AEK9" s="44"/>
      <c r="AEL9" s="44"/>
      <c r="AEM9" s="44"/>
      <c r="AEN9" s="44"/>
      <c r="AEO9" s="44"/>
      <c r="AEP9" s="44"/>
      <c r="AEQ9" s="44"/>
      <c r="AER9" s="44"/>
      <c r="AES9" s="44"/>
      <c r="AET9" s="44"/>
      <c r="AEU9" s="44"/>
      <c r="AEV9" s="44"/>
      <c r="AEW9" s="44"/>
      <c r="AEX9" s="44"/>
      <c r="AEY9" s="44"/>
      <c r="AEZ9" s="44"/>
      <c r="AFA9" s="44"/>
      <c r="AFB9" s="44"/>
      <c r="AFC9" s="44"/>
      <c r="AFD9" s="44"/>
      <c r="AFE9" s="44"/>
      <c r="AFF9" s="44"/>
      <c r="AFG9" s="44"/>
      <c r="AFH9" s="44"/>
      <c r="AFI9" s="44"/>
      <c r="AFJ9" s="44"/>
      <c r="AFK9" s="44"/>
      <c r="AFL9" s="44"/>
      <c r="AFM9" s="44"/>
      <c r="AFN9" s="44"/>
      <c r="AFO9" s="44"/>
      <c r="AFP9" s="44"/>
      <c r="AFQ9" s="44"/>
      <c r="AFR9" s="44"/>
      <c r="AFS9" s="44"/>
      <c r="AFT9" s="44"/>
      <c r="AFU9" s="44"/>
      <c r="AFV9" s="44"/>
      <c r="AFW9" s="44"/>
      <c r="AFX9" s="44"/>
      <c r="AFY9" s="44"/>
      <c r="AFZ9" s="44"/>
      <c r="AGA9" s="44"/>
      <c r="AGB9" s="44"/>
      <c r="AGC9" s="44"/>
      <c r="AGD9" s="44"/>
      <c r="AGE9" s="44"/>
      <c r="AGF9" s="44"/>
      <c r="AGG9" s="44"/>
      <c r="AGH9" s="44"/>
      <c r="AGI9" s="44"/>
      <c r="AGJ9" s="44"/>
      <c r="AGK9" s="44"/>
      <c r="AGL9" s="44"/>
      <c r="AGM9" s="44"/>
      <c r="AGN9" s="44"/>
      <c r="AGO9" s="44"/>
      <c r="AGP9" s="44"/>
      <c r="AGQ9" s="44"/>
      <c r="AGR9" s="44"/>
      <c r="AGS9" s="44"/>
      <c r="AGT9" s="44"/>
      <c r="AGU9" s="44"/>
      <c r="AGV9" s="44"/>
      <c r="AGW9" s="44"/>
      <c r="AGX9" s="44"/>
      <c r="AGY9" s="44"/>
      <c r="AGZ9" s="44"/>
      <c r="AHA9" s="44"/>
      <c r="AHB9" s="44"/>
      <c r="AHC9" s="44"/>
      <c r="AHD9" s="44"/>
      <c r="AHE9" s="44"/>
      <c r="AHF9" s="44"/>
      <c r="AHG9" s="44"/>
      <c r="AHH9" s="44"/>
      <c r="AHI9" s="44"/>
      <c r="AHJ9" s="44"/>
      <c r="AHK9" s="44"/>
      <c r="AHL9" s="44"/>
      <c r="AHM9" s="44"/>
      <c r="AHN9" s="44"/>
      <c r="AHO9" s="44"/>
      <c r="AHP9" s="44"/>
      <c r="AHQ9" s="44"/>
      <c r="AHR9" s="44"/>
      <c r="AHS9" s="44"/>
      <c r="AHT9" s="44"/>
      <c r="AHU9" s="44"/>
      <c r="AHV9" s="44"/>
      <c r="AHW9" s="44"/>
      <c r="AHX9" s="44"/>
      <c r="AHY9" s="44"/>
      <c r="AHZ9" s="44"/>
      <c r="AIA9" s="44"/>
      <c r="AIB9" s="44"/>
      <c r="AIC9" s="44"/>
      <c r="AID9" s="44"/>
      <c r="AIE9" s="44"/>
      <c r="AIF9" s="44"/>
      <c r="AIG9" s="44"/>
      <c r="AIH9" s="44"/>
      <c r="AII9" s="44"/>
      <c r="AIJ9" s="44"/>
      <c r="AIK9" s="44"/>
      <c r="AIL9" s="44"/>
      <c r="AIM9" s="44"/>
      <c r="AIN9" s="44"/>
      <c r="AIO9" s="44"/>
      <c r="AIP9" s="44"/>
      <c r="AIQ9" s="44"/>
      <c r="AIR9" s="44"/>
      <c r="AIS9" s="44"/>
      <c r="AIT9" s="44"/>
      <c r="AIU9" s="44"/>
      <c r="AIV9" s="44"/>
      <c r="AIW9" s="44"/>
      <c r="AIX9" s="44"/>
      <c r="AIY9" s="44"/>
      <c r="AIZ9" s="44"/>
      <c r="AJA9" s="44"/>
      <c r="AJB9" s="44"/>
      <c r="AJC9" s="44"/>
      <c r="AJD9" s="44"/>
      <c r="AJE9" s="44"/>
      <c r="AJF9" s="44"/>
      <c r="AJG9" s="44"/>
      <c r="AJH9" s="44"/>
      <c r="AJI9" s="44"/>
      <c r="AJJ9" s="44"/>
      <c r="AJK9" s="44"/>
      <c r="AJL9" s="44"/>
      <c r="AJM9" s="44"/>
      <c r="AJN9" s="44"/>
      <c r="AJO9" s="44"/>
      <c r="AJP9" s="44"/>
      <c r="AJQ9" s="44"/>
      <c r="AJR9" s="44"/>
      <c r="AJS9" s="44"/>
      <c r="AJT9" s="44"/>
      <c r="AJU9" s="44"/>
      <c r="AJV9" s="44"/>
      <c r="AJW9" s="44"/>
      <c r="AJX9" s="44"/>
      <c r="AJY9" s="44"/>
      <c r="AJZ9" s="44"/>
      <c r="AKA9" s="44"/>
      <c r="AKB9" s="44"/>
      <c r="AKC9" s="44"/>
      <c r="AKD9" s="44"/>
      <c r="AKE9" s="44"/>
      <c r="AKF9" s="44"/>
      <c r="AKG9" s="44"/>
      <c r="AKH9" s="44"/>
      <c r="AKI9" s="44"/>
      <c r="AKJ9" s="44"/>
      <c r="AKK9" s="44"/>
      <c r="AKL9" s="44"/>
      <c r="AKM9" s="44"/>
      <c r="AKN9" s="44"/>
      <c r="AKO9" s="44"/>
      <c r="AKP9" s="44"/>
      <c r="AKQ9" s="44"/>
      <c r="AKR9" s="44"/>
      <c r="AKS9" s="44"/>
      <c r="AKT9" s="44"/>
      <c r="AKU9" s="44"/>
      <c r="AKV9" s="44"/>
      <c r="AKW9" s="44"/>
      <c r="AKX9" s="44"/>
      <c r="AKY9" s="44"/>
      <c r="AKZ9" s="44"/>
      <c r="ALA9" s="44"/>
      <c r="ALB9" s="44"/>
      <c r="ALC9" s="44"/>
      <c r="ALD9" s="44"/>
      <c r="ALE9" s="44"/>
      <c r="ALF9" s="44"/>
      <c r="ALG9" s="44"/>
      <c r="ALH9" s="44"/>
      <c r="ALI9" s="44"/>
      <c r="ALJ9" s="44"/>
      <c r="ALK9" s="44"/>
      <c r="ALL9" s="44"/>
      <c r="ALM9" s="44"/>
      <c r="ALN9" s="44"/>
      <c r="ALO9" s="44"/>
      <c r="ALP9" s="44"/>
      <c r="ALQ9" s="44"/>
      <c r="ALR9" s="44"/>
      <c r="ALS9" s="44"/>
      <c r="ALT9" s="44"/>
      <c r="ALU9" s="44"/>
      <c r="ALV9" s="44"/>
      <c r="ALW9" s="44"/>
      <c r="ALX9" s="44"/>
      <c r="ALY9" s="44"/>
      <c r="ALZ9" s="44"/>
      <c r="AMA9" s="44"/>
      <c r="AMB9" s="44"/>
      <c r="AMC9" s="44"/>
      <c r="AMD9" s="44"/>
      <c r="AME9" s="44"/>
      <c r="AMF9" s="44"/>
      <c r="AMG9" s="44"/>
      <c r="AMH9" s="44"/>
      <c r="AMI9" s="44"/>
      <c r="AMJ9" s="44"/>
    </row>
    <row r="10" spans="1:1024" ht="23.1" customHeight="1" x14ac:dyDescent="0.6">
      <c r="A10" s="7" t="s">
        <v>117</v>
      </c>
      <c r="B10" s="8">
        <v>14326171</v>
      </c>
      <c r="C10" s="8">
        <v>19985500</v>
      </c>
      <c r="D10" s="8">
        <v>0</v>
      </c>
      <c r="E10" s="8">
        <f>Table9[[#This Row],[0]]+Table9[[#This Row],[19985500]]+Table9[[#This Row],[14326171]]</f>
        <v>34311671</v>
      </c>
      <c r="F10" s="8">
        <v>2792412096</v>
      </c>
      <c r="G10" s="8">
        <v>-26497125</v>
      </c>
      <c r="H10" s="8">
        <v>46000000</v>
      </c>
      <c r="I10" s="8">
        <f>Table9[[#This Row],[46000000.0000]]+Table9[[#This Row],[-26497125]]+Table9[[#This Row],[2792412096]]</f>
        <v>2811914971</v>
      </c>
    </row>
    <row r="11" spans="1:1024" ht="23.1" customHeight="1" x14ac:dyDescent="0.6">
      <c r="A11" s="7" t="s">
        <v>309</v>
      </c>
      <c r="B11" s="8">
        <v>0</v>
      </c>
      <c r="C11" s="8">
        <v>0</v>
      </c>
      <c r="D11" s="8">
        <v>0</v>
      </c>
      <c r="E11" s="8">
        <f>Table9[[#This Row],[0]]+Table9[[#This Row],[19985500]]+Table9[[#This Row],[14326171]]</f>
        <v>0</v>
      </c>
      <c r="F11" s="8">
        <v>1652400583</v>
      </c>
      <c r="G11" s="8">
        <v>0</v>
      </c>
      <c r="H11" s="8">
        <v>3518718</v>
      </c>
      <c r="I11" s="8">
        <f>Table9[[#This Row],[46000000.0000]]+Table9[[#This Row],[-26497125]]+Table9[[#This Row],[2792412096]]</f>
        <v>1655919301</v>
      </c>
    </row>
    <row r="12" spans="1:1024" ht="23.1" customHeight="1" x14ac:dyDescent="0.6">
      <c r="A12" s="7" t="s">
        <v>138</v>
      </c>
      <c r="B12" s="8">
        <v>7337933061</v>
      </c>
      <c r="C12" s="8">
        <v>-9832885181</v>
      </c>
      <c r="D12" s="8">
        <v>0</v>
      </c>
      <c r="E12" s="8">
        <f>Table9[[#This Row],[0]]+Table9[[#This Row],[19985500]]+Table9[[#This Row],[14326171]]</f>
        <v>-2494952120</v>
      </c>
      <c r="F12" s="8">
        <v>17431609205</v>
      </c>
      <c r="G12" s="8">
        <v>-10399760863</v>
      </c>
      <c r="H12" s="8">
        <v>0</v>
      </c>
      <c r="I12" s="8">
        <f>Table9[[#This Row],[46000000.0000]]+Table9[[#This Row],[-26497125]]+Table9[[#This Row],[2792412096]]</f>
        <v>7031848342</v>
      </c>
    </row>
    <row r="13" spans="1:1024" ht="23.1" customHeight="1" x14ac:dyDescent="0.6">
      <c r="A13" s="7" t="s">
        <v>120</v>
      </c>
      <c r="B13" s="8">
        <v>3670721054</v>
      </c>
      <c r="C13" s="8">
        <v>-9593039991</v>
      </c>
      <c r="D13" s="8">
        <v>0</v>
      </c>
      <c r="E13" s="8">
        <f>Table9[[#This Row],[0]]+Table9[[#This Row],[19985500]]+Table9[[#This Row],[14326171]]</f>
        <v>-5922318937</v>
      </c>
      <c r="F13" s="8">
        <v>8219441916</v>
      </c>
      <c r="G13" s="8">
        <v>-14239023733</v>
      </c>
      <c r="H13" s="8">
        <v>0</v>
      </c>
      <c r="I13" s="8">
        <f>Table9[[#This Row],[46000000.0000]]+Table9[[#This Row],[-26497125]]+Table9[[#This Row],[2792412096]]</f>
        <v>-6019581817</v>
      </c>
    </row>
    <row r="14" spans="1:1024" ht="23.1" customHeight="1" x14ac:dyDescent="0.6">
      <c r="A14" s="7" t="s">
        <v>144</v>
      </c>
      <c r="B14" s="8">
        <v>22175053809</v>
      </c>
      <c r="C14" s="8">
        <v>-1247500000</v>
      </c>
      <c r="D14" s="8">
        <v>-327000000</v>
      </c>
      <c r="E14" s="8">
        <f>Table9[[#This Row],[0]]+Table9[[#This Row],[19985500]]+Table9[[#This Row],[14326171]]</f>
        <v>20600553809</v>
      </c>
      <c r="F14" s="8">
        <v>23473069765</v>
      </c>
      <c r="G14" s="8">
        <v>-1972500000</v>
      </c>
      <c r="H14" s="8">
        <v>-327000000</v>
      </c>
      <c r="I14" s="8">
        <f>Table9[[#This Row],[46000000.0000]]+Table9[[#This Row],[-26497125]]+Table9[[#This Row],[2792412096]]</f>
        <v>21173569765</v>
      </c>
    </row>
    <row r="15" spans="1:1024" ht="23.1" customHeight="1" x14ac:dyDescent="0.6">
      <c r="A15" s="7" t="s">
        <v>320</v>
      </c>
      <c r="B15" s="8">
        <v>0</v>
      </c>
      <c r="C15" s="8">
        <v>0</v>
      </c>
      <c r="D15" s="8">
        <v>0</v>
      </c>
      <c r="E15" s="8">
        <f>Table9[[#This Row],[0]]+Table9[[#This Row],[19985500]]+Table9[[#This Row],[14326171]]</f>
        <v>0</v>
      </c>
      <c r="F15" s="8">
        <v>0</v>
      </c>
      <c r="G15" s="8">
        <v>0</v>
      </c>
      <c r="H15" s="8">
        <v>401402150</v>
      </c>
      <c r="I15" s="8">
        <f>Table9[[#This Row],[46000000.0000]]+Table9[[#This Row],[-26497125]]+Table9[[#This Row],[2792412096]]</f>
        <v>401402150</v>
      </c>
    </row>
    <row r="16" spans="1:1024" ht="23.1" customHeight="1" x14ac:dyDescent="0.6">
      <c r="A16" s="7" t="s">
        <v>135</v>
      </c>
      <c r="B16" s="8">
        <v>2464550250</v>
      </c>
      <c r="C16" s="8">
        <v>-1015319135</v>
      </c>
      <c r="D16" s="8">
        <v>-271379933</v>
      </c>
      <c r="E16" s="8">
        <f>Table9[[#This Row],[0]]+Table9[[#This Row],[19985500]]+Table9[[#This Row],[14326171]]</f>
        <v>1177851182</v>
      </c>
      <c r="F16" s="8">
        <v>2464550250</v>
      </c>
      <c r="G16" s="8">
        <v>-1015319135</v>
      </c>
      <c r="H16" s="8">
        <v>-271379933</v>
      </c>
      <c r="I16" s="8">
        <f>Table9[[#This Row],[46000000.0000]]+Table9[[#This Row],[-26497125]]+Table9[[#This Row],[2792412096]]</f>
        <v>1177851182</v>
      </c>
    </row>
    <row r="17" spans="1:9" ht="23.1" customHeight="1" x14ac:dyDescent="0.6">
      <c r="A17" s="7" t="s">
        <v>322</v>
      </c>
      <c r="B17" s="8">
        <v>0</v>
      </c>
      <c r="C17" s="8">
        <v>0</v>
      </c>
      <c r="D17" s="8">
        <v>0</v>
      </c>
      <c r="E17" s="8">
        <f>Table9[[#This Row],[0]]+Table9[[#This Row],[19985500]]+Table9[[#This Row],[14326171]]</f>
        <v>0</v>
      </c>
      <c r="F17" s="8">
        <v>0</v>
      </c>
      <c r="G17" s="8">
        <v>0</v>
      </c>
      <c r="H17" s="8">
        <v>88344961</v>
      </c>
      <c r="I17" s="8">
        <f>Table9[[#This Row],[46000000.0000]]+Table9[[#This Row],[-26497125]]+Table9[[#This Row],[2792412096]]</f>
        <v>88344961</v>
      </c>
    </row>
    <row r="18" spans="1:9" ht="23.1" customHeight="1" x14ac:dyDescent="0.6">
      <c r="A18" s="7" t="s">
        <v>123</v>
      </c>
      <c r="B18" s="8">
        <v>3663112185</v>
      </c>
      <c r="C18" s="8">
        <v>-1078339371</v>
      </c>
      <c r="D18" s="8">
        <v>1263526506</v>
      </c>
      <c r="E18" s="8">
        <f>Table9[[#This Row],[0]]+Table9[[#This Row],[19985500]]+Table9[[#This Row],[14326171]]</f>
        <v>3848299320</v>
      </c>
      <c r="F18" s="8">
        <v>9820440575</v>
      </c>
      <c r="G18" s="8">
        <v>0</v>
      </c>
      <c r="H18" s="8">
        <v>1263526506</v>
      </c>
      <c r="I18" s="8">
        <f>Table9[[#This Row],[46000000.0000]]+Table9[[#This Row],[-26497125]]+Table9[[#This Row],[2792412096]]</f>
        <v>11083967081</v>
      </c>
    </row>
    <row r="19" spans="1:9" ht="23.1" customHeight="1" x14ac:dyDescent="0.6">
      <c r="A19" s="7" t="s">
        <v>132</v>
      </c>
      <c r="B19" s="8">
        <v>864776372</v>
      </c>
      <c r="C19" s="8">
        <v>1444456917</v>
      </c>
      <c r="D19" s="8">
        <v>-144999704</v>
      </c>
      <c r="E19" s="8">
        <f>Table9[[#This Row],[0]]+Table9[[#This Row],[19985500]]+Table9[[#This Row],[14326171]]</f>
        <v>2164233585</v>
      </c>
      <c r="F19" s="8">
        <v>1842747684</v>
      </c>
      <c r="G19" s="8">
        <v>0</v>
      </c>
      <c r="H19" s="8">
        <v>-144999704</v>
      </c>
      <c r="I19" s="8">
        <f>Table9[[#This Row],[46000000.0000]]+Table9[[#This Row],[-26497125]]+Table9[[#This Row],[2792412096]]</f>
        <v>1697747980</v>
      </c>
    </row>
    <row r="20" spans="1:9" ht="23.1" customHeight="1" x14ac:dyDescent="0.6">
      <c r="A20" s="7" t="s">
        <v>126</v>
      </c>
      <c r="B20" s="8">
        <v>1267747577</v>
      </c>
      <c r="C20" s="8">
        <v>224904648</v>
      </c>
      <c r="D20" s="8">
        <v>-224904641</v>
      </c>
      <c r="E20" s="8">
        <f>Table9[[#This Row],[0]]+Table9[[#This Row],[19985500]]+Table9[[#This Row],[14326171]]</f>
        <v>1267747584</v>
      </c>
      <c r="F20" s="8">
        <v>2816836363</v>
      </c>
      <c r="G20" s="8">
        <v>0</v>
      </c>
      <c r="H20" s="8">
        <v>-224904641</v>
      </c>
      <c r="I20" s="8">
        <f>Table9[[#This Row],[46000000.0000]]+Table9[[#This Row],[-26497125]]+Table9[[#This Row],[2792412096]]</f>
        <v>2591931722</v>
      </c>
    </row>
    <row r="21" spans="1:9" ht="23.1" customHeight="1" x14ac:dyDescent="0.6">
      <c r="A21" s="7" t="s">
        <v>321</v>
      </c>
      <c r="B21" s="8">
        <v>0</v>
      </c>
      <c r="C21" s="8">
        <v>0</v>
      </c>
      <c r="D21" s="8">
        <v>0</v>
      </c>
      <c r="E21" s="8">
        <f>Table9[[#This Row],[0]]+Table9[[#This Row],[19985500]]+Table9[[#This Row],[14326171]]</f>
        <v>0</v>
      </c>
      <c r="F21" s="8">
        <v>0</v>
      </c>
      <c r="G21" s="8">
        <v>0</v>
      </c>
      <c r="H21" s="8">
        <v>147039274</v>
      </c>
      <c r="I21" s="8">
        <f>Table9[[#This Row],[46000000.0000]]+Table9[[#This Row],[-26497125]]+Table9[[#This Row],[2792412096]]</f>
        <v>147039274</v>
      </c>
    </row>
    <row r="22" spans="1:9" ht="23.1" customHeight="1" x14ac:dyDescent="0.6">
      <c r="A22" s="7" t="s">
        <v>141</v>
      </c>
      <c r="B22" s="8">
        <v>25341827489</v>
      </c>
      <c r="C22" s="8">
        <v>220000000</v>
      </c>
      <c r="D22" s="8">
        <v>1318912500</v>
      </c>
      <c r="E22" s="8">
        <f>Table9[[#This Row],[0]]+Table9[[#This Row],[19985500]]+Table9[[#This Row],[14326171]]</f>
        <v>26880739989</v>
      </c>
      <c r="F22" s="8">
        <v>45640463911</v>
      </c>
      <c r="G22" s="8">
        <v>-1927500000</v>
      </c>
      <c r="H22" s="8">
        <v>440458760</v>
      </c>
      <c r="I22" s="8">
        <f>Table9[[#This Row],[46000000.0000]]+Table9[[#This Row],[-26497125]]+Table9[[#This Row],[2792412096]]</f>
        <v>44153422671</v>
      </c>
    </row>
    <row r="23" spans="1:9" ht="23.1" customHeight="1" x14ac:dyDescent="0.6">
      <c r="A23" s="7" t="s">
        <v>113</v>
      </c>
      <c r="B23" s="8">
        <v>0</v>
      </c>
      <c r="C23" s="8">
        <v>-231999764</v>
      </c>
      <c r="D23" s="8">
        <v>0</v>
      </c>
      <c r="E23" s="8">
        <f>Table9[[#This Row],[0]]+Table9[[#This Row],[19985500]]+Table9[[#This Row],[14326171]]</f>
        <v>-231999764</v>
      </c>
      <c r="F23" s="8">
        <v>0</v>
      </c>
      <c r="G23" s="8">
        <v>-231999764</v>
      </c>
      <c r="H23" s="8">
        <v>0</v>
      </c>
      <c r="I23" s="8">
        <f>Table9[[#This Row],[46000000.0000]]+Table9[[#This Row],[-26497125]]+Table9[[#This Row],[2792412096]]</f>
        <v>-231999764</v>
      </c>
    </row>
    <row r="24" spans="1:9" ht="23.1" customHeight="1" x14ac:dyDescent="0.6">
      <c r="A24" s="7" t="s">
        <v>319</v>
      </c>
      <c r="B24" s="8">
        <v>0</v>
      </c>
      <c r="C24" s="8">
        <v>0</v>
      </c>
      <c r="D24" s="8">
        <v>0</v>
      </c>
      <c r="E24" s="8">
        <f>Table9[[#This Row],[0]]+Table9[[#This Row],[19985500]]+Table9[[#This Row],[14326171]]</f>
        <v>0</v>
      </c>
      <c r="F24" s="8">
        <v>0</v>
      </c>
      <c r="G24" s="8">
        <v>0</v>
      </c>
      <c r="H24" s="8">
        <v>185029024</v>
      </c>
      <c r="I24" s="8">
        <f>Table9[[#This Row],[46000000.0000]]+Table9[[#This Row],[-26497125]]+Table9[[#This Row],[2792412096]]</f>
        <v>185029024</v>
      </c>
    </row>
    <row r="25" spans="1:9" ht="23.1" customHeight="1" x14ac:dyDescent="0.6">
      <c r="A25" s="7" t="s">
        <v>129</v>
      </c>
      <c r="B25" s="8">
        <v>0</v>
      </c>
      <c r="C25" s="8">
        <v>-217499560</v>
      </c>
      <c r="D25" s="8">
        <v>0</v>
      </c>
      <c r="E25" s="8">
        <f>Table9[[#This Row],[0]]+Table9[[#This Row],[19985500]]+Table9[[#This Row],[14326171]]</f>
        <v>-217499560</v>
      </c>
      <c r="F25" s="8">
        <v>0</v>
      </c>
      <c r="G25" s="8">
        <v>-217499560</v>
      </c>
      <c r="H25" s="8">
        <v>0</v>
      </c>
      <c r="I25" s="8">
        <f>Table9[[#This Row],[46000000.0000]]+Table9[[#This Row],[-26497125]]+Table9[[#This Row],[2792412096]]</f>
        <v>-217499560</v>
      </c>
    </row>
    <row r="26" spans="1:9" ht="23.1" customHeight="1" thickBot="1" x14ac:dyDescent="0.65">
      <c r="A26" s="7" t="s">
        <v>106</v>
      </c>
      <c r="B26" s="11">
        <f t="shared" ref="B26:I26" si="0">SUM(B10:B25)</f>
        <v>66800047968</v>
      </c>
      <c r="C26" s="11">
        <f t="shared" si="0"/>
        <v>-21307235937</v>
      </c>
      <c r="D26" s="11">
        <f t="shared" si="0"/>
        <v>1614154728</v>
      </c>
      <c r="E26" s="11">
        <f t="shared" si="0"/>
        <v>47106966759</v>
      </c>
      <c r="F26" s="11">
        <f t="shared" si="0"/>
        <v>116153972348</v>
      </c>
      <c r="G26" s="11">
        <f t="shared" si="0"/>
        <v>-30030100180</v>
      </c>
      <c r="H26" s="11">
        <f t="shared" si="0"/>
        <v>1607035115</v>
      </c>
      <c r="I26" s="11">
        <f t="shared" si="0"/>
        <v>87730907283</v>
      </c>
    </row>
    <row r="27" spans="1:9" ht="23.1" customHeight="1" thickTop="1" x14ac:dyDescent="0.6">
      <c r="A27" s="63"/>
      <c r="B27" s="20"/>
      <c r="C27" s="20"/>
      <c r="D27" s="20"/>
      <c r="E27" s="20">
        <f>Table9[[#This Row],[0]]+Table9[[#This Row],[19985500]]+Table9[[#This Row],[14326171]]</f>
        <v>0</v>
      </c>
      <c r="F27" s="20"/>
      <c r="G27" s="20"/>
      <c r="H27" s="20"/>
      <c r="I27" s="20">
        <f>Table9[[#This Row],[46000000.0000]]+Table9[[#This Row],[-26497125]]+Table9[[#This Row],[2792412096]]</f>
        <v>0</v>
      </c>
    </row>
  </sheetData>
  <mergeCells count="15">
    <mergeCell ref="I7:I9"/>
    <mergeCell ref="A7:A9"/>
    <mergeCell ref="E7:E9"/>
    <mergeCell ref="H7:H9"/>
    <mergeCell ref="G7:G9"/>
    <mergeCell ref="F7:F9"/>
    <mergeCell ref="D7:D9"/>
    <mergeCell ref="C7:C9"/>
    <mergeCell ref="B7:B9"/>
    <mergeCell ref="A1:I1"/>
    <mergeCell ref="A2:I2"/>
    <mergeCell ref="A3:I3"/>
    <mergeCell ref="A4:I4"/>
    <mergeCell ref="B6:E6"/>
    <mergeCell ref="F6:I6"/>
  </mergeCells>
  <pageMargins left="0.7" right="0.7" top="0.75" bottom="0.75" header="0.51180555555555496" footer="0.51180555555555496"/>
  <pageSetup paperSize="9" scale="87" firstPageNumber="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3"/>
  <sheetViews>
    <sheetView rightToLeft="1" view="pageBreakPreview" topLeftCell="A64" zoomScale="60" zoomScaleNormal="100" zoomScalePageLayoutView="106" workbookViewId="0">
      <selection activeCell="K79" sqref="K79"/>
    </sheetView>
  </sheetViews>
  <sheetFormatPr defaultColWidth="11.5703125" defaultRowHeight="22.5" x14ac:dyDescent="0.6"/>
  <cols>
    <col min="1" max="1" width="10.7109375" style="44" customWidth="1"/>
    <col min="2" max="2" width="29.85546875" style="44" customWidth="1"/>
    <col min="3" max="3" width="26.5703125" style="56" customWidth="1"/>
    <col min="4" max="4" width="29.85546875" style="44" customWidth="1"/>
    <col min="5" max="5" width="26.5703125" style="56" customWidth="1"/>
    <col min="6" max="6" width="0.7109375" style="43" customWidth="1"/>
    <col min="7" max="1023" width="11.5703125" style="43"/>
    <col min="1024" max="16384" width="11.5703125" style="4"/>
  </cols>
  <sheetData>
    <row r="1" spans="1:6" x14ac:dyDescent="0.6">
      <c r="A1" s="111" t="s">
        <v>1</v>
      </c>
      <c r="B1" s="111"/>
      <c r="C1" s="111"/>
      <c r="D1" s="111"/>
      <c r="E1" s="111"/>
    </row>
    <row r="2" spans="1:6" x14ac:dyDescent="0.6">
      <c r="A2" s="111" t="s">
        <v>236</v>
      </c>
      <c r="B2" s="111"/>
      <c r="C2" s="111"/>
      <c r="D2" s="111"/>
      <c r="E2" s="111"/>
    </row>
    <row r="3" spans="1:6" x14ac:dyDescent="0.6">
      <c r="A3" s="111" t="s">
        <v>237</v>
      </c>
      <c r="B3" s="111"/>
      <c r="C3" s="111"/>
      <c r="D3" s="111"/>
      <c r="E3" s="111"/>
    </row>
    <row r="4" spans="1:6" x14ac:dyDescent="0.6">
      <c r="A4" s="113" t="s">
        <v>340</v>
      </c>
      <c r="B4" s="113"/>
      <c r="C4" s="113"/>
      <c r="D4" s="113"/>
      <c r="E4" s="113"/>
    </row>
    <row r="5" spans="1:6" x14ac:dyDescent="0.6">
      <c r="A5" s="50"/>
      <c r="B5" s="50"/>
      <c r="C5" s="57"/>
      <c r="D5" s="50"/>
      <c r="E5" s="57"/>
    </row>
    <row r="6" spans="1:6" ht="37.5" customHeight="1" x14ac:dyDescent="0.6">
      <c r="A6" s="59" t="s">
        <v>341</v>
      </c>
      <c r="B6" s="119" t="s">
        <v>354</v>
      </c>
      <c r="C6" s="119"/>
      <c r="D6" s="116" t="s">
        <v>253</v>
      </c>
      <c r="E6" s="116"/>
      <c r="F6" s="61"/>
    </row>
    <row r="7" spans="1:6" ht="51" customHeight="1" x14ac:dyDescent="0.6">
      <c r="A7" s="58" t="s">
        <v>342</v>
      </c>
      <c r="B7" s="62" t="s">
        <v>343</v>
      </c>
      <c r="C7" s="62" t="s">
        <v>344</v>
      </c>
      <c r="D7" s="62" t="s">
        <v>343</v>
      </c>
      <c r="E7" s="62" t="s">
        <v>344</v>
      </c>
      <c r="F7" s="44"/>
    </row>
    <row r="8" spans="1:6" ht="22.5" hidden="1" customHeight="1" x14ac:dyDescent="0.6">
      <c r="A8" s="60"/>
      <c r="B8" s="51"/>
      <c r="C8" s="60"/>
      <c r="D8" s="51"/>
      <c r="E8" s="60"/>
      <c r="F8" s="44"/>
    </row>
    <row r="9" spans="1:6" ht="23.1" customHeight="1" x14ac:dyDescent="0.6">
      <c r="A9" s="7" t="s">
        <v>165</v>
      </c>
      <c r="B9" s="8">
        <v>1159533322</v>
      </c>
      <c r="C9" s="65" t="s">
        <v>360</v>
      </c>
      <c r="D9" s="8">
        <v>1662693069</v>
      </c>
      <c r="E9" s="65" t="s">
        <v>360</v>
      </c>
    </row>
    <row r="10" spans="1:6" ht="23.1" customHeight="1" x14ac:dyDescent="0.6">
      <c r="A10" s="7" t="s">
        <v>205</v>
      </c>
      <c r="B10" s="8">
        <v>276476664</v>
      </c>
      <c r="C10" s="65" t="s">
        <v>360</v>
      </c>
      <c r="D10" s="8">
        <v>276476664</v>
      </c>
      <c r="E10" s="65" t="s">
        <v>360</v>
      </c>
    </row>
    <row r="11" spans="1:6" ht="23.1" customHeight="1" x14ac:dyDescent="0.6">
      <c r="A11" s="7" t="s">
        <v>175</v>
      </c>
      <c r="B11" s="8">
        <v>106054951</v>
      </c>
      <c r="C11" s="65" t="s">
        <v>360</v>
      </c>
      <c r="D11" s="8">
        <v>3179417909</v>
      </c>
      <c r="E11" s="65" t="s">
        <v>360</v>
      </c>
    </row>
    <row r="12" spans="1:6" ht="23.1" customHeight="1" x14ac:dyDescent="0.6">
      <c r="A12" s="7" t="s">
        <v>184</v>
      </c>
      <c r="B12" s="8">
        <v>481129168</v>
      </c>
      <c r="C12" s="65" t="s">
        <v>360</v>
      </c>
      <c r="D12" s="8">
        <v>869700159</v>
      </c>
      <c r="E12" s="65" t="s">
        <v>360</v>
      </c>
    </row>
    <row r="13" spans="1:6" ht="23.1" customHeight="1" x14ac:dyDescent="0.6">
      <c r="A13" s="7" t="s">
        <v>183</v>
      </c>
      <c r="B13" s="8">
        <v>97516221</v>
      </c>
      <c r="C13" s="65" t="s">
        <v>360</v>
      </c>
      <c r="D13" s="8">
        <v>111362664</v>
      </c>
      <c r="E13" s="65" t="s">
        <v>360</v>
      </c>
    </row>
    <row r="14" spans="1:6" ht="23.1" customHeight="1" x14ac:dyDescent="0.6">
      <c r="A14" s="7" t="s">
        <v>232</v>
      </c>
      <c r="B14" s="8">
        <v>220684391</v>
      </c>
      <c r="C14" s="65" t="s">
        <v>360</v>
      </c>
      <c r="D14" s="8">
        <v>236665629</v>
      </c>
      <c r="E14" s="65" t="s">
        <v>360</v>
      </c>
    </row>
    <row r="15" spans="1:6" ht="23.1" customHeight="1" x14ac:dyDescent="0.6">
      <c r="A15" s="7" t="s">
        <v>164</v>
      </c>
      <c r="B15" s="8">
        <v>216523752</v>
      </c>
      <c r="C15" s="65" t="s">
        <v>360</v>
      </c>
      <c r="D15" s="8">
        <v>1327035219</v>
      </c>
      <c r="E15" s="65" t="s">
        <v>360</v>
      </c>
    </row>
    <row r="16" spans="1:6" ht="23.1" customHeight="1" x14ac:dyDescent="0.6">
      <c r="A16" s="7" t="s">
        <v>215</v>
      </c>
      <c r="B16" s="8">
        <v>98245960</v>
      </c>
      <c r="C16" s="65" t="s">
        <v>360</v>
      </c>
      <c r="D16" s="8">
        <v>561680990</v>
      </c>
      <c r="E16" s="65" t="s">
        <v>360</v>
      </c>
    </row>
    <row r="17" spans="1:5" ht="23.1" customHeight="1" x14ac:dyDescent="0.6">
      <c r="A17" s="7" t="s">
        <v>226</v>
      </c>
      <c r="B17" s="8">
        <v>261461107</v>
      </c>
      <c r="C17" s="65" t="s">
        <v>360</v>
      </c>
      <c r="D17" s="8">
        <v>274196230</v>
      </c>
      <c r="E17" s="65" t="s">
        <v>360</v>
      </c>
    </row>
    <row r="18" spans="1:5" ht="23.1" customHeight="1" x14ac:dyDescent="0.6">
      <c r="A18" s="7" t="s">
        <v>194</v>
      </c>
      <c r="B18" s="8">
        <v>229690871</v>
      </c>
      <c r="C18" s="65" t="s">
        <v>360</v>
      </c>
      <c r="D18" s="8">
        <v>791269430</v>
      </c>
      <c r="E18" s="65" t="s">
        <v>360</v>
      </c>
    </row>
    <row r="19" spans="1:5" ht="23.1" customHeight="1" x14ac:dyDescent="0.6">
      <c r="A19" s="7" t="s">
        <v>206</v>
      </c>
      <c r="B19" s="8">
        <v>58684152</v>
      </c>
      <c r="C19" s="65" t="s">
        <v>360</v>
      </c>
      <c r="D19" s="8">
        <v>163737149</v>
      </c>
      <c r="E19" s="65" t="s">
        <v>360</v>
      </c>
    </row>
    <row r="20" spans="1:5" ht="23.1" customHeight="1" x14ac:dyDescent="0.6">
      <c r="A20" s="7" t="s">
        <v>176</v>
      </c>
      <c r="B20" s="8">
        <v>157709707</v>
      </c>
      <c r="C20" s="65" t="s">
        <v>360</v>
      </c>
      <c r="D20" s="8">
        <v>279088733</v>
      </c>
      <c r="E20" s="65" t="s">
        <v>360</v>
      </c>
    </row>
    <row r="21" spans="1:5" ht="23.1" customHeight="1" x14ac:dyDescent="0.6">
      <c r="A21" s="7" t="s">
        <v>185</v>
      </c>
      <c r="B21" s="8">
        <v>491947878</v>
      </c>
      <c r="C21" s="65" t="s">
        <v>360</v>
      </c>
      <c r="D21" s="8">
        <v>715325406</v>
      </c>
      <c r="E21" s="65" t="s">
        <v>360</v>
      </c>
    </row>
    <row r="22" spans="1:5" ht="23.1" customHeight="1" x14ac:dyDescent="0.6">
      <c r="A22" s="7" t="s">
        <v>234</v>
      </c>
      <c r="B22" s="8">
        <v>124498231</v>
      </c>
      <c r="C22" s="65" t="s">
        <v>360</v>
      </c>
      <c r="D22" s="8">
        <v>196475071</v>
      </c>
      <c r="E22" s="65" t="s">
        <v>360</v>
      </c>
    </row>
    <row r="23" spans="1:5" ht="23.1" customHeight="1" x14ac:dyDescent="0.6">
      <c r="A23" s="7" t="s">
        <v>233</v>
      </c>
      <c r="B23" s="8">
        <v>160332004</v>
      </c>
      <c r="C23" s="65" t="s">
        <v>360</v>
      </c>
      <c r="D23" s="8">
        <v>446895867</v>
      </c>
      <c r="E23" s="65" t="s">
        <v>360</v>
      </c>
    </row>
    <row r="24" spans="1:5" ht="23.1" customHeight="1" x14ac:dyDescent="0.6">
      <c r="A24" s="7" t="s">
        <v>182</v>
      </c>
      <c r="B24" s="8">
        <v>101919339</v>
      </c>
      <c r="C24" s="65" t="s">
        <v>360</v>
      </c>
      <c r="D24" s="8">
        <v>261959206</v>
      </c>
      <c r="E24" s="65" t="s">
        <v>360</v>
      </c>
    </row>
    <row r="25" spans="1:5" ht="23.1" customHeight="1" x14ac:dyDescent="0.6">
      <c r="A25" s="7" t="s">
        <v>193</v>
      </c>
      <c r="B25" s="8">
        <v>135901091</v>
      </c>
      <c r="C25" s="65" t="s">
        <v>360</v>
      </c>
      <c r="D25" s="8">
        <v>147812952</v>
      </c>
      <c r="E25" s="65" t="s">
        <v>360</v>
      </c>
    </row>
    <row r="26" spans="1:5" ht="23.1" customHeight="1" x14ac:dyDescent="0.6">
      <c r="A26" s="7" t="s">
        <v>163</v>
      </c>
      <c r="B26" s="8">
        <v>204321826</v>
      </c>
      <c r="C26" s="65" t="s">
        <v>360</v>
      </c>
      <c r="D26" s="8">
        <v>234544103</v>
      </c>
      <c r="E26" s="65" t="s">
        <v>360</v>
      </c>
    </row>
    <row r="27" spans="1:5" ht="23.1" customHeight="1" x14ac:dyDescent="0.6">
      <c r="A27" s="7" t="s">
        <v>174</v>
      </c>
      <c r="B27" s="8">
        <v>0</v>
      </c>
      <c r="C27" s="65" t="s">
        <v>360</v>
      </c>
      <c r="D27" s="8">
        <v>58116683</v>
      </c>
      <c r="E27" s="65" t="s">
        <v>360</v>
      </c>
    </row>
    <row r="28" spans="1:5" ht="23.1" customHeight="1" x14ac:dyDescent="0.6">
      <c r="A28" s="7" t="s">
        <v>225</v>
      </c>
      <c r="B28" s="8">
        <v>8433453</v>
      </c>
      <c r="C28" s="65" t="s">
        <v>360</v>
      </c>
      <c r="D28" s="8">
        <v>86491282</v>
      </c>
      <c r="E28" s="65" t="s">
        <v>360</v>
      </c>
    </row>
    <row r="29" spans="1:5" ht="23.1" customHeight="1" x14ac:dyDescent="0.6">
      <c r="A29" s="7" t="s">
        <v>231</v>
      </c>
      <c r="B29" s="8">
        <v>270300054</v>
      </c>
      <c r="C29" s="65" t="s">
        <v>360</v>
      </c>
      <c r="D29" s="8">
        <v>495862360</v>
      </c>
      <c r="E29" s="65" t="s">
        <v>360</v>
      </c>
    </row>
    <row r="30" spans="1:5" ht="23.1" customHeight="1" x14ac:dyDescent="0.6">
      <c r="A30" s="7" t="s">
        <v>203</v>
      </c>
      <c r="B30" s="8">
        <v>46352610</v>
      </c>
      <c r="C30" s="65" t="s">
        <v>360</v>
      </c>
      <c r="D30" s="8">
        <v>134628000</v>
      </c>
      <c r="E30" s="65" t="s">
        <v>360</v>
      </c>
    </row>
    <row r="31" spans="1:5" ht="23.1" customHeight="1" x14ac:dyDescent="0.6">
      <c r="A31" s="7" t="s">
        <v>162</v>
      </c>
      <c r="B31" s="8">
        <v>131544199</v>
      </c>
      <c r="C31" s="65" t="s">
        <v>360</v>
      </c>
      <c r="D31" s="8">
        <v>552400028</v>
      </c>
      <c r="E31" s="65" t="s">
        <v>360</v>
      </c>
    </row>
    <row r="32" spans="1:5" ht="23.1" customHeight="1" x14ac:dyDescent="0.6">
      <c r="A32" s="7" t="s">
        <v>214</v>
      </c>
      <c r="B32" s="8">
        <v>0</v>
      </c>
      <c r="C32" s="65" t="s">
        <v>360</v>
      </c>
      <c r="D32" s="8">
        <v>73049660</v>
      </c>
      <c r="E32" s="65" t="s">
        <v>360</v>
      </c>
    </row>
    <row r="33" spans="1:5" ht="23.1" customHeight="1" x14ac:dyDescent="0.6">
      <c r="A33" s="7" t="s">
        <v>224</v>
      </c>
      <c r="B33" s="8">
        <v>82530226</v>
      </c>
      <c r="C33" s="65" t="s">
        <v>360</v>
      </c>
      <c r="D33" s="8">
        <v>186111634</v>
      </c>
      <c r="E33" s="65" t="s">
        <v>360</v>
      </c>
    </row>
    <row r="34" spans="1:5" ht="23.1" customHeight="1" x14ac:dyDescent="0.6">
      <c r="A34" s="7" t="s">
        <v>192</v>
      </c>
      <c r="B34" s="8">
        <v>120816409</v>
      </c>
      <c r="C34" s="65" t="s">
        <v>360</v>
      </c>
      <c r="D34" s="8">
        <v>148762156</v>
      </c>
      <c r="E34" s="65" t="s">
        <v>360</v>
      </c>
    </row>
    <row r="35" spans="1:5" ht="23.1" customHeight="1" x14ac:dyDescent="0.6">
      <c r="A35" s="7" t="s">
        <v>202</v>
      </c>
      <c r="B35" s="8">
        <v>155929614</v>
      </c>
      <c r="C35" s="65" t="s">
        <v>360</v>
      </c>
      <c r="D35" s="8">
        <v>337388059</v>
      </c>
      <c r="E35" s="65" t="s">
        <v>360</v>
      </c>
    </row>
    <row r="36" spans="1:5" ht="23.1" customHeight="1" x14ac:dyDescent="0.6">
      <c r="A36" s="7" t="s">
        <v>173</v>
      </c>
      <c r="B36" s="8">
        <v>0</v>
      </c>
      <c r="C36" s="65" t="s">
        <v>360</v>
      </c>
      <c r="D36" s="8">
        <v>182210734</v>
      </c>
      <c r="E36" s="65" t="s">
        <v>360</v>
      </c>
    </row>
    <row r="37" spans="1:5" ht="23.1" customHeight="1" x14ac:dyDescent="0.6">
      <c r="A37" s="7" t="s">
        <v>181</v>
      </c>
      <c r="B37" s="8">
        <v>544140796</v>
      </c>
      <c r="C37" s="65" t="s">
        <v>360</v>
      </c>
      <c r="D37" s="8">
        <v>744372982</v>
      </c>
      <c r="E37" s="65" t="s">
        <v>360</v>
      </c>
    </row>
    <row r="38" spans="1:5" ht="23.1" customHeight="1" x14ac:dyDescent="0.6">
      <c r="A38" s="7" t="s">
        <v>230</v>
      </c>
      <c r="B38" s="8">
        <v>346497669</v>
      </c>
      <c r="C38" s="65" t="s">
        <v>360</v>
      </c>
      <c r="D38" s="8">
        <v>429468392</v>
      </c>
      <c r="E38" s="65" t="s">
        <v>360</v>
      </c>
    </row>
    <row r="39" spans="1:5" ht="23.1" customHeight="1" x14ac:dyDescent="0.6">
      <c r="A39" s="7" t="s">
        <v>161</v>
      </c>
      <c r="B39" s="8">
        <v>65930895</v>
      </c>
      <c r="C39" s="65" t="s">
        <v>360</v>
      </c>
      <c r="D39" s="8">
        <v>198255780</v>
      </c>
      <c r="E39" s="65" t="s">
        <v>360</v>
      </c>
    </row>
    <row r="40" spans="1:5" ht="23.1" customHeight="1" x14ac:dyDescent="0.6">
      <c r="A40" s="7" t="s">
        <v>213</v>
      </c>
      <c r="B40" s="8">
        <v>0</v>
      </c>
      <c r="C40" s="65" t="s">
        <v>360</v>
      </c>
      <c r="D40" s="8">
        <v>135698393</v>
      </c>
      <c r="E40" s="65" t="s">
        <v>360</v>
      </c>
    </row>
    <row r="41" spans="1:5" ht="23.1" customHeight="1" x14ac:dyDescent="0.6">
      <c r="A41" s="7" t="s">
        <v>212</v>
      </c>
      <c r="B41" s="8">
        <v>1152577</v>
      </c>
      <c r="C41" s="65" t="s">
        <v>360</v>
      </c>
      <c r="D41" s="8">
        <v>10887829</v>
      </c>
      <c r="E41" s="65" t="s">
        <v>360</v>
      </c>
    </row>
    <row r="42" spans="1:5" ht="23.1" customHeight="1" x14ac:dyDescent="0.6">
      <c r="A42" s="7" t="s">
        <v>180</v>
      </c>
      <c r="B42" s="8">
        <v>0</v>
      </c>
      <c r="C42" s="65" t="s">
        <v>360</v>
      </c>
      <c r="D42" s="8">
        <v>138462770</v>
      </c>
      <c r="E42" s="65" t="s">
        <v>360</v>
      </c>
    </row>
    <row r="43" spans="1:5" ht="23.1" customHeight="1" x14ac:dyDescent="0.6">
      <c r="A43" s="7" t="s">
        <v>191</v>
      </c>
      <c r="B43" s="8">
        <v>116944343</v>
      </c>
      <c r="C43" s="65" t="s">
        <v>360</v>
      </c>
      <c r="D43" s="8">
        <v>189142618</v>
      </c>
      <c r="E43" s="65" t="s">
        <v>360</v>
      </c>
    </row>
    <row r="44" spans="1:5" ht="23.1" customHeight="1" x14ac:dyDescent="0.6">
      <c r="A44" s="7" t="s">
        <v>160</v>
      </c>
      <c r="B44" s="8">
        <v>0</v>
      </c>
      <c r="C44" s="65" t="s">
        <v>360</v>
      </c>
      <c r="D44" s="8">
        <v>21364640</v>
      </c>
      <c r="E44" s="65" t="s">
        <v>360</v>
      </c>
    </row>
    <row r="45" spans="1:5" ht="23.1" customHeight="1" x14ac:dyDescent="0.6">
      <c r="A45" s="7" t="s">
        <v>172</v>
      </c>
      <c r="B45" s="8">
        <v>20719103</v>
      </c>
      <c r="C45" s="65" t="s">
        <v>360</v>
      </c>
      <c r="D45" s="8">
        <v>23646550</v>
      </c>
      <c r="E45" s="65" t="s">
        <v>360</v>
      </c>
    </row>
    <row r="46" spans="1:5" ht="23.1" customHeight="1" x14ac:dyDescent="0.6">
      <c r="A46" s="7" t="s">
        <v>223</v>
      </c>
      <c r="B46" s="8">
        <v>124783938</v>
      </c>
      <c r="C46" s="65" t="s">
        <v>360</v>
      </c>
      <c r="D46" s="8">
        <v>417388015</v>
      </c>
      <c r="E46" s="65" t="s">
        <v>360</v>
      </c>
    </row>
    <row r="47" spans="1:5" ht="23.1" customHeight="1" x14ac:dyDescent="0.6">
      <c r="A47" s="7" t="s">
        <v>229</v>
      </c>
      <c r="B47" s="8">
        <v>79165677</v>
      </c>
      <c r="C47" s="65" t="s">
        <v>360</v>
      </c>
      <c r="D47" s="8">
        <v>144004087</v>
      </c>
      <c r="E47" s="65" t="s">
        <v>360</v>
      </c>
    </row>
    <row r="48" spans="1:5" ht="23.1" customHeight="1" x14ac:dyDescent="0.6">
      <c r="A48" s="7" t="s">
        <v>201</v>
      </c>
      <c r="B48" s="8">
        <v>186684680</v>
      </c>
      <c r="C48" s="65" t="s">
        <v>360</v>
      </c>
      <c r="D48" s="8">
        <v>313978735</v>
      </c>
      <c r="E48" s="65" t="s">
        <v>360</v>
      </c>
    </row>
    <row r="49" spans="1:5" ht="23.1" customHeight="1" x14ac:dyDescent="0.6">
      <c r="A49" s="7" t="s">
        <v>211</v>
      </c>
      <c r="B49" s="8">
        <v>43280205</v>
      </c>
      <c r="C49" s="65" t="s">
        <v>360</v>
      </c>
      <c r="D49" s="8">
        <v>159240938</v>
      </c>
      <c r="E49" s="65" t="s">
        <v>360</v>
      </c>
    </row>
    <row r="50" spans="1:5" ht="23.1" customHeight="1" x14ac:dyDescent="0.6">
      <c r="A50" s="7" t="s">
        <v>179</v>
      </c>
      <c r="B50" s="8">
        <v>0</v>
      </c>
      <c r="C50" s="65" t="s">
        <v>360</v>
      </c>
      <c r="D50" s="8">
        <v>143100045</v>
      </c>
      <c r="E50" s="65" t="s">
        <v>360</v>
      </c>
    </row>
    <row r="51" spans="1:5" ht="23.1" customHeight="1" x14ac:dyDescent="0.6">
      <c r="A51" s="7" t="s">
        <v>222</v>
      </c>
      <c r="B51" s="8">
        <v>118509734</v>
      </c>
      <c r="C51" s="65" t="s">
        <v>360</v>
      </c>
      <c r="D51" s="8">
        <v>214240816</v>
      </c>
      <c r="E51" s="65" t="s">
        <v>360</v>
      </c>
    </row>
    <row r="52" spans="1:5" ht="23.1" customHeight="1" x14ac:dyDescent="0.6">
      <c r="A52" s="7" t="s">
        <v>190</v>
      </c>
      <c r="B52" s="8">
        <v>48962253</v>
      </c>
      <c r="C52" s="65" t="s">
        <v>360</v>
      </c>
      <c r="D52" s="8">
        <v>303435590</v>
      </c>
      <c r="E52" s="65" t="s">
        <v>360</v>
      </c>
    </row>
    <row r="53" spans="1:5" ht="23.1" customHeight="1" x14ac:dyDescent="0.6">
      <c r="A53" s="7" t="s">
        <v>200</v>
      </c>
      <c r="B53" s="8">
        <v>110487535</v>
      </c>
      <c r="C53" s="65" t="s">
        <v>360</v>
      </c>
      <c r="D53" s="8">
        <v>170424068</v>
      </c>
      <c r="E53" s="65" t="s">
        <v>360</v>
      </c>
    </row>
    <row r="54" spans="1:5" ht="23.1" customHeight="1" x14ac:dyDescent="0.6">
      <c r="A54" s="7" t="s">
        <v>171</v>
      </c>
      <c r="B54" s="8">
        <v>20218110</v>
      </c>
      <c r="C54" s="65" t="s">
        <v>360</v>
      </c>
      <c r="D54" s="8">
        <v>251256222</v>
      </c>
      <c r="E54" s="65" t="s">
        <v>360</v>
      </c>
    </row>
    <row r="55" spans="1:5" ht="23.1" customHeight="1" x14ac:dyDescent="0.6">
      <c r="A55" s="7" t="s">
        <v>178</v>
      </c>
      <c r="B55" s="8">
        <v>332989564</v>
      </c>
      <c r="C55" s="65" t="s">
        <v>360</v>
      </c>
      <c r="D55" s="8">
        <v>653140476</v>
      </c>
      <c r="E55" s="65" t="s">
        <v>360</v>
      </c>
    </row>
    <row r="56" spans="1:5" ht="23.1" customHeight="1" x14ac:dyDescent="0.6">
      <c r="A56" s="7" t="s">
        <v>159</v>
      </c>
      <c r="B56" s="8">
        <v>217880253</v>
      </c>
      <c r="C56" s="65" t="s">
        <v>360</v>
      </c>
      <c r="D56" s="8">
        <v>553775383</v>
      </c>
      <c r="E56" s="65" t="s">
        <v>360</v>
      </c>
    </row>
    <row r="57" spans="1:5" ht="23.1" customHeight="1" x14ac:dyDescent="0.6">
      <c r="A57" s="7" t="s">
        <v>210</v>
      </c>
      <c r="B57" s="8">
        <v>278190982</v>
      </c>
      <c r="C57" s="65" t="s">
        <v>360</v>
      </c>
      <c r="D57" s="8">
        <v>565532545</v>
      </c>
      <c r="E57" s="65" t="s">
        <v>360</v>
      </c>
    </row>
    <row r="58" spans="1:5" ht="23.1" customHeight="1" x14ac:dyDescent="0.6">
      <c r="A58" s="7" t="s">
        <v>221</v>
      </c>
      <c r="B58" s="8">
        <v>345162120</v>
      </c>
      <c r="C58" s="65" t="s">
        <v>360</v>
      </c>
      <c r="D58" s="8">
        <v>431985064</v>
      </c>
      <c r="E58" s="65" t="s">
        <v>360</v>
      </c>
    </row>
    <row r="59" spans="1:5" ht="23.1" customHeight="1" x14ac:dyDescent="0.6">
      <c r="A59" s="7" t="s">
        <v>189</v>
      </c>
      <c r="B59" s="8">
        <v>346116285</v>
      </c>
      <c r="C59" s="65" t="s">
        <v>360</v>
      </c>
      <c r="D59" s="8">
        <v>459331090</v>
      </c>
      <c r="E59" s="65" t="s">
        <v>360</v>
      </c>
    </row>
    <row r="60" spans="1:5" ht="23.1" customHeight="1" x14ac:dyDescent="0.6">
      <c r="A60" s="7" t="s">
        <v>188</v>
      </c>
      <c r="B60" s="8">
        <v>303656578</v>
      </c>
      <c r="C60" s="65" t="s">
        <v>360</v>
      </c>
      <c r="D60" s="8">
        <v>499229862</v>
      </c>
      <c r="E60" s="65" t="s">
        <v>360</v>
      </c>
    </row>
    <row r="61" spans="1:5" ht="23.1" customHeight="1" x14ac:dyDescent="0.6">
      <c r="A61" s="7" t="s">
        <v>158</v>
      </c>
      <c r="B61" s="8">
        <v>411387327</v>
      </c>
      <c r="C61" s="65" t="s">
        <v>360</v>
      </c>
      <c r="D61" s="8">
        <v>791594470</v>
      </c>
      <c r="E61" s="65" t="s">
        <v>360</v>
      </c>
    </row>
    <row r="62" spans="1:5" ht="23.1" customHeight="1" x14ac:dyDescent="0.6">
      <c r="A62" s="7" t="s">
        <v>170</v>
      </c>
      <c r="B62" s="8">
        <v>0</v>
      </c>
      <c r="C62" s="65" t="s">
        <v>360</v>
      </c>
      <c r="D62" s="8">
        <v>21978944</v>
      </c>
      <c r="E62" s="65" t="s">
        <v>360</v>
      </c>
    </row>
    <row r="63" spans="1:5" ht="23.1" customHeight="1" x14ac:dyDescent="0.6">
      <c r="A63" s="7" t="s">
        <v>220</v>
      </c>
      <c r="B63" s="8">
        <v>257332956</v>
      </c>
      <c r="C63" s="65" t="s">
        <v>360</v>
      </c>
      <c r="D63" s="8">
        <v>345353581</v>
      </c>
      <c r="E63" s="65" t="s">
        <v>360</v>
      </c>
    </row>
    <row r="64" spans="1:5" ht="23.1" customHeight="1" x14ac:dyDescent="0.6">
      <c r="A64" s="7" t="s">
        <v>228</v>
      </c>
      <c r="B64" s="8">
        <v>305448321</v>
      </c>
      <c r="C64" s="65" t="s">
        <v>360</v>
      </c>
      <c r="D64" s="8">
        <v>356632858</v>
      </c>
      <c r="E64" s="65" t="s">
        <v>360</v>
      </c>
    </row>
    <row r="65" spans="1:5" ht="23.1" customHeight="1" x14ac:dyDescent="0.6">
      <c r="A65" s="7" t="s">
        <v>199</v>
      </c>
      <c r="B65" s="8">
        <v>428396417</v>
      </c>
      <c r="C65" s="65" t="s">
        <v>360</v>
      </c>
      <c r="D65" s="8">
        <v>730741110</v>
      </c>
      <c r="E65" s="65" t="s">
        <v>360</v>
      </c>
    </row>
    <row r="66" spans="1:5" ht="23.1" customHeight="1" x14ac:dyDescent="0.6">
      <c r="A66" s="7" t="s">
        <v>209</v>
      </c>
      <c r="B66" s="8">
        <v>129385243</v>
      </c>
      <c r="C66" s="65" t="s">
        <v>360</v>
      </c>
      <c r="D66" s="8">
        <v>141440876</v>
      </c>
      <c r="E66" s="65" t="s">
        <v>360</v>
      </c>
    </row>
    <row r="67" spans="1:5" ht="23.1" customHeight="1" x14ac:dyDescent="0.6">
      <c r="A67" s="7" t="s">
        <v>187</v>
      </c>
      <c r="B67" s="8">
        <v>107522576</v>
      </c>
      <c r="C67" s="65" t="s">
        <v>360</v>
      </c>
      <c r="D67" s="8">
        <v>315681928</v>
      </c>
      <c r="E67" s="65" t="s">
        <v>360</v>
      </c>
    </row>
    <row r="68" spans="1:5" ht="23.1" customHeight="1" x14ac:dyDescent="0.6">
      <c r="A68" s="7" t="s">
        <v>157</v>
      </c>
      <c r="B68" s="8">
        <v>241207590</v>
      </c>
      <c r="C68" s="65" t="s">
        <v>360</v>
      </c>
      <c r="D68" s="8">
        <v>284500950</v>
      </c>
      <c r="E68" s="65" t="s">
        <v>360</v>
      </c>
    </row>
    <row r="69" spans="1:5" ht="23.1" customHeight="1" x14ac:dyDescent="0.6">
      <c r="A69" s="7" t="s">
        <v>198</v>
      </c>
      <c r="B69" s="8">
        <v>0</v>
      </c>
      <c r="C69" s="65" t="s">
        <v>360</v>
      </c>
      <c r="D69" s="8">
        <v>27622635</v>
      </c>
      <c r="E69" s="65" t="s">
        <v>360</v>
      </c>
    </row>
    <row r="70" spans="1:5" ht="23.1" customHeight="1" x14ac:dyDescent="0.6">
      <c r="A70" s="7" t="s">
        <v>169</v>
      </c>
      <c r="B70" s="8">
        <v>254587564</v>
      </c>
      <c r="C70" s="65" t="s">
        <v>360</v>
      </c>
      <c r="D70" s="8">
        <v>474303127</v>
      </c>
      <c r="E70" s="65" t="s">
        <v>360</v>
      </c>
    </row>
    <row r="71" spans="1:5" ht="23.1" customHeight="1" x14ac:dyDescent="0.6">
      <c r="A71" s="7" t="s">
        <v>177</v>
      </c>
      <c r="B71" s="8">
        <v>349401871</v>
      </c>
      <c r="C71" s="65" t="s">
        <v>360</v>
      </c>
      <c r="D71" s="8">
        <v>3071632978</v>
      </c>
      <c r="E71" s="65" t="s">
        <v>360</v>
      </c>
    </row>
    <row r="72" spans="1:5" ht="23.1" customHeight="1" x14ac:dyDescent="0.6">
      <c r="A72" s="7" t="s">
        <v>155</v>
      </c>
      <c r="B72" s="8">
        <v>126445798</v>
      </c>
      <c r="C72" s="65" t="s">
        <v>360</v>
      </c>
      <c r="D72" s="8">
        <v>465205583</v>
      </c>
      <c r="E72" s="65" t="s">
        <v>360</v>
      </c>
    </row>
    <row r="73" spans="1:5" ht="23.1" customHeight="1" x14ac:dyDescent="0.6">
      <c r="A73" s="7" t="s">
        <v>208</v>
      </c>
      <c r="B73" s="8">
        <v>158968176</v>
      </c>
      <c r="C73" s="65" t="s">
        <v>360</v>
      </c>
      <c r="D73" s="8">
        <v>955626159</v>
      </c>
      <c r="E73" s="65" t="s">
        <v>360</v>
      </c>
    </row>
    <row r="74" spans="1:5" ht="23.1" customHeight="1" x14ac:dyDescent="0.6">
      <c r="A74" s="7" t="s">
        <v>219</v>
      </c>
      <c r="B74" s="8">
        <v>537522</v>
      </c>
      <c r="C74" s="65" t="s">
        <v>360</v>
      </c>
      <c r="D74" s="8">
        <v>37900184</v>
      </c>
      <c r="E74" s="65" t="s">
        <v>360</v>
      </c>
    </row>
    <row r="75" spans="1:5" ht="23.1" customHeight="1" x14ac:dyDescent="0.6">
      <c r="A75" s="7" t="s">
        <v>186</v>
      </c>
      <c r="B75" s="8">
        <v>317139063</v>
      </c>
      <c r="C75" s="65" t="s">
        <v>360</v>
      </c>
      <c r="D75" s="8">
        <v>368678292</v>
      </c>
      <c r="E75" s="65" t="s">
        <v>360</v>
      </c>
    </row>
    <row r="76" spans="1:5" ht="23.1" customHeight="1" x14ac:dyDescent="0.6">
      <c r="A76" s="7" t="s">
        <v>167</v>
      </c>
      <c r="B76" s="8">
        <v>7145561</v>
      </c>
      <c r="C76" s="65" t="s">
        <v>360</v>
      </c>
      <c r="D76" s="8">
        <v>281212053</v>
      </c>
      <c r="E76" s="65" t="s">
        <v>360</v>
      </c>
    </row>
    <row r="77" spans="1:5" ht="23.1" customHeight="1" x14ac:dyDescent="0.6">
      <c r="A77" s="7" t="s">
        <v>168</v>
      </c>
      <c r="B77" s="8">
        <v>79401156</v>
      </c>
      <c r="C77" s="65" t="s">
        <v>360</v>
      </c>
      <c r="D77" s="8">
        <v>251042971</v>
      </c>
      <c r="E77" s="65" t="s">
        <v>360</v>
      </c>
    </row>
    <row r="78" spans="1:5" ht="23.1" customHeight="1" x14ac:dyDescent="0.6">
      <c r="A78" s="7" t="s">
        <v>217</v>
      </c>
      <c r="B78" s="8">
        <v>67156932</v>
      </c>
      <c r="C78" s="65" t="s">
        <v>360</v>
      </c>
      <c r="D78" s="8">
        <v>89871453</v>
      </c>
      <c r="E78" s="65" t="s">
        <v>360</v>
      </c>
    </row>
    <row r="79" spans="1:5" ht="23.1" customHeight="1" x14ac:dyDescent="0.6">
      <c r="A79" s="7" t="s">
        <v>207</v>
      </c>
      <c r="B79" s="8">
        <v>0</v>
      </c>
      <c r="C79" s="65" t="s">
        <v>360</v>
      </c>
      <c r="D79" s="8">
        <v>40567683</v>
      </c>
      <c r="E79" s="65" t="s">
        <v>360</v>
      </c>
    </row>
    <row r="80" spans="1:5" ht="23.1" customHeight="1" x14ac:dyDescent="0.6">
      <c r="A80" s="7" t="s">
        <v>197</v>
      </c>
      <c r="B80" s="8">
        <v>322737382</v>
      </c>
      <c r="C80" s="65" t="s">
        <v>360</v>
      </c>
      <c r="D80" s="8">
        <v>400991065</v>
      </c>
      <c r="E80" s="65" t="s">
        <v>360</v>
      </c>
    </row>
    <row r="81" spans="1:6" ht="23.1" customHeight="1" x14ac:dyDescent="0.6">
      <c r="A81" s="7" t="s">
        <v>227</v>
      </c>
      <c r="B81" s="8">
        <v>560946932</v>
      </c>
      <c r="C81" s="65" t="s">
        <v>360</v>
      </c>
      <c r="D81" s="8">
        <v>967702905</v>
      </c>
      <c r="E81" s="65" t="s">
        <v>360</v>
      </c>
    </row>
    <row r="82" spans="1:6" ht="23.1" customHeight="1" thickBot="1" x14ac:dyDescent="0.65">
      <c r="A82" s="7" t="s">
        <v>106</v>
      </c>
      <c r="B82" s="11">
        <f>SUM(B9:B81)</f>
        <v>13175158884</v>
      </c>
      <c r="C82" s="8"/>
      <c r="D82" s="11">
        <f>SUM(D9:D81)</f>
        <v>31583001741</v>
      </c>
      <c r="E82" s="8"/>
    </row>
    <row r="83" spans="1:6" ht="23.1" customHeight="1" thickTop="1" x14ac:dyDescent="0.6">
      <c r="A83" s="63"/>
      <c r="B83" s="20"/>
      <c r="C83" s="20"/>
      <c r="D83" s="20"/>
      <c r="E83" s="20"/>
      <c r="F83" s="44"/>
    </row>
  </sheetData>
  <mergeCells count="6">
    <mergeCell ref="A1:E1"/>
    <mergeCell ref="A2:E2"/>
    <mergeCell ref="A3:E3"/>
    <mergeCell ref="A4:E4"/>
    <mergeCell ref="B6:C6"/>
    <mergeCell ref="D6:E6"/>
  </mergeCells>
  <pageMargins left="0.7" right="0.7" top="0.75" bottom="0.75" header="0.51180555555555496" footer="0.51180555555555496"/>
  <pageSetup paperSize="9" scale="70" firstPageNumber="0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"/>
  <sheetViews>
    <sheetView rightToLeft="1" view="pageBreakPreview" zoomScale="60" zoomScaleNormal="100" zoomScalePageLayoutView="106" workbookViewId="0">
      <selection activeCell="C6" sqref="C6:C7"/>
    </sheetView>
  </sheetViews>
  <sheetFormatPr defaultColWidth="9.140625" defaultRowHeight="22.5" x14ac:dyDescent="0.6"/>
  <cols>
    <col min="1" max="1" width="36.85546875" style="44" customWidth="1"/>
    <col min="2" max="2" width="30.85546875" style="44" customWidth="1"/>
    <col min="3" max="3" width="32.42578125" style="44" customWidth="1"/>
    <col min="4" max="1024" width="9.140625" style="43"/>
    <col min="1025" max="16384" width="9.140625" style="4"/>
  </cols>
  <sheetData>
    <row r="1" spans="1:3" x14ac:dyDescent="0.6">
      <c r="A1" s="111" t="s">
        <v>1</v>
      </c>
      <c r="B1" s="111"/>
      <c r="C1" s="111"/>
    </row>
    <row r="2" spans="1:3" x14ac:dyDescent="0.6">
      <c r="A2" s="111" t="s">
        <v>236</v>
      </c>
      <c r="B2" s="111"/>
      <c r="C2" s="111"/>
    </row>
    <row r="3" spans="1:3" x14ac:dyDescent="0.6">
      <c r="A3" s="111" t="s">
        <v>237</v>
      </c>
      <c r="B3" s="111"/>
      <c r="C3" s="111"/>
    </row>
    <row r="4" spans="1:3" x14ac:dyDescent="0.6">
      <c r="A4" s="113" t="s">
        <v>345</v>
      </c>
      <c r="B4" s="113"/>
      <c r="C4" s="113"/>
    </row>
    <row r="5" spans="1:3" x14ac:dyDescent="0.6">
      <c r="A5" s="66"/>
      <c r="B5" s="60" t="s">
        <v>354</v>
      </c>
      <c r="C5" s="60" t="s">
        <v>253</v>
      </c>
    </row>
    <row r="6" spans="1:3" ht="16.5" customHeight="1" x14ac:dyDescent="0.6">
      <c r="A6" s="117" t="s">
        <v>249</v>
      </c>
      <c r="B6" s="116" t="s">
        <v>152</v>
      </c>
      <c r="C6" s="116" t="s">
        <v>152</v>
      </c>
    </row>
    <row r="7" spans="1:3" x14ac:dyDescent="0.6">
      <c r="A7" s="117"/>
      <c r="B7" s="116"/>
      <c r="C7" s="116"/>
    </row>
    <row r="8" spans="1:3" ht="23.1" customHeight="1" x14ac:dyDescent="0.6">
      <c r="A8" s="7" t="s">
        <v>249</v>
      </c>
      <c r="B8" s="8">
        <v>0</v>
      </c>
      <c r="C8" s="8">
        <v>77980085</v>
      </c>
    </row>
    <row r="9" spans="1:3" ht="23.1" customHeight="1" x14ac:dyDescent="0.6">
      <c r="A9" s="7" t="s">
        <v>361</v>
      </c>
      <c r="B9" s="8">
        <v>0</v>
      </c>
      <c r="C9" s="8">
        <v>1364030565</v>
      </c>
    </row>
    <row r="10" spans="1:3" ht="23.1" customHeight="1" thickBot="1" x14ac:dyDescent="0.65">
      <c r="A10" s="7" t="s">
        <v>106</v>
      </c>
      <c r="B10" s="11">
        <f>SUM(B8:B9)</f>
        <v>0</v>
      </c>
      <c r="C10" s="11">
        <f>SUM(C8:C9)</f>
        <v>1442010650</v>
      </c>
    </row>
    <row r="11" spans="1:3" ht="23.1" customHeight="1" thickTop="1" x14ac:dyDescent="0.6">
      <c r="A11" s="7"/>
      <c r="B11" s="8"/>
      <c r="C11" s="8"/>
    </row>
  </sheetData>
  <mergeCells count="7">
    <mergeCell ref="A1:C1"/>
    <mergeCell ref="A2:C2"/>
    <mergeCell ref="A3:C3"/>
    <mergeCell ref="A4:C4"/>
    <mergeCell ref="A6:A7"/>
    <mergeCell ref="B6:B7"/>
    <mergeCell ref="C6:C7"/>
  </mergeCells>
  <pageMargins left="0.7" right="0.7" top="0.75" bottom="0.75" header="0.51180555555555496" footer="0.51180555555555496"/>
  <pageSetup paperSize="9" scale="87" firstPageNumber="0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tabSelected="1" view="pageBreakPreview" zoomScale="60" zoomScaleNormal="100" workbookViewId="0">
      <selection activeCell="C23" sqref="C23"/>
    </sheetView>
  </sheetViews>
  <sheetFormatPr defaultRowHeight="15" x14ac:dyDescent="0.25"/>
  <cols>
    <col min="1" max="1" width="23.7109375" customWidth="1"/>
    <col min="2" max="2" width="29.7109375" customWidth="1"/>
    <col min="3" max="3" width="23" customWidth="1"/>
    <col min="4" max="4" width="26.7109375" customWidth="1"/>
  </cols>
  <sheetData>
    <row r="1" spans="1:4" ht="81" customHeight="1" x14ac:dyDescent="0.65">
      <c r="A1" s="120" t="str">
        <f>'[1]ریز محاسبات'!A1</f>
        <v>نسبت های کفایت سرمایۀ صندوق سرمایه گذاری اختصاصی بازارگردانی صبا گستر نفت و گاز تامین در تاریخ 1400/05/31</v>
      </c>
      <c r="B1" s="121"/>
      <c r="C1" s="121"/>
      <c r="D1" s="122"/>
    </row>
    <row r="2" spans="1:4" ht="41.25" customHeight="1" x14ac:dyDescent="0.6">
      <c r="A2" s="75"/>
      <c r="B2" s="76" t="s">
        <v>362</v>
      </c>
      <c r="C2" s="77" t="s">
        <v>363</v>
      </c>
      <c r="D2" s="77" t="s">
        <v>364</v>
      </c>
    </row>
    <row r="3" spans="1:4" ht="22.5" x14ac:dyDescent="0.25">
      <c r="A3" s="78" t="s">
        <v>365</v>
      </c>
      <c r="B3" s="79">
        <f>'[1]ریز محاسبات'!E83</f>
        <v>79982129</v>
      </c>
      <c r="C3" s="79">
        <f>'[1]ریز محاسبات'!F83</f>
        <v>55413510.399999999</v>
      </c>
      <c r="D3" s="79">
        <f>'[1]ریز محاسبات'!G83</f>
        <v>72345241.200000003</v>
      </c>
    </row>
    <row r="4" spans="1:4" ht="22.5" x14ac:dyDescent="0.25">
      <c r="A4" s="78" t="s">
        <v>366</v>
      </c>
      <c r="B4" s="79">
        <f>'[1]ریز محاسبات'!E166</f>
        <v>0</v>
      </c>
      <c r="C4" s="79">
        <f>'[1]ریز محاسبات'!F166</f>
        <v>0</v>
      </c>
      <c r="D4" s="79">
        <f>'[1]ریز محاسبات'!G166</f>
        <v>0</v>
      </c>
    </row>
    <row r="5" spans="1:4" ht="22.5" x14ac:dyDescent="0.25">
      <c r="A5" s="78" t="s">
        <v>367</v>
      </c>
      <c r="B5" s="80">
        <f>B3+B4</f>
        <v>79982129</v>
      </c>
      <c r="C5" s="80">
        <f t="shared" ref="C5:D5" si="0">C3+C4</f>
        <v>55413510.399999999</v>
      </c>
      <c r="D5" s="80">
        <f t="shared" si="0"/>
        <v>72345241.200000003</v>
      </c>
    </row>
    <row r="6" spans="1:4" ht="22.5" x14ac:dyDescent="0.25">
      <c r="A6" s="78" t="s">
        <v>368</v>
      </c>
      <c r="B6" s="79">
        <f>'[1]ریز محاسبات'!E182</f>
        <v>5149601</v>
      </c>
      <c r="C6" s="79">
        <f>'[1]ریز محاسبات'!F182</f>
        <v>4120417.8</v>
      </c>
      <c r="D6" s="79">
        <f>'[1]ریز محاسبات'!G182</f>
        <v>3605826.2</v>
      </c>
    </row>
    <row r="7" spans="1:4" ht="22.5" x14ac:dyDescent="0.25">
      <c r="A7" s="78" t="s">
        <v>369</v>
      </c>
      <c r="B7" s="79">
        <f>'[1]ریز محاسبات'!E194</f>
        <v>0</v>
      </c>
      <c r="C7" s="79">
        <f>'[1]ریز محاسبات'!F194</f>
        <v>0</v>
      </c>
      <c r="D7" s="79">
        <f>'[1]ریز محاسبات'!G194</f>
        <v>0</v>
      </c>
    </row>
    <row r="8" spans="1:4" ht="22.5" x14ac:dyDescent="0.25">
      <c r="A8" s="78" t="s">
        <v>370</v>
      </c>
      <c r="B8" s="80">
        <f>B6+B7</f>
        <v>5149601</v>
      </c>
      <c r="C8" s="80">
        <f t="shared" ref="C8:D8" si="1">C6+C7</f>
        <v>4120417.8</v>
      </c>
      <c r="D8" s="80">
        <f t="shared" si="1"/>
        <v>3605826.2</v>
      </c>
    </row>
    <row r="9" spans="1:4" ht="22.5" x14ac:dyDescent="0.25">
      <c r="A9" s="78" t="s">
        <v>371</v>
      </c>
      <c r="B9" s="81">
        <f>'[1]ریز محاسبات'!E254</f>
        <v>1702336</v>
      </c>
      <c r="C9" s="81">
        <f>'[1]ریز محاسبات'!F254</f>
        <v>851168</v>
      </c>
      <c r="D9" s="81">
        <f>'[1]ریز محاسبات'!G254</f>
        <v>8511680</v>
      </c>
    </row>
    <row r="10" spans="1:4" ht="22.5" x14ac:dyDescent="0.25">
      <c r="A10" s="78" t="s">
        <v>372</v>
      </c>
      <c r="B10" s="80">
        <f>B8+B9</f>
        <v>6851937</v>
      </c>
      <c r="C10" s="80">
        <f t="shared" ref="C10:D10" si="2">C8+C9</f>
        <v>4971585.8</v>
      </c>
      <c r="D10" s="80">
        <f t="shared" si="2"/>
        <v>12117506.199999999</v>
      </c>
    </row>
    <row r="11" spans="1:4" ht="22.5" x14ac:dyDescent="0.6">
      <c r="A11" s="78" t="s">
        <v>373</v>
      </c>
      <c r="B11" s="82">
        <f>B3/(B6+B9)</f>
        <v>11.672922415953328</v>
      </c>
      <c r="C11" s="82">
        <f>C5/C10</f>
        <v>11.146043260482401</v>
      </c>
      <c r="D11" s="83"/>
    </row>
    <row r="12" spans="1:4" ht="22.5" x14ac:dyDescent="0.6">
      <c r="A12" s="78" t="s">
        <v>374</v>
      </c>
      <c r="B12" s="84">
        <f>B10/B5</f>
        <v>8.5668349738477201E-2</v>
      </c>
      <c r="C12" s="85"/>
      <c r="D12" s="84">
        <f>D10/D5</f>
        <v>0.16749555325278256</v>
      </c>
    </row>
  </sheetData>
  <mergeCells count="1">
    <mergeCell ref="A1:D1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4"/>
  <sheetViews>
    <sheetView rightToLeft="1" view="pageBreakPreview" zoomScale="60" zoomScaleNormal="100" zoomScalePageLayoutView="106" workbookViewId="0">
      <selection activeCell="S27" sqref="S27"/>
    </sheetView>
  </sheetViews>
  <sheetFormatPr defaultColWidth="9.140625" defaultRowHeight="22.5" x14ac:dyDescent="0.6"/>
  <cols>
    <col min="1" max="1" width="31" style="13" customWidth="1"/>
    <col min="2" max="2" width="11.28515625" style="13" customWidth="1"/>
    <col min="3" max="4" width="17.28515625" style="13" customWidth="1"/>
    <col min="5" max="5" width="14.42578125" style="13" customWidth="1"/>
    <col min="6" max="6" width="17.28515625" style="13" customWidth="1"/>
    <col min="7" max="7" width="13.5703125" style="13" customWidth="1"/>
    <col min="8" max="8" width="17.28515625" style="13" customWidth="1"/>
    <col min="9" max="9" width="16" style="13" customWidth="1"/>
    <col min="10" max="10" width="14.42578125" style="13" customWidth="1"/>
    <col min="11" max="12" width="17.28515625" style="13" customWidth="1"/>
    <col min="13" max="13" width="12.42578125" style="14" customWidth="1"/>
    <col min="14" max="1023" width="9.140625" style="3"/>
    <col min="1024" max="16384" width="9.140625" style="4"/>
  </cols>
  <sheetData>
    <row r="1" spans="1:13" x14ac:dyDescent="0.6">
      <c r="A1" s="89" t="s">
        <v>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x14ac:dyDescent="0.6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6">
      <c r="A3" s="89" t="s">
        <v>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x14ac:dyDescent="0.6">
      <c r="A4" s="90" t="s">
        <v>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x14ac:dyDescent="0.6">
      <c r="A5" s="90" t="s">
        <v>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7" spans="1:13" ht="18.75" customHeight="1" x14ac:dyDescent="0.6">
      <c r="A7" s="5"/>
      <c r="B7" s="91" t="s">
        <v>10</v>
      </c>
      <c r="C7" s="91"/>
      <c r="D7" s="91"/>
      <c r="E7" s="91" t="s">
        <v>11</v>
      </c>
      <c r="F7" s="91"/>
      <c r="G7" s="91"/>
      <c r="H7" s="91"/>
      <c r="I7" s="91" t="s">
        <v>12</v>
      </c>
      <c r="J7" s="91"/>
      <c r="K7" s="91"/>
      <c r="L7" s="91"/>
      <c r="M7" s="91"/>
    </row>
    <row r="8" spans="1:13" ht="17.25" customHeight="1" x14ac:dyDescent="0.6">
      <c r="A8" s="91" t="s">
        <v>13</v>
      </c>
      <c r="B8" s="91" t="s">
        <v>14</v>
      </c>
      <c r="C8" s="91" t="s">
        <v>15</v>
      </c>
      <c r="D8" s="92" t="s">
        <v>16</v>
      </c>
      <c r="E8" s="93" t="s">
        <v>17</v>
      </c>
      <c r="F8" s="93"/>
      <c r="G8" s="89" t="s">
        <v>18</v>
      </c>
      <c r="H8" s="89"/>
      <c r="I8" s="92" t="s">
        <v>14</v>
      </c>
      <c r="J8" s="92" t="s">
        <v>19</v>
      </c>
      <c r="K8" s="92" t="s">
        <v>15</v>
      </c>
      <c r="L8" s="92" t="s">
        <v>16</v>
      </c>
      <c r="M8" s="94" t="s">
        <v>20</v>
      </c>
    </row>
    <row r="9" spans="1:13" ht="20.25" customHeight="1" x14ac:dyDescent="0.6">
      <c r="A9" s="91"/>
      <c r="B9" s="91"/>
      <c r="C9" s="91"/>
      <c r="D9" s="91"/>
      <c r="E9" s="6" t="s">
        <v>14</v>
      </c>
      <c r="F9" s="6" t="s">
        <v>21</v>
      </c>
      <c r="G9" s="6" t="s">
        <v>14</v>
      </c>
      <c r="H9" s="6" t="s">
        <v>22</v>
      </c>
      <c r="I9" s="92"/>
      <c r="J9" s="92"/>
      <c r="K9" s="92"/>
      <c r="L9" s="92"/>
      <c r="M9" s="94"/>
    </row>
    <row r="10" spans="1:13" ht="23.1" customHeight="1" x14ac:dyDescent="0.6">
      <c r="A10" s="7" t="s">
        <v>23</v>
      </c>
      <c r="B10" s="8">
        <v>18518215</v>
      </c>
      <c r="C10" s="8">
        <v>205909007340</v>
      </c>
      <c r="D10" s="8">
        <v>207708984485</v>
      </c>
      <c r="E10" s="8">
        <v>734477</v>
      </c>
      <c r="F10" s="8">
        <v>8486768873</v>
      </c>
      <c r="G10" s="8">
        <v>901700</v>
      </c>
      <c r="H10" s="8">
        <v>10030202253</v>
      </c>
      <c r="I10" s="8">
        <v>18350992</v>
      </c>
      <c r="J10" s="9">
        <v>11110</v>
      </c>
      <c r="K10" s="8">
        <f>Table1[[#This Row],[205909007340.0000]]+Table1[[#This Row],[8486768873]]-Table1[[#This Row],[10030202253]]</f>
        <v>204365573960</v>
      </c>
      <c r="L10" s="8">
        <v>203724572687</v>
      </c>
      <c r="M10" s="10">
        <v>0.25</v>
      </c>
    </row>
    <row r="11" spans="1:13" ht="23.1" customHeight="1" x14ac:dyDescent="0.6">
      <c r="A11" s="7" t="s">
        <v>24</v>
      </c>
      <c r="B11" s="8">
        <v>2793376</v>
      </c>
      <c r="C11" s="8">
        <v>256933719027</v>
      </c>
      <c r="D11" s="8">
        <v>281525781036</v>
      </c>
      <c r="E11" s="8">
        <v>309438</v>
      </c>
      <c r="F11" s="8">
        <v>29184163071</v>
      </c>
      <c r="G11" s="8">
        <v>633733</v>
      </c>
      <c r="H11" s="8">
        <v>58384385138</v>
      </c>
      <c r="I11" s="8">
        <v>2469081</v>
      </c>
      <c r="J11" s="9">
        <v>110530</v>
      </c>
      <c r="K11" s="8">
        <f>Table1[[#This Row],[205909007340.0000]]+Table1[[#This Row],[8486768873]]-Table1[[#This Row],[10030202253]]</f>
        <v>227733496960</v>
      </c>
      <c r="L11" s="8">
        <v>272700113215</v>
      </c>
      <c r="M11" s="10">
        <v>0.34</v>
      </c>
    </row>
    <row r="12" spans="1:13" ht="23.1" customHeight="1" x14ac:dyDescent="0.6">
      <c r="A12" s="7" t="s">
        <v>25</v>
      </c>
      <c r="B12" s="8">
        <v>7083268</v>
      </c>
      <c r="C12" s="8">
        <v>410912014433</v>
      </c>
      <c r="D12" s="8">
        <v>288777696427</v>
      </c>
      <c r="E12" s="8">
        <v>100537</v>
      </c>
      <c r="F12" s="8">
        <v>3945752926</v>
      </c>
      <c r="G12" s="8">
        <v>1067294</v>
      </c>
      <c r="H12" s="8">
        <v>61669123011</v>
      </c>
      <c r="I12" s="8">
        <v>6116511</v>
      </c>
      <c r="J12" s="9">
        <v>43820</v>
      </c>
      <c r="K12" s="8">
        <f>Table1[[#This Row],[205909007340.0000]]+Table1[[#This Row],[8486768873]]-Table1[[#This Row],[10030202253]]</f>
        <v>353188644348</v>
      </c>
      <c r="L12" s="8">
        <v>267821812633</v>
      </c>
      <c r="M12" s="10">
        <v>0.33</v>
      </c>
    </row>
    <row r="13" spans="1:13" ht="23.1" customHeight="1" x14ac:dyDescent="0.6">
      <c r="A13" s="7" t="s">
        <v>26</v>
      </c>
      <c r="B13" s="8">
        <v>3758014</v>
      </c>
      <c r="C13" s="8">
        <v>453805647443</v>
      </c>
      <c r="D13" s="8">
        <v>264870063140</v>
      </c>
      <c r="E13" s="8">
        <v>66601</v>
      </c>
      <c r="F13" s="8">
        <v>4383011190</v>
      </c>
      <c r="G13" s="8">
        <v>362459</v>
      </c>
      <c r="H13" s="8">
        <v>43423375897</v>
      </c>
      <c r="I13" s="8">
        <v>3462156</v>
      </c>
      <c r="J13" s="9">
        <v>94810</v>
      </c>
      <c r="K13" s="8">
        <f>Table1[[#This Row],[205909007340.0000]]+Table1[[#This Row],[8486768873]]-Table1[[#This Row],[10030202253]]</f>
        <v>414765282736</v>
      </c>
      <c r="L13" s="8">
        <v>327997542635</v>
      </c>
      <c r="M13" s="10">
        <v>0.41</v>
      </c>
    </row>
    <row r="14" spans="1:13" ht="23.1" customHeight="1" x14ac:dyDescent="0.6">
      <c r="A14" s="7" t="s">
        <v>27</v>
      </c>
      <c r="B14" s="8">
        <v>5931374</v>
      </c>
      <c r="C14" s="8">
        <v>233038966762</v>
      </c>
      <c r="D14" s="8">
        <v>190963627542</v>
      </c>
      <c r="E14" s="8">
        <v>184587</v>
      </c>
      <c r="F14" s="8">
        <v>6778492247</v>
      </c>
      <c r="G14" s="8">
        <v>1251470</v>
      </c>
      <c r="H14" s="8">
        <v>49139513374</v>
      </c>
      <c r="I14" s="8">
        <v>4864491</v>
      </c>
      <c r="J14" s="9">
        <v>40310</v>
      </c>
      <c r="K14" s="8">
        <f>Table1[[#This Row],[205909007340.0000]]+Table1[[#This Row],[8486768873]]-Table1[[#This Row],[10030202253]]</f>
        <v>190677945635</v>
      </c>
      <c r="L14" s="8">
        <v>195938605612</v>
      </c>
      <c r="M14" s="10">
        <v>0.24</v>
      </c>
    </row>
    <row r="15" spans="1:13" ht="23.1" customHeight="1" x14ac:dyDescent="0.6">
      <c r="A15" s="7" t="s">
        <v>28</v>
      </c>
      <c r="B15" s="8">
        <v>4503053</v>
      </c>
      <c r="C15" s="8">
        <v>190932042930</v>
      </c>
      <c r="D15" s="8">
        <v>114515600803</v>
      </c>
      <c r="E15" s="8">
        <v>507884</v>
      </c>
      <c r="F15" s="8">
        <v>12003142379</v>
      </c>
      <c r="G15" s="8">
        <v>1698462</v>
      </c>
      <c r="H15" s="8">
        <v>68814754469</v>
      </c>
      <c r="I15" s="8">
        <v>3312475</v>
      </c>
      <c r="J15" s="9">
        <v>27560</v>
      </c>
      <c r="K15" s="8">
        <f>Table1[[#This Row],[205909007340.0000]]+Table1[[#This Row],[8486768873]]-Table1[[#This Row],[10030202253]]</f>
        <v>134120430840</v>
      </c>
      <c r="L15" s="8">
        <v>91222429227</v>
      </c>
      <c r="M15" s="10">
        <v>0.11</v>
      </c>
    </row>
    <row r="16" spans="1:13" ht="23.1" customHeight="1" x14ac:dyDescent="0.6">
      <c r="A16" s="7" t="s">
        <v>29</v>
      </c>
      <c r="B16" s="8">
        <v>2357182</v>
      </c>
      <c r="C16" s="8">
        <v>70412569384</v>
      </c>
      <c r="D16" s="8">
        <v>60745522072</v>
      </c>
      <c r="E16" s="8">
        <v>1608613</v>
      </c>
      <c r="F16" s="8">
        <v>38820847745</v>
      </c>
      <c r="G16" s="8">
        <v>648554</v>
      </c>
      <c r="H16" s="8">
        <v>18140050131</v>
      </c>
      <c r="I16" s="8">
        <v>3317241</v>
      </c>
      <c r="J16" s="9">
        <v>24220</v>
      </c>
      <c r="K16" s="8">
        <f>Table1[[#This Row],[205909007340.0000]]+Table1[[#This Row],[8486768873]]-Table1[[#This Row],[10030202253]]</f>
        <v>91093366998</v>
      </c>
      <c r="L16" s="8">
        <v>80282515905</v>
      </c>
      <c r="M16" s="10">
        <v>0.1</v>
      </c>
    </row>
    <row r="17" spans="1:13" ht="23.1" customHeight="1" x14ac:dyDescent="0.6">
      <c r="A17" s="7" t="s">
        <v>30</v>
      </c>
      <c r="B17" s="8">
        <v>879000</v>
      </c>
      <c r="C17" s="8">
        <v>198166478857</v>
      </c>
      <c r="D17" s="8">
        <v>149088066892</v>
      </c>
      <c r="E17" s="8">
        <v>160000</v>
      </c>
      <c r="F17" s="8">
        <v>24307632400</v>
      </c>
      <c r="G17" s="8">
        <v>0</v>
      </c>
      <c r="H17" s="8">
        <v>0</v>
      </c>
      <c r="I17" s="8">
        <v>1039000</v>
      </c>
      <c r="J17" s="9">
        <v>145960</v>
      </c>
      <c r="K17" s="8">
        <f>Table1[[#This Row],[205909007340.0000]]+Table1[[#This Row],[8486768873]]-Table1[[#This Row],[10030202253]]</f>
        <v>222474111257</v>
      </c>
      <c r="L17" s="8">
        <v>151537184149</v>
      </c>
      <c r="M17" s="10">
        <v>0.19</v>
      </c>
    </row>
    <row r="18" spans="1:13" ht="23.1" customHeight="1" x14ac:dyDescent="0.6">
      <c r="A18" s="7" t="s">
        <v>31</v>
      </c>
      <c r="B18" s="8">
        <v>25000000</v>
      </c>
      <c r="C18" s="8">
        <v>232000000000</v>
      </c>
      <c r="D18" s="8">
        <v>231823680000</v>
      </c>
      <c r="E18" s="8">
        <v>4742231</v>
      </c>
      <c r="F18" s="8">
        <v>46531501246</v>
      </c>
      <c r="G18" s="8">
        <v>10583119</v>
      </c>
      <c r="H18" s="8">
        <v>98632191771</v>
      </c>
      <c r="I18" s="8">
        <v>19159112</v>
      </c>
      <c r="J18" s="9">
        <v>10060</v>
      </c>
      <c r="K18" s="8">
        <f>Table1[[#This Row],[205909007340.0000]]+Table1[[#This Row],[8486768873]]-Table1[[#This Row],[10030202253]]</f>
        <v>179899309475</v>
      </c>
      <c r="L18" s="8">
        <v>192594183814</v>
      </c>
      <c r="M18" s="10">
        <v>0.24</v>
      </c>
    </row>
    <row r="19" spans="1:13" ht="23.1" customHeight="1" x14ac:dyDescent="0.6">
      <c r="A19" s="7" t="s">
        <v>32</v>
      </c>
      <c r="B19" s="8">
        <v>4613619</v>
      </c>
      <c r="C19" s="8">
        <v>280440997632</v>
      </c>
      <c r="D19" s="8">
        <v>151995414059</v>
      </c>
      <c r="E19" s="8">
        <v>0</v>
      </c>
      <c r="F19" s="8">
        <v>0</v>
      </c>
      <c r="G19" s="8">
        <v>0</v>
      </c>
      <c r="H19" s="8">
        <v>0</v>
      </c>
      <c r="I19" s="8">
        <v>4613619</v>
      </c>
      <c r="J19" s="9">
        <v>45900</v>
      </c>
      <c r="K19" s="8">
        <f>Table1[[#This Row],[205909007340.0000]]+Table1[[#This Row],[8486768873]]-Table1[[#This Row],[10030202253]]</f>
        <v>280440997632</v>
      </c>
      <c r="L19" s="8">
        <v>211604170618</v>
      </c>
      <c r="M19" s="10">
        <v>0.26</v>
      </c>
    </row>
    <row r="20" spans="1:13" ht="23.1" customHeight="1" x14ac:dyDescent="0.6">
      <c r="A20" s="7" t="s">
        <v>33</v>
      </c>
      <c r="B20" s="8">
        <v>11089247</v>
      </c>
      <c r="C20" s="8">
        <v>626725461539</v>
      </c>
      <c r="D20" s="8">
        <v>442512513650</v>
      </c>
      <c r="E20" s="8">
        <v>509210</v>
      </c>
      <c r="F20" s="8">
        <v>19519716251</v>
      </c>
      <c r="G20" s="8">
        <v>183754</v>
      </c>
      <c r="H20" s="8">
        <v>10251827969</v>
      </c>
      <c r="I20" s="8">
        <v>11414703</v>
      </c>
      <c r="J20" s="9">
        <v>38657</v>
      </c>
      <c r="K20" s="8">
        <f>Table1[[#This Row],[205909007340.0000]]+Table1[[#This Row],[8486768873]]-Table1[[#This Row],[10030202253]]</f>
        <v>635993349821</v>
      </c>
      <c r="L20" s="8">
        <v>440922817661</v>
      </c>
      <c r="M20" s="10">
        <v>0.55000000000000004</v>
      </c>
    </row>
    <row r="21" spans="1:13" ht="23.1" customHeight="1" x14ac:dyDescent="0.6">
      <c r="A21" s="7" t="s">
        <v>34</v>
      </c>
      <c r="B21" s="8">
        <v>5886729</v>
      </c>
      <c r="C21" s="8">
        <v>321933463173</v>
      </c>
      <c r="D21" s="8">
        <v>220113985320</v>
      </c>
      <c r="E21" s="8">
        <v>726469</v>
      </c>
      <c r="F21" s="8">
        <v>25850006344</v>
      </c>
      <c r="G21" s="8">
        <v>1160540</v>
      </c>
      <c r="H21" s="8">
        <v>61993727669</v>
      </c>
      <c r="I21" s="8">
        <v>5452658</v>
      </c>
      <c r="J21" s="9">
        <v>36960</v>
      </c>
      <c r="K21" s="8">
        <f>Table1[[#This Row],[205909007340.0000]]+Table1[[#This Row],[8486768873]]-Table1[[#This Row],[10030202253]]</f>
        <v>285789741848</v>
      </c>
      <c r="L21" s="8">
        <v>201377076701</v>
      </c>
      <c r="M21" s="10">
        <v>0.25</v>
      </c>
    </row>
    <row r="22" spans="1:13" ht="23.1" customHeight="1" x14ac:dyDescent="0.6">
      <c r="A22" s="7" t="s">
        <v>35</v>
      </c>
      <c r="B22" s="8">
        <v>16970097</v>
      </c>
      <c r="C22" s="8">
        <v>152216693732</v>
      </c>
      <c r="D22" s="8">
        <v>116495962123</v>
      </c>
      <c r="E22" s="8">
        <v>1487577</v>
      </c>
      <c r="F22" s="8">
        <v>9411813302</v>
      </c>
      <c r="G22" s="8">
        <v>1459974</v>
      </c>
      <c r="H22" s="8">
        <v>12839334302</v>
      </c>
      <c r="I22" s="8">
        <v>16997700</v>
      </c>
      <c r="J22" s="9">
        <v>6570</v>
      </c>
      <c r="K22" s="8">
        <f>Table1[[#This Row],[205909007340.0000]]+Table1[[#This Row],[8486768873]]-Table1[[#This Row],[10030202253]]</f>
        <v>148789172732</v>
      </c>
      <c r="L22" s="8">
        <v>111590016087</v>
      </c>
      <c r="M22" s="10">
        <v>0.14000000000000001</v>
      </c>
    </row>
    <row r="23" spans="1:13" ht="23.1" customHeight="1" x14ac:dyDescent="0.6">
      <c r="A23" s="7" t="s">
        <v>36</v>
      </c>
      <c r="B23" s="8">
        <v>7726122</v>
      </c>
      <c r="C23" s="8">
        <v>135242794980</v>
      </c>
      <c r="D23" s="8">
        <v>174168843326</v>
      </c>
      <c r="E23" s="8">
        <v>2415033</v>
      </c>
      <c r="F23" s="8">
        <v>54844347825</v>
      </c>
      <c r="G23" s="8">
        <v>3933163</v>
      </c>
      <c r="H23" s="8">
        <v>71933676095</v>
      </c>
      <c r="I23" s="8">
        <v>6207992</v>
      </c>
      <c r="J23" s="9">
        <v>25340</v>
      </c>
      <c r="K23" s="8">
        <f>Table1[[#This Row],[205909007340.0000]]+Table1[[#This Row],[8486768873]]-Table1[[#This Row],[10030202253]]</f>
        <v>118153466710</v>
      </c>
      <c r="L23" s="8">
        <v>157190961290</v>
      </c>
      <c r="M23" s="10">
        <v>0.2</v>
      </c>
    </row>
    <row r="24" spans="1:13" ht="23.1" customHeight="1" x14ac:dyDescent="0.6">
      <c r="A24" s="7" t="s">
        <v>37</v>
      </c>
      <c r="B24" s="8">
        <v>3316538</v>
      </c>
      <c r="C24" s="8">
        <v>56057764432</v>
      </c>
      <c r="D24" s="8">
        <v>60745939515</v>
      </c>
      <c r="E24" s="8">
        <v>3326323</v>
      </c>
      <c r="F24" s="8">
        <v>61408488834</v>
      </c>
      <c r="G24" s="8">
        <v>5686655</v>
      </c>
      <c r="H24" s="8">
        <v>99884912927</v>
      </c>
      <c r="I24" s="8">
        <v>956206</v>
      </c>
      <c r="J24" s="9">
        <v>22060</v>
      </c>
      <c r="K24" s="8">
        <f>Table1[[#This Row],[205909007340.0000]]+Table1[[#This Row],[8486768873]]-Table1[[#This Row],[10030202253]]</f>
        <v>17581340339</v>
      </c>
      <c r="L24" s="8">
        <v>21077872997</v>
      </c>
      <c r="M24" s="10">
        <v>0.03</v>
      </c>
    </row>
    <row r="25" spans="1:13" ht="23.1" customHeight="1" x14ac:dyDescent="0.6">
      <c r="A25" s="7" t="s">
        <v>38</v>
      </c>
      <c r="B25" s="8">
        <v>8454</v>
      </c>
      <c r="C25" s="8">
        <v>316245110</v>
      </c>
      <c r="D25" s="8">
        <v>319149385</v>
      </c>
      <c r="E25" s="8">
        <v>396361</v>
      </c>
      <c r="F25" s="8">
        <v>16167765807</v>
      </c>
      <c r="G25" s="8">
        <v>372018</v>
      </c>
      <c r="H25" s="8">
        <v>15033815202</v>
      </c>
      <c r="I25" s="8">
        <v>32797</v>
      </c>
      <c r="J25" s="9">
        <v>44400</v>
      </c>
      <c r="K25" s="8">
        <f>Table1[[#This Row],[205909007340.0000]]+Table1[[#This Row],[8486768873]]-Table1[[#This Row],[10030202253]]</f>
        <v>1450195715</v>
      </c>
      <c r="L25" s="8">
        <v>1455080102</v>
      </c>
      <c r="M25" s="10">
        <v>0</v>
      </c>
    </row>
    <row r="26" spans="1:13" ht="23.1" customHeight="1" x14ac:dyDescent="0.6">
      <c r="A26" s="7" t="s">
        <v>39</v>
      </c>
      <c r="B26" s="8">
        <v>105940</v>
      </c>
      <c r="C26" s="8">
        <v>6915300054</v>
      </c>
      <c r="D26" s="8">
        <v>6751717996</v>
      </c>
      <c r="E26" s="8">
        <v>346065</v>
      </c>
      <c r="F26" s="8">
        <v>22656444750</v>
      </c>
      <c r="G26" s="8">
        <v>419772</v>
      </c>
      <c r="H26" s="8">
        <v>27380784225</v>
      </c>
      <c r="I26" s="8">
        <v>32233</v>
      </c>
      <c r="J26" s="9">
        <v>68780</v>
      </c>
      <c r="K26" s="8">
        <f>Table1[[#This Row],[205909007340.0000]]+Table1[[#This Row],[8486768873]]-Table1[[#This Row],[10030202253]]</f>
        <v>2190960579</v>
      </c>
      <c r="L26" s="8">
        <v>2215300834</v>
      </c>
      <c r="M26" s="10">
        <v>0</v>
      </c>
    </row>
    <row r="27" spans="1:13" ht="23.1" customHeight="1" x14ac:dyDescent="0.6">
      <c r="A27" s="7" t="s">
        <v>40</v>
      </c>
      <c r="B27" s="8">
        <v>79895</v>
      </c>
      <c r="C27" s="8">
        <v>3364354429</v>
      </c>
      <c r="D27" s="8">
        <v>3384973465</v>
      </c>
      <c r="E27" s="8">
        <v>678215</v>
      </c>
      <c r="F27" s="8">
        <v>27373650932</v>
      </c>
      <c r="G27" s="8">
        <v>757443</v>
      </c>
      <c r="H27" s="8">
        <v>30710860386</v>
      </c>
      <c r="I27" s="8">
        <v>667</v>
      </c>
      <c r="J27" s="9">
        <v>43340</v>
      </c>
      <c r="K27" s="8">
        <f>Table1[[#This Row],[205909007340.0000]]+Table1[[#This Row],[8486768873]]-Table1[[#This Row],[10030202253]]</f>
        <v>27144975</v>
      </c>
      <c r="L27" s="8">
        <v>28885814</v>
      </c>
      <c r="M27" s="10">
        <v>0</v>
      </c>
    </row>
    <row r="28" spans="1:13" ht="23.1" customHeight="1" x14ac:dyDescent="0.6">
      <c r="A28" s="7" t="s">
        <v>41</v>
      </c>
      <c r="B28" s="8">
        <v>4435023</v>
      </c>
      <c r="C28" s="8">
        <v>379411512924</v>
      </c>
      <c r="D28" s="8">
        <v>353034292099</v>
      </c>
      <c r="E28" s="8">
        <v>48072</v>
      </c>
      <c r="F28" s="8">
        <v>4356527438</v>
      </c>
      <c r="G28" s="8">
        <v>3110226</v>
      </c>
      <c r="H28" s="8">
        <v>266112853153</v>
      </c>
      <c r="I28" s="8">
        <v>1372869</v>
      </c>
      <c r="J28" s="9">
        <v>102658</v>
      </c>
      <c r="K28" s="8">
        <f>Table1[[#This Row],[205909007340.0000]]+Table1[[#This Row],[8486768873]]-Table1[[#This Row],[10030202253]]</f>
        <v>117655187209</v>
      </c>
      <c r="L28" s="8">
        <v>140828874456</v>
      </c>
      <c r="M28" s="10">
        <v>0.18</v>
      </c>
    </row>
    <row r="29" spans="1:13" ht="23.1" customHeight="1" x14ac:dyDescent="0.6">
      <c r="A29" s="7" t="s">
        <v>42</v>
      </c>
      <c r="B29" s="8">
        <v>3688622</v>
      </c>
      <c r="C29" s="8">
        <v>101638115617</v>
      </c>
      <c r="D29" s="8">
        <v>87420246680</v>
      </c>
      <c r="E29" s="8">
        <v>0</v>
      </c>
      <c r="F29" s="8">
        <v>0</v>
      </c>
      <c r="G29" s="8">
        <v>0</v>
      </c>
      <c r="H29" s="8">
        <v>0</v>
      </c>
      <c r="I29" s="8">
        <v>3688622</v>
      </c>
      <c r="J29" s="9">
        <v>23523</v>
      </c>
      <c r="K29" s="8">
        <f>Table1[[#This Row],[205909007340.0000]]+Table1[[#This Row],[8486768873]]-Table1[[#This Row],[10030202253]]</f>
        <v>101638115617</v>
      </c>
      <c r="L29" s="8">
        <v>86701512045</v>
      </c>
      <c r="M29" s="10">
        <v>0.11</v>
      </c>
    </row>
    <row r="30" spans="1:13" ht="23.1" customHeight="1" x14ac:dyDescent="0.6">
      <c r="A30" s="7" t="s">
        <v>43</v>
      </c>
      <c r="B30" s="8">
        <v>764215359</v>
      </c>
      <c r="C30" s="8">
        <v>10388967977217</v>
      </c>
      <c r="D30" s="8">
        <v>10950519523396</v>
      </c>
      <c r="E30" s="8">
        <v>7410661</v>
      </c>
      <c r="F30" s="8">
        <v>104306126924</v>
      </c>
      <c r="G30" s="8">
        <v>23015534</v>
      </c>
      <c r="H30" s="8">
        <v>312902293147</v>
      </c>
      <c r="I30" s="8">
        <v>748610486</v>
      </c>
      <c r="J30" s="9">
        <v>14760</v>
      </c>
      <c r="K30" s="8">
        <f>Table1[[#This Row],[205909007340.0000]]+Table1[[#This Row],[8486768873]]-Table1[[#This Row],[10030202253]]</f>
        <v>10180371810994</v>
      </c>
      <c r="L30" s="8">
        <v>11041093160375</v>
      </c>
      <c r="M30" s="10">
        <v>13.8</v>
      </c>
    </row>
    <row r="31" spans="1:13" ht="23.1" customHeight="1" x14ac:dyDescent="0.6">
      <c r="A31" s="7" t="s">
        <v>44</v>
      </c>
      <c r="B31" s="8">
        <v>14478026</v>
      </c>
      <c r="C31" s="8">
        <v>444486436168</v>
      </c>
      <c r="D31" s="8">
        <v>406957348563</v>
      </c>
      <c r="E31" s="8">
        <v>160140</v>
      </c>
      <c r="F31" s="8">
        <v>4167774414</v>
      </c>
      <c r="G31" s="8">
        <v>1929995</v>
      </c>
      <c r="H31" s="8">
        <v>59167141546</v>
      </c>
      <c r="I31" s="8">
        <v>12708171</v>
      </c>
      <c r="J31" s="9">
        <v>29560</v>
      </c>
      <c r="K31" s="8">
        <f>Table1[[#This Row],[205909007340.0000]]+Table1[[#This Row],[8486768873]]-Table1[[#This Row],[10030202253]]</f>
        <v>389487069036</v>
      </c>
      <c r="L31" s="8">
        <v>375368038078</v>
      </c>
      <c r="M31" s="10">
        <v>0.47</v>
      </c>
    </row>
    <row r="32" spans="1:13" ht="23.1" customHeight="1" x14ac:dyDescent="0.6">
      <c r="A32" s="7" t="s">
        <v>45</v>
      </c>
      <c r="B32" s="8">
        <v>521617816</v>
      </c>
      <c r="C32" s="8">
        <v>5405811571485</v>
      </c>
      <c r="D32" s="8">
        <v>5478036771697</v>
      </c>
      <c r="E32" s="8">
        <v>439249</v>
      </c>
      <c r="F32" s="8">
        <v>4765898493</v>
      </c>
      <c r="G32" s="8">
        <v>6540925</v>
      </c>
      <c r="H32" s="8">
        <v>67788367369</v>
      </c>
      <c r="I32" s="8">
        <v>515516140</v>
      </c>
      <c r="J32" s="9">
        <v>11090</v>
      </c>
      <c r="K32" s="8">
        <f>Table1[[#This Row],[205909007340.0000]]+Table1[[#This Row],[8486768873]]-Table1[[#This Row],[10030202253]]</f>
        <v>5342789102609</v>
      </c>
      <c r="L32" s="8">
        <v>5712729016369</v>
      </c>
      <c r="M32" s="10">
        <v>7.14</v>
      </c>
    </row>
    <row r="33" spans="1:13" ht="23.1" customHeight="1" x14ac:dyDescent="0.6">
      <c r="A33" s="7" t="s">
        <v>46</v>
      </c>
      <c r="B33" s="8">
        <v>327685503</v>
      </c>
      <c r="C33" s="8">
        <v>2602130982757</v>
      </c>
      <c r="D33" s="8">
        <v>2919750931814</v>
      </c>
      <c r="E33" s="8">
        <v>542869987</v>
      </c>
      <c r="F33" s="8">
        <v>5003327548980</v>
      </c>
      <c r="G33" s="8">
        <v>21086310</v>
      </c>
      <c r="H33" s="8">
        <v>182609946246</v>
      </c>
      <c r="I33" s="8">
        <v>849469180</v>
      </c>
      <c r="J33" s="9">
        <v>9195</v>
      </c>
      <c r="K33" s="8">
        <f>Table1[[#This Row],[205909007340.0000]]+Table1[[#This Row],[8486768873]]-Table1[[#This Row],[10030202253]]</f>
        <v>7422848585491</v>
      </c>
      <c r="L33" s="8">
        <v>7804932849580</v>
      </c>
      <c r="M33" s="10">
        <v>9.76</v>
      </c>
    </row>
    <row r="34" spans="1:13" ht="23.1" customHeight="1" x14ac:dyDescent="0.6">
      <c r="A34" s="7" t="s">
        <v>47</v>
      </c>
      <c r="B34" s="8">
        <v>9899427</v>
      </c>
      <c r="C34" s="8">
        <v>462043588761</v>
      </c>
      <c r="D34" s="8">
        <v>343446887283</v>
      </c>
      <c r="E34" s="8">
        <v>472680</v>
      </c>
      <c r="F34" s="8">
        <v>16755810912</v>
      </c>
      <c r="G34" s="8">
        <v>1035204</v>
      </c>
      <c r="H34" s="8">
        <v>47936387790</v>
      </c>
      <c r="I34" s="8">
        <v>9336903</v>
      </c>
      <c r="J34" s="9">
        <v>38440</v>
      </c>
      <c r="K34" s="8">
        <f>Table1[[#This Row],[205909007340.0000]]+Table1[[#This Row],[8486768873]]-Table1[[#This Row],[10030202253]]</f>
        <v>430863011883</v>
      </c>
      <c r="L34" s="8">
        <v>358637779303</v>
      </c>
      <c r="M34" s="10">
        <v>0.45</v>
      </c>
    </row>
    <row r="35" spans="1:13" ht="23.1" customHeight="1" x14ac:dyDescent="0.6">
      <c r="A35" s="7" t="s">
        <v>48</v>
      </c>
      <c r="B35" s="8">
        <v>9478798</v>
      </c>
      <c r="C35" s="8">
        <v>288260856352</v>
      </c>
      <c r="D35" s="8">
        <v>234895534018</v>
      </c>
      <c r="E35" s="8">
        <v>356648</v>
      </c>
      <c r="F35" s="8">
        <v>8425514332</v>
      </c>
      <c r="G35" s="8">
        <v>828240</v>
      </c>
      <c r="H35" s="8">
        <v>25002131251</v>
      </c>
      <c r="I35" s="8">
        <v>9007206</v>
      </c>
      <c r="J35" s="9">
        <v>26350</v>
      </c>
      <c r="K35" s="8">
        <f>Table1[[#This Row],[205909007340.0000]]+Table1[[#This Row],[8486768873]]-Table1[[#This Row],[10030202253]]</f>
        <v>271684239433</v>
      </c>
      <c r="L35" s="8">
        <v>237159499795</v>
      </c>
      <c r="M35" s="10">
        <v>0.3</v>
      </c>
    </row>
    <row r="36" spans="1:13" ht="23.1" customHeight="1" x14ac:dyDescent="0.6">
      <c r="A36" s="7" t="s">
        <v>49</v>
      </c>
      <c r="B36" s="8">
        <v>3060942</v>
      </c>
      <c r="C36" s="8">
        <v>116186702543</v>
      </c>
      <c r="D36" s="8">
        <v>96380038823</v>
      </c>
      <c r="E36" s="8">
        <v>669157</v>
      </c>
      <c r="F36" s="8">
        <v>19091486082</v>
      </c>
      <c r="G36" s="8">
        <v>729484</v>
      </c>
      <c r="H36" s="8">
        <v>26736570418</v>
      </c>
      <c r="I36" s="8">
        <v>3000615</v>
      </c>
      <c r="J36" s="9">
        <v>28509</v>
      </c>
      <c r="K36" s="8">
        <f>Table1[[#This Row],[205909007340.0000]]+Table1[[#This Row],[8486768873]]-Table1[[#This Row],[10030202253]]</f>
        <v>108541618207</v>
      </c>
      <c r="L36" s="8">
        <v>85479519193</v>
      </c>
      <c r="M36" s="10">
        <v>0.11</v>
      </c>
    </row>
    <row r="37" spans="1:13" ht="23.1" customHeight="1" x14ac:dyDescent="0.6">
      <c r="A37" s="7" t="s">
        <v>50</v>
      </c>
      <c r="B37" s="8">
        <v>6797681</v>
      </c>
      <c r="C37" s="8">
        <v>307017530198</v>
      </c>
      <c r="D37" s="8">
        <v>190747399563</v>
      </c>
      <c r="E37" s="8">
        <v>114098</v>
      </c>
      <c r="F37" s="8">
        <v>3169375025</v>
      </c>
      <c r="G37" s="8">
        <v>583046</v>
      </c>
      <c r="H37" s="8">
        <v>26183665007</v>
      </c>
      <c r="I37" s="8">
        <v>6328733</v>
      </c>
      <c r="J37" s="9">
        <v>32878</v>
      </c>
      <c r="K37" s="8">
        <f>Table1[[#This Row],[205909007340.0000]]+Table1[[#This Row],[8486768873]]-Table1[[#This Row],[10030202253]]</f>
        <v>284003240216</v>
      </c>
      <c r="L37" s="8">
        <v>207917945752</v>
      </c>
      <c r="M37" s="10">
        <v>0.26</v>
      </c>
    </row>
    <row r="38" spans="1:13" ht="23.1" customHeight="1" x14ac:dyDescent="0.6">
      <c r="A38" s="7" t="s">
        <v>51</v>
      </c>
      <c r="B38" s="8">
        <v>5813671</v>
      </c>
      <c r="C38" s="8">
        <v>278632318304</v>
      </c>
      <c r="D38" s="8">
        <v>255432837266</v>
      </c>
      <c r="E38" s="8">
        <v>118977</v>
      </c>
      <c r="F38" s="8">
        <v>5825607246</v>
      </c>
      <c r="G38" s="8">
        <v>420625</v>
      </c>
      <c r="H38" s="8">
        <v>20159788736</v>
      </c>
      <c r="I38" s="8">
        <v>5512023</v>
      </c>
      <c r="J38" s="9">
        <v>49980</v>
      </c>
      <c r="K38" s="8">
        <f>Table1[[#This Row],[205909007340.0000]]+Table1[[#This Row],[8486768873]]-Table1[[#This Row],[10030202253]]</f>
        <v>264298136814</v>
      </c>
      <c r="L38" s="8">
        <v>275281536452</v>
      </c>
      <c r="M38" s="10">
        <v>0.34</v>
      </c>
    </row>
    <row r="39" spans="1:13" ht="23.1" customHeight="1" x14ac:dyDescent="0.6">
      <c r="A39" s="7" t="s">
        <v>52</v>
      </c>
      <c r="B39" s="8">
        <v>2852163</v>
      </c>
      <c r="C39" s="8">
        <v>61418445019</v>
      </c>
      <c r="D39" s="8">
        <v>70451885205</v>
      </c>
      <c r="E39" s="8">
        <v>2032740</v>
      </c>
      <c r="F39" s="8">
        <v>44921943342</v>
      </c>
      <c r="G39" s="8">
        <v>2219311</v>
      </c>
      <c r="H39" s="8">
        <v>48251233882</v>
      </c>
      <c r="I39" s="8">
        <v>2665592</v>
      </c>
      <c r="J39" s="9">
        <v>22180</v>
      </c>
      <c r="K39" s="8">
        <f>Table1[[#This Row],[205909007340.0000]]+Table1[[#This Row],[8486768873]]-Table1[[#This Row],[10030202253]]</f>
        <v>58089154479</v>
      </c>
      <c r="L39" s="8">
        <v>59077897214</v>
      </c>
      <c r="M39" s="10">
        <v>7.0000000000000007E-2</v>
      </c>
    </row>
    <row r="40" spans="1:13" ht="23.1" customHeight="1" x14ac:dyDescent="0.6">
      <c r="A40" s="7" t="s">
        <v>53</v>
      </c>
      <c r="B40" s="8">
        <v>92194881</v>
      </c>
      <c r="C40" s="8">
        <v>2240338760693</v>
      </c>
      <c r="D40" s="8">
        <v>3214418971377</v>
      </c>
      <c r="E40" s="8">
        <v>1619601</v>
      </c>
      <c r="F40" s="8">
        <v>58149417900</v>
      </c>
      <c r="G40" s="8">
        <v>6237121</v>
      </c>
      <c r="H40" s="8">
        <v>152194317062</v>
      </c>
      <c r="I40" s="8">
        <v>87577361</v>
      </c>
      <c r="J40" s="9">
        <v>37623</v>
      </c>
      <c r="K40" s="8">
        <f>Table1[[#This Row],[205909007340.0000]]+Table1[[#This Row],[8486768873]]-Table1[[#This Row],[10030202253]]</f>
        <v>2146293861531</v>
      </c>
      <c r="L40" s="8">
        <v>3292418911385</v>
      </c>
      <c r="M40" s="10">
        <v>4.12</v>
      </c>
    </row>
    <row r="41" spans="1:13" ht="23.1" customHeight="1" x14ac:dyDescent="0.6">
      <c r="A41" s="7" t="s">
        <v>54</v>
      </c>
      <c r="B41" s="8">
        <v>14400000</v>
      </c>
      <c r="C41" s="8">
        <v>504973346355</v>
      </c>
      <c r="D41" s="8">
        <v>944440079618</v>
      </c>
      <c r="E41" s="8">
        <v>2855211</v>
      </c>
      <c r="F41" s="8">
        <v>168180758168</v>
      </c>
      <c r="G41" s="8">
        <v>1460007</v>
      </c>
      <c r="H41" s="8">
        <v>56300947043</v>
      </c>
      <c r="I41" s="8">
        <v>15795204</v>
      </c>
      <c r="J41" s="9">
        <v>55463</v>
      </c>
      <c r="K41" s="8">
        <f>Table1[[#This Row],[205909007340.0000]]+Table1[[#This Row],[8486768873]]-Table1[[#This Row],[10030202253]]</f>
        <v>616853157480</v>
      </c>
      <c r="L41" s="8">
        <v>875383601911</v>
      </c>
      <c r="M41" s="10">
        <v>1.0900000000000001</v>
      </c>
    </row>
    <row r="42" spans="1:13" ht="23.1" customHeight="1" x14ac:dyDescent="0.6">
      <c r="A42" s="7" t="s">
        <v>55</v>
      </c>
      <c r="B42" s="8">
        <v>11716111</v>
      </c>
      <c r="C42" s="8">
        <v>436156193607</v>
      </c>
      <c r="D42" s="8">
        <v>537758835116</v>
      </c>
      <c r="E42" s="8">
        <v>87465</v>
      </c>
      <c r="F42" s="8">
        <v>4349876702</v>
      </c>
      <c r="G42" s="8">
        <v>1054283</v>
      </c>
      <c r="H42" s="8">
        <v>39249710270</v>
      </c>
      <c r="I42" s="8">
        <v>10749293</v>
      </c>
      <c r="J42" s="9">
        <v>50072</v>
      </c>
      <c r="K42" s="8">
        <f>Table1[[#This Row],[205909007340.0000]]+Table1[[#This Row],[8486768873]]-Table1[[#This Row],[10030202253]]</f>
        <v>401256360039</v>
      </c>
      <c r="L42" s="8">
        <v>537829537763</v>
      </c>
      <c r="M42" s="10">
        <v>0.67</v>
      </c>
    </row>
    <row r="43" spans="1:13" ht="23.1" customHeight="1" x14ac:dyDescent="0.6">
      <c r="A43" s="7" t="s">
        <v>56</v>
      </c>
      <c r="B43" s="8">
        <v>25280182</v>
      </c>
      <c r="C43" s="8">
        <v>476927563440</v>
      </c>
      <c r="D43" s="8">
        <v>330413475331</v>
      </c>
      <c r="E43" s="8">
        <v>740401</v>
      </c>
      <c r="F43" s="8">
        <v>8494621627</v>
      </c>
      <c r="G43" s="8">
        <v>1573960</v>
      </c>
      <c r="H43" s="8">
        <v>29463089896</v>
      </c>
      <c r="I43" s="8">
        <v>24446623</v>
      </c>
      <c r="J43" s="9">
        <v>11620</v>
      </c>
      <c r="K43" s="8">
        <f>Table1[[#This Row],[205909007340.0000]]+Table1[[#This Row],[8486768873]]-Table1[[#This Row],[10030202253]]</f>
        <v>455959095171</v>
      </c>
      <c r="L43" s="8">
        <v>283853866246</v>
      </c>
      <c r="M43" s="10">
        <v>0.35</v>
      </c>
    </row>
    <row r="44" spans="1:13" ht="23.1" customHeight="1" x14ac:dyDescent="0.6">
      <c r="A44" s="7" t="s">
        <v>57</v>
      </c>
      <c r="B44" s="8">
        <v>15588309</v>
      </c>
      <c r="C44" s="8">
        <v>584513734065</v>
      </c>
      <c r="D44" s="8">
        <v>459490049154</v>
      </c>
      <c r="E44" s="8">
        <v>868096</v>
      </c>
      <c r="F44" s="8">
        <v>25762697240</v>
      </c>
      <c r="G44" s="8">
        <v>1262241</v>
      </c>
      <c r="H44" s="8">
        <v>47051352513</v>
      </c>
      <c r="I44" s="8">
        <v>15194164</v>
      </c>
      <c r="J44" s="9">
        <v>31564</v>
      </c>
      <c r="K44" s="8">
        <f>Table1[[#This Row],[205909007340.0000]]+Table1[[#This Row],[8486768873]]-Table1[[#This Row],[10030202253]]</f>
        <v>563225078792</v>
      </c>
      <c r="L44" s="8">
        <v>479224105168</v>
      </c>
      <c r="M44" s="10">
        <v>0.6</v>
      </c>
    </row>
    <row r="45" spans="1:13" ht="23.1" customHeight="1" x14ac:dyDescent="0.6">
      <c r="A45" s="7" t="s">
        <v>58</v>
      </c>
      <c r="B45" s="8">
        <v>3996162</v>
      </c>
      <c r="C45" s="8">
        <v>96977050466</v>
      </c>
      <c r="D45" s="8">
        <v>63485694775</v>
      </c>
      <c r="E45" s="8">
        <v>209370</v>
      </c>
      <c r="F45" s="8">
        <v>3597949031</v>
      </c>
      <c r="G45" s="8">
        <v>1308830</v>
      </c>
      <c r="H45" s="8">
        <v>31418071258</v>
      </c>
      <c r="I45" s="8">
        <v>2896702</v>
      </c>
      <c r="J45" s="9">
        <v>20170</v>
      </c>
      <c r="K45" s="8">
        <f>Table1[[#This Row],[205909007340.0000]]+Table1[[#This Row],[8486768873]]-Table1[[#This Row],[10030202253]]</f>
        <v>69156928239</v>
      </c>
      <c r="L45" s="8">
        <v>58382075218</v>
      </c>
      <c r="M45" s="10">
        <v>7.0000000000000007E-2</v>
      </c>
    </row>
    <row r="46" spans="1:13" ht="23.1" customHeight="1" x14ac:dyDescent="0.6">
      <c r="A46" s="7" t="s">
        <v>59</v>
      </c>
      <c r="B46" s="8">
        <v>3896513</v>
      </c>
      <c r="C46" s="8">
        <v>157159837984</v>
      </c>
      <c r="D46" s="8">
        <v>138298954615</v>
      </c>
      <c r="E46" s="8">
        <v>52418</v>
      </c>
      <c r="F46" s="8">
        <v>1394862874</v>
      </c>
      <c r="G46" s="8">
        <v>1020821</v>
      </c>
      <c r="H46" s="8">
        <f>27788854268+51087766254</f>
        <v>78876620522</v>
      </c>
      <c r="I46" s="8">
        <v>2928110</v>
      </c>
      <c r="J46" s="9">
        <v>26090</v>
      </c>
      <c r="K46" s="8">
        <f>Table1[[#This Row],[205909007340.0000]]+Table1[[#This Row],[8486768873]]-Table1[[#This Row],[10030202253]]</f>
        <v>79678080336</v>
      </c>
      <c r="L46" s="8">
        <v>76336330166</v>
      </c>
      <c r="M46" s="10">
        <v>0.1</v>
      </c>
    </row>
    <row r="47" spans="1:13" ht="23.1" customHeight="1" x14ac:dyDescent="0.6">
      <c r="A47" s="7" t="s">
        <v>60</v>
      </c>
      <c r="B47" s="8">
        <v>15067719</v>
      </c>
      <c r="C47" s="8">
        <v>255285639955</v>
      </c>
      <c r="D47" s="8">
        <v>194526976536</v>
      </c>
      <c r="E47" s="8">
        <v>1175049</v>
      </c>
      <c r="F47" s="8">
        <v>14367612232</v>
      </c>
      <c r="G47" s="8">
        <v>2212491</v>
      </c>
      <c r="H47" s="8">
        <v>36868434869</v>
      </c>
      <c r="I47" s="8">
        <v>14030277</v>
      </c>
      <c r="J47" s="9">
        <v>12310</v>
      </c>
      <c r="K47" s="8">
        <f>Table1[[#This Row],[205909007340.0000]]+Table1[[#This Row],[8486768873]]-Table1[[#This Row],[10030202253]]</f>
        <v>232784817318</v>
      </c>
      <c r="L47" s="8">
        <v>172581448212</v>
      </c>
      <c r="M47" s="10">
        <v>0.22</v>
      </c>
    </row>
    <row r="48" spans="1:13" ht="23.1" customHeight="1" x14ac:dyDescent="0.6">
      <c r="A48" s="7" t="s">
        <v>61</v>
      </c>
      <c r="B48" s="8">
        <v>11463632</v>
      </c>
      <c r="C48" s="8">
        <v>398548456617</v>
      </c>
      <c r="D48" s="8">
        <v>343040478452</v>
      </c>
      <c r="E48" s="8">
        <v>558656</v>
      </c>
      <c r="F48" s="8">
        <v>15682303539</v>
      </c>
      <c r="G48" s="8">
        <v>440723</v>
      </c>
      <c r="H48" s="8">
        <v>15211115121</v>
      </c>
      <c r="I48" s="8">
        <v>11581565</v>
      </c>
      <c r="J48" s="9">
        <v>29434</v>
      </c>
      <c r="K48" s="8">
        <f>Table1[[#This Row],[205909007340.0000]]+Table1[[#This Row],[8486768873]]-Table1[[#This Row],[10030202253]]</f>
        <v>399019645035</v>
      </c>
      <c r="L48" s="8">
        <v>340632706458</v>
      </c>
      <c r="M48" s="10">
        <v>0.43</v>
      </c>
    </row>
    <row r="49" spans="1:13" ht="23.1" customHeight="1" x14ac:dyDescent="0.6">
      <c r="A49" s="7" t="s">
        <v>62</v>
      </c>
      <c r="B49" s="8">
        <v>167756</v>
      </c>
      <c r="C49" s="8">
        <v>9228571236</v>
      </c>
      <c r="D49" s="8">
        <v>9609806963</v>
      </c>
      <c r="E49" s="8">
        <v>110958</v>
      </c>
      <c r="F49" s="8">
        <v>6200129620</v>
      </c>
      <c r="G49" s="8">
        <v>273246</v>
      </c>
      <c r="H49" s="8">
        <v>15080311242</v>
      </c>
      <c r="I49" s="8">
        <v>5468</v>
      </c>
      <c r="J49" s="9">
        <v>65025</v>
      </c>
      <c r="K49" s="8">
        <f>Table1[[#This Row],[205909007340.0000]]+Table1[[#This Row],[8486768873]]-Table1[[#This Row],[10030202253]]</f>
        <v>348389614</v>
      </c>
      <c r="L49" s="8">
        <v>355286480</v>
      </c>
      <c r="M49" s="10">
        <v>0</v>
      </c>
    </row>
    <row r="50" spans="1:13" ht="23.1" customHeight="1" x14ac:dyDescent="0.6">
      <c r="A50" s="7" t="s">
        <v>63</v>
      </c>
      <c r="B50" s="8">
        <v>1956295</v>
      </c>
      <c r="C50" s="8">
        <v>49083044469</v>
      </c>
      <c r="D50" s="8">
        <v>48498791837</v>
      </c>
      <c r="E50" s="8">
        <v>1758760</v>
      </c>
      <c r="F50" s="8">
        <v>42746211912</v>
      </c>
      <c r="G50" s="8">
        <v>2718898</v>
      </c>
      <c r="H50" s="8">
        <v>67076913811</v>
      </c>
      <c r="I50" s="8">
        <v>996157</v>
      </c>
      <c r="J50" s="9">
        <v>27510</v>
      </c>
      <c r="K50" s="8">
        <f>Table1[[#This Row],[205909007340.0000]]+Table1[[#This Row],[8486768873]]-Table1[[#This Row],[10030202253]]</f>
        <v>24752342570</v>
      </c>
      <c r="L50" s="8">
        <v>27383451821</v>
      </c>
      <c r="M50" s="10">
        <v>0.03</v>
      </c>
    </row>
    <row r="51" spans="1:13" ht="23.1" customHeight="1" x14ac:dyDescent="0.6">
      <c r="A51" s="7" t="s">
        <v>64</v>
      </c>
      <c r="B51" s="8">
        <v>27034034</v>
      </c>
      <c r="C51" s="8">
        <v>130543295590</v>
      </c>
      <c r="D51" s="8">
        <v>123667748681</v>
      </c>
      <c r="E51" s="8">
        <v>7502081</v>
      </c>
      <c r="F51" s="8">
        <v>33456133667</v>
      </c>
      <c r="G51" s="8">
        <v>15996065</v>
      </c>
      <c r="H51" s="8">
        <v>75999408513</v>
      </c>
      <c r="I51" s="8">
        <v>18540050</v>
      </c>
      <c r="J51" s="9">
        <v>4879</v>
      </c>
      <c r="K51" s="8">
        <f>Table1[[#This Row],[205909007340.0000]]+Table1[[#This Row],[8486768873]]-Table1[[#This Row],[10030202253]]</f>
        <v>88000020744</v>
      </c>
      <c r="L51" s="8">
        <v>90388156706</v>
      </c>
      <c r="M51" s="10">
        <v>0.11</v>
      </c>
    </row>
    <row r="52" spans="1:13" ht="23.1" customHeight="1" x14ac:dyDescent="0.6">
      <c r="A52" s="7" t="s">
        <v>65</v>
      </c>
      <c r="B52" s="8">
        <v>50090777</v>
      </c>
      <c r="C52" s="8">
        <v>1056322071366</v>
      </c>
      <c r="D52" s="8">
        <v>962013047945</v>
      </c>
      <c r="E52" s="8">
        <v>625939</v>
      </c>
      <c r="F52" s="8">
        <v>12965389880</v>
      </c>
      <c r="G52" s="8">
        <v>1896079</v>
      </c>
      <c r="H52" s="8">
        <v>39979083827</v>
      </c>
      <c r="I52" s="8">
        <v>48820637</v>
      </c>
      <c r="J52" s="9">
        <v>20890</v>
      </c>
      <c r="K52" s="8">
        <f>Table1[[#This Row],[205909007340.0000]]+Table1[[#This Row],[8486768873]]-Table1[[#This Row],[10030202253]]</f>
        <v>1029308377419</v>
      </c>
      <c r="L52" s="8">
        <v>1019088010971</v>
      </c>
      <c r="M52" s="10">
        <v>1.27</v>
      </c>
    </row>
    <row r="53" spans="1:13" ht="23.1" customHeight="1" x14ac:dyDescent="0.6">
      <c r="A53" s="7" t="s">
        <v>66</v>
      </c>
      <c r="B53" s="8">
        <v>0</v>
      </c>
      <c r="C53" s="8">
        <v>0</v>
      </c>
      <c r="D53" s="8">
        <v>0</v>
      </c>
      <c r="E53" s="8">
        <v>827358</v>
      </c>
      <c r="F53" s="8">
        <v>18710573084</v>
      </c>
      <c r="G53" s="8">
        <v>827356</v>
      </c>
      <c r="H53" s="8">
        <v>18710527007</v>
      </c>
      <c r="I53" s="8">
        <v>2</v>
      </c>
      <c r="J53" s="9">
        <v>22770</v>
      </c>
      <c r="K53" s="8">
        <f>Table1[[#This Row],[205909007340.0000]]+Table1[[#This Row],[8486768873]]-Table1[[#This Row],[10030202253]]</f>
        <v>46077</v>
      </c>
      <c r="L53" s="8">
        <v>45507</v>
      </c>
      <c r="M53" s="10">
        <v>0</v>
      </c>
    </row>
    <row r="54" spans="1:13" ht="23.1" customHeight="1" x14ac:dyDescent="0.6">
      <c r="A54" s="7" t="s">
        <v>67</v>
      </c>
      <c r="B54" s="8">
        <v>13629157</v>
      </c>
      <c r="C54" s="8">
        <v>179183653978</v>
      </c>
      <c r="D54" s="8">
        <v>161573429449</v>
      </c>
      <c r="E54" s="8">
        <v>255087</v>
      </c>
      <c r="F54" s="8">
        <v>2906382253</v>
      </c>
      <c r="G54" s="8">
        <v>549138</v>
      </c>
      <c r="H54" s="8">
        <v>7203848531</v>
      </c>
      <c r="I54" s="8">
        <v>13335106</v>
      </c>
      <c r="J54" s="9">
        <v>12327</v>
      </c>
      <c r="K54" s="8">
        <f>Table1[[#This Row],[205909007340.0000]]+Table1[[#This Row],[8486768873]]-Table1[[#This Row],[10030202253]]</f>
        <v>174886187700</v>
      </c>
      <c r="L54" s="8">
        <v>164256921459</v>
      </c>
      <c r="M54" s="10">
        <v>0.21</v>
      </c>
    </row>
    <row r="55" spans="1:13" ht="23.1" customHeight="1" x14ac:dyDescent="0.6">
      <c r="A55" s="7" t="s">
        <v>68</v>
      </c>
      <c r="B55" s="8">
        <v>15822059</v>
      </c>
      <c r="C55" s="8">
        <v>491659719187</v>
      </c>
      <c r="D55" s="8">
        <v>388452541161</v>
      </c>
      <c r="E55" s="8">
        <v>6500</v>
      </c>
      <c r="F55" s="8">
        <v>203938434</v>
      </c>
      <c r="G55" s="8">
        <v>4153500</v>
      </c>
      <c r="H55" s="8">
        <v>129067269125</v>
      </c>
      <c r="I55" s="8">
        <v>11675059</v>
      </c>
      <c r="J55" s="9">
        <v>32060</v>
      </c>
      <c r="K55" s="8">
        <f>Table1[[#This Row],[205909007340.0000]]+Table1[[#This Row],[8486768873]]-Table1[[#This Row],[10030202253]]</f>
        <v>362796388496</v>
      </c>
      <c r="L55" s="8">
        <v>374017921725</v>
      </c>
      <c r="M55" s="10">
        <v>0.47</v>
      </c>
    </row>
    <row r="56" spans="1:13" ht="23.1" customHeight="1" x14ac:dyDescent="0.6">
      <c r="A56" s="7" t="s">
        <v>69</v>
      </c>
      <c r="B56" s="8">
        <v>591799</v>
      </c>
      <c r="C56" s="8">
        <v>137806370713</v>
      </c>
      <c r="D56" s="8">
        <v>123220622331</v>
      </c>
      <c r="E56" s="8">
        <v>164533</v>
      </c>
      <c r="F56" s="8">
        <v>31370522857</v>
      </c>
      <c r="G56" s="8">
        <v>176772</v>
      </c>
      <c r="H56" s="8">
        <v>40582460440</v>
      </c>
      <c r="I56" s="8">
        <v>579560</v>
      </c>
      <c r="J56" s="9">
        <v>184097</v>
      </c>
      <c r="K56" s="8">
        <f>Table1[[#This Row],[205909007340.0000]]+Table1[[#This Row],[8486768873]]-Table1[[#This Row],[10030202253]]</f>
        <v>128594433130</v>
      </c>
      <c r="L56" s="8">
        <v>106614168926</v>
      </c>
      <c r="M56" s="10">
        <v>0.13</v>
      </c>
    </row>
    <row r="57" spans="1:13" ht="23.1" customHeight="1" x14ac:dyDescent="0.6">
      <c r="A57" s="7" t="s">
        <v>70</v>
      </c>
      <c r="B57" s="8">
        <v>5929006</v>
      </c>
      <c r="C57" s="8">
        <v>159444361139</v>
      </c>
      <c r="D57" s="8">
        <v>134243244494</v>
      </c>
      <c r="E57" s="8">
        <v>665202</v>
      </c>
      <c r="F57" s="8">
        <v>13907481296</v>
      </c>
      <c r="G57" s="8">
        <v>470610</v>
      </c>
      <c r="H57" s="8">
        <v>12379516106</v>
      </c>
      <c r="I57" s="8">
        <v>6123598</v>
      </c>
      <c r="J57" s="9">
        <v>21349</v>
      </c>
      <c r="K57" s="8">
        <f>Table1[[#This Row],[205909007340.0000]]+Table1[[#This Row],[8486768873]]-Table1[[#This Row],[10030202253]]</f>
        <v>160972326329</v>
      </c>
      <c r="L57" s="8">
        <v>130633336859</v>
      </c>
      <c r="M57" s="10">
        <v>0.16</v>
      </c>
    </row>
    <row r="58" spans="1:13" ht="23.1" customHeight="1" x14ac:dyDescent="0.6">
      <c r="A58" s="7" t="s">
        <v>71</v>
      </c>
      <c r="B58" s="8">
        <v>2993173</v>
      </c>
      <c r="C58" s="8">
        <v>110298002425</v>
      </c>
      <c r="D58" s="8">
        <v>72792480115</v>
      </c>
      <c r="E58" s="8">
        <v>0</v>
      </c>
      <c r="F58" s="8">
        <v>0</v>
      </c>
      <c r="G58" s="8">
        <v>0</v>
      </c>
      <c r="H58" s="8">
        <v>0</v>
      </c>
      <c r="I58" s="8">
        <v>2993173</v>
      </c>
      <c r="J58" s="9">
        <v>24338</v>
      </c>
      <c r="K58" s="8">
        <f>Table1[[#This Row],[205909007340.0000]]+Table1[[#This Row],[8486768873]]-Table1[[#This Row],[10030202253]]</f>
        <v>110298002425</v>
      </c>
      <c r="L58" s="8">
        <v>72792480115</v>
      </c>
      <c r="M58" s="10">
        <v>0.09</v>
      </c>
    </row>
    <row r="59" spans="1:13" ht="23.1" customHeight="1" x14ac:dyDescent="0.6">
      <c r="A59" s="7" t="s">
        <v>72</v>
      </c>
      <c r="B59" s="8">
        <v>1951427</v>
      </c>
      <c r="C59" s="8">
        <v>59174239391</v>
      </c>
      <c r="D59" s="8">
        <v>63893812282</v>
      </c>
      <c r="E59" s="8">
        <v>88941</v>
      </c>
      <c r="F59" s="8">
        <v>2936007662</v>
      </c>
      <c r="G59" s="8">
        <v>402375</v>
      </c>
      <c r="H59" s="8">
        <v>12224868576</v>
      </c>
      <c r="I59" s="8">
        <v>1637993</v>
      </c>
      <c r="J59" s="9">
        <v>34095</v>
      </c>
      <c r="K59" s="8">
        <f>Table1[[#This Row],[205909007340.0000]]+Table1[[#This Row],[8486768873]]-Table1[[#This Row],[10030202253]]</f>
        <v>49885378477</v>
      </c>
      <c r="L59" s="8">
        <v>55804927337</v>
      </c>
      <c r="M59" s="10">
        <v>7.0000000000000007E-2</v>
      </c>
    </row>
    <row r="60" spans="1:13" ht="23.1" customHeight="1" x14ac:dyDescent="0.6">
      <c r="A60" s="7" t="s">
        <v>73</v>
      </c>
      <c r="B60" s="8">
        <v>753124</v>
      </c>
      <c r="C60" s="8">
        <v>27234889509</v>
      </c>
      <c r="D60" s="8">
        <v>23441983144</v>
      </c>
      <c r="E60" s="8">
        <v>795973</v>
      </c>
      <c r="F60" s="8">
        <v>24202446594</v>
      </c>
      <c r="G60" s="8">
        <v>555835</v>
      </c>
      <c r="H60" s="8">
        <v>19064094750</v>
      </c>
      <c r="I60" s="8">
        <v>993262</v>
      </c>
      <c r="J60" s="9">
        <v>30730</v>
      </c>
      <c r="K60" s="8">
        <f>Table1[[#This Row],[205909007340.0000]]+Table1[[#This Row],[8486768873]]-Table1[[#This Row],[10030202253]]</f>
        <v>32373241353</v>
      </c>
      <c r="L60" s="8">
        <v>30499743827</v>
      </c>
      <c r="M60" s="10">
        <v>0.04</v>
      </c>
    </row>
    <row r="61" spans="1:13" ht="23.1" customHeight="1" x14ac:dyDescent="0.6">
      <c r="A61" s="7" t="s">
        <v>74</v>
      </c>
      <c r="B61" s="8">
        <v>10684946</v>
      </c>
      <c r="C61" s="8">
        <v>1180533506501</v>
      </c>
      <c r="D61" s="8">
        <v>1128540449119</v>
      </c>
      <c r="E61" s="8">
        <v>43976</v>
      </c>
      <c r="F61" s="8">
        <v>4097470510</v>
      </c>
      <c r="G61" s="8">
        <v>472153</v>
      </c>
      <c r="H61" s="8">
        <v>52164982470</v>
      </c>
      <c r="I61" s="8">
        <v>10256769</v>
      </c>
      <c r="J61" s="9">
        <v>90880</v>
      </c>
      <c r="K61" s="8">
        <f>Table1[[#This Row],[205909007340.0000]]+Table1[[#This Row],[8486768873]]-Table1[[#This Row],[10030202253]]</f>
        <v>1132465994541</v>
      </c>
      <c r="L61" s="8">
        <v>931426743995</v>
      </c>
      <c r="M61" s="10">
        <v>1.1599999999999999</v>
      </c>
    </row>
    <row r="62" spans="1:13" ht="23.1" customHeight="1" x14ac:dyDescent="0.6">
      <c r="A62" s="7" t="s">
        <v>75</v>
      </c>
      <c r="B62" s="8">
        <v>76815836</v>
      </c>
      <c r="C62" s="8">
        <v>1240367972074</v>
      </c>
      <c r="D62" s="8">
        <v>1182832396419</v>
      </c>
      <c r="E62" s="8">
        <v>250065</v>
      </c>
      <c r="F62" s="8">
        <v>3764515500</v>
      </c>
      <c r="G62" s="8">
        <v>6793446</v>
      </c>
      <c r="H62" s="8">
        <v>109678131925</v>
      </c>
      <c r="I62" s="8">
        <v>70272455</v>
      </c>
      <c r="J62" s="9">
        <v>15720</v>
      </c>
      <c r="K62" s="8">
        <f>Table1[[#This Row],[205909007340.0000]]+Table1[[#This Row],[8486768873]]-Table1[[#This Row],[10030202253]]</f>
        <v>1134454355649</v>
      </c>
      <c r="L62" s="8">
        <v>1103843433529</v>
      </c>
      <c r="M62" s="10">
        <v>1.38</v>
      </c>
    </row>
    <row r="63" spans="1:13" ht="23.1" customHeight="1" x14ac:dyDescent="0.6">
      <c r="A63" s="7" t="s">
        <v>76</v>
      </c>
      <c r="B63" s="8">
        <v>765113</v>
      </c>
      <c r="C63" s="8">
        <v>63782251036</v>
      </c>
      <c r="D63" s="8">
        <v>70308611635</v>
      </c>
      <c r="E63" s="8">
        <v>493794</v>
      </c>
      <c r="F63" s="8">
        <v>47273862448</v>
      </c>
      <c r="G63" s="8">
        <v>780864</v>
      </c>
      <c r="H63" s="8">
        <v>67700478180</v>
      </c>
      <c r="I63" s="8">
        <v>478043</v>
      </c>
      <c r="J63" s="9">
        <v>107612</v>
      </c>
      <c r="K63" s="8">
        <f>Table1[[#This Row],[205909007340.0000]]+Table1[[#This Row],[8486768873]]-Table1[[#This Row],[10030202253]]</f>
        <v>43355635304</v>
      </c>
      <c r="L63" s="8">
        <v>51404066516</v>
      </c>
      <c r="M63" s="10">
        <v>0.06</v>
      </c>
    </row>
    <row r="64" spans="1:13" ht="23.1" customHeight="1" x14ac:dyDescent="0.6">
      <c r="A64" s="7" t="s">
        <v>77</v>
      </c>
      <c r="B64" s="8">
        <v>1214450839</v>
      </c>
      <c r="C64" s="8">
        <v>14468238828204</v>
      </c>
      <c r="D64" s="8">
        <v>15812267968405</v>
      </c>
      <c r="E64" s="8">
        <v>9258388</v>
      </c>
      <c r="F64" s="8">
        <v>116633741379</v>
      </c>
      <c r="G64" s="8">
        <v>95075148</v>
      </c>
      <c r="H64" s="8">
        <v>1132959225880</v>
      </c>
      <c r="I64" s="8">
        <v>1128634079</v>
      </c>
      <c r="J64" s="9">
        <v>14520</v>
      </c>
      <c r="K64" s="8">
        <f>Table1[[#This Row],[205909007340.0000]]+Table1[[#This Row],[8486768873]]-Table1[[#This Row],[10030202253]]</f>
        <v>13451913343703</v>
      </c>
      <c r="L64" s="8">
        <v>16375312124296</v>
      </c>
      <c r="M64" s="10">
        <v>20.47</v>
      </c>
    </row>
    <row r="65" spans="1:13" ht="23.1" customHeight="1" x14ac:dyDescent="0.6">
      <c r="A65" s="7" t="s">
        <v>78</v>
      </c>
      <c r="B65" s="8">
        <v>10872233</v>
      </c>
      <c r="C65" s="8">
        <v>772955087068</v>
      </c>
      <c r="D65" s="8">
        <v>830115955568</v>
      </c>
      <c r="E65" s="8">
        <v>199769</v>
      </c>
      <c r="F65" s="8">
        <v>16371106384</v>
      </c>
      <c r="G65" s="8">
        <v>328579</v>
      </c>
      <c r="H65" s="8">
        <v>23362140722</v>
      </c>
      <c r="I65" s="8">
        <v>10743423</v>
      </c>
      <c r="J65" s="9">
        <v>88250</v>
      </c>
      <c r="K65" s="8">
        <f>Table1[[#This Row],[205909007340.0000]]+Table1[[#This Row],[8486768873]]-Table1[[#This Row],[10030202253]]</f>
        <v>765964052730</v>
      </c>
      <c r="L65" s="8">
        <v>947386518374</v>
      </c>
      <c r="M65" s="10">
        <v>1.18</v>
      </c>
    </row>
    <row r="66" spans="1:13" ht="23.1" customHeight="1" x14ac:dyDescent="0.6">
      <c r="A66" s="7" t="s">
        <v>79</v>
      </c>
      <c r="B66" s="8">
        <v>15642676</v>
      </c>
      <c r="C66" s="8">
        <v>350517755408</v>
      </c>
      <c r="D66" s="8">
        <v>264269725385</v>
      </c>
      <c r="E66" s="8">
        <v>307699</v>
      </c>
      <c r="F66" s="8">
        <v>5241917689</v>
      </c>
      <c r="G66" s="8">
        <v>1735516</v>
      </c>
      <c r="H66" s="8">
        <v>38750368785</v>
      </c>
      <c r="I66" s="8">
        <v>14214859</v>
      </c>
      <c r="J66" s="9">
        <v>20024</v>
      </c>
      <c r="K66" s="8">
        <f>Table1[[#This Row],[205909007340.0000]]+Table1[[#This Row],[8486768873]]-Table1[[#This Row],[10030202253]]</f>
        <v>317009304312</v>
      </c>
      <c r="L66" s="8">
        <v>284422011482</v>
      </c>
      <c r="M66" s="10">
        <v>0.36</v>
      </c>
    </row>
    <row r="67" spans="1:13" ht="23.1" customHeight="1" x14ac:dyDescent="0.6">
      <c r="A67" s="7" t="s">
        <v>80</v>
      </c>
      <c r="B67" s="8">
        <v>13742905</v>
      </c>
      <c r="C67" s="8">
        <v>388300689133</v>
      </c>
      <c r="D67" s="8">
        <v>276434427697</v>
      </c>
      <c r="E67" s="8">
        <v>270398</v>
      </c>
      <c r="F67" s="8">
        <v>5811423890</v>
      </c>
      <c r="G67" s="8">
        <v>3536466</v>
      </c>
      <c r="H67" s="8">
        <v>99714188621</v>
      </c>
      <c r="I67" s="8">
        <v>10476837</v>
      </c>
      <c r="J67" s="9">
        <v>23970</v>
      </c>
      <c r="K67" s="8">
        <f>Table1[[#This Row],[205909007340.0000]]+Table1[[#This Row],[8486768873]]-Table1[[#This Row],[10030202253]]</f>
        <v>294397924402</v>
      </c>
      <c r="L67" s="8">
        <v>250938924260</v>
      </c>
      <c r="M67" s="10">
        <v>0.31</v>
      </c>
    </row>
    <row r="68" spans="1:13" ht="23.1" customHeight="1" x14ac:dyDescent="0.6">
      <c r="A68" s="7" t="s">
        <v>81</v>
      </c>
      <c r="B68" s="8">
        <v>6363934</v>
      </c>
      <c r="C68" s="8">
        <v>271163199380</v>
      </c>
      <c r="D68" s="8">
        <v>214301582726</v>
      </c>
      <c r="E68" s="8">
        <v>547436</v>
      </c>
      <c r="F68" s="8">
        <v>20716824788</v>
      </c>
      <c r="G68" s="8">
        <v>1220947</v>
      </c>
      <c r="H68" s="8">
        <v>51766151565</v>
      </c>
      <c r="I68" s="8">
        <v>5690423</v>
      </c>
      <c r="J68" s="9">
        <v>39470</v>
      </c>
      <c r="K68" s="8">
        <f>Table1[[#This Row],[205909007340.0000]]+Table1[[#This Row],[8486768873]]-Table1[[#This Row],[10030202253]]</f>
        <v>240113872603</v>
      </c>
      <c r="L68" s="8">
        <v>224430299058</v>
      </c>
      <c r="M68" s="10">
        <v>0.28000000000000003</v>
      </c>
    </row>
    <row r="69" spans="1:13" ht="23.1" customHeight="1" x14ac:dyDescent="0.6">
      <c r="A69" s="7" t="s">
        <v>82</v>
      </c>
      <c r="B69" s="8">
        <v>3249456</v>
      </c>
      <c r="C69" s="8">
        <v>413825993675</v>
      </c>
      <c r="D69" s="8">
        <v>364766453688</v>
      </c>
      <c r="E69" s="8">
        <v>1315714</v>
      </c>
      <c r="F69" s="8">
        <v>143495636757</v>
      </c>
      <c r="G69" s="8">
        <v>1238239</v>
      </c>
      <c r="H69" s="8">
        <v>151468819152</v>
      </c>
      <c r="I69" s="8">
        <v>3326931</v>
      </c>
      <c r="J69" s="9">
        <v>125681</v>
      </c>
      <c r="K69" s="8">
        <f>Table1[[#This Row],[205909007340.0000]]+Table1[[#This Row],[8486768873]]-Table1[[#This Row],[10030202253]]</f>
        <v>405852811280</v>
      </c>
      <c r="L69" s="8">
        <v>417814234682</v>
      </c>
      <c r="M69" s="10">
        <v>0.52</v>
      </c>
    </row>
    <row r="70" spans="1:13" ht="23.1" customHeight="1" x14ac:dyDescent="0.6">
      <c r="A70" s="7" t="s">
        <v>83</v>
      </c>
      <c r="B70" s="8">
        <v>49474763</v>
      </c>
      <c r="C70" s="8">
        <v>181163646335</v>
      </c>
      <c r="D70" s="8">
        <v>136842064918</v>
      </c>
      <c r="E70" s="8">
        <v>4180540</v>
      </c>
      <c r="F70" s="8">
        <v>10806013281</v>
      </c>
      <c r="G70" s="8">
        <v>3500000</v>
      </c>
      <c r="H70" s="8">
        <v>12522411972</v>
      </c>
      <c r="I70" s="8">
        <v>50155303</v>
      </c>
      <c r="J70" s="9">
        <v>2741</v>
      </c>
      <c r="K70" s="8">
        <f>Table1[[#This Row],[205909007340.0000]]+Table1[[#This Row],[8486768873]]-Table1[[#This Row],[10030202253]]</f>
        <v>179447247644</v>
      </c>
      <c r="L70" s="8">
        <v>137371204005</v>
      </c>
      <c r="M70" s="10">
        <v>0.17</v>
      </c>
    </row>
    <row r="71" spans="1:13" ht="23.1" customHeight="1" x14ac:dyDescent="0.6">
      <c r="A71" s="7" t="s">
        <v>84</v>
      </c>
      <c r="B71" s="8">
        <v>3129525</v>
      </c>
      <c r="C71" s="8">
        <v>46382200531</v>
      </c>
      <c r="D71" s="8">
        <v>24507447600</v>
      </c>
      <c r="E71" s="8">
        <v>0</v>
      </c>
      <c r="F71" s="8">
        <v>0</v>
      </c>
      <c r="G71" s="8">
        <v>0</v>
      </c>
      <c r="H71" s="8">
        <v>0</v>
      </c>
      <c r="I71" s="8">
        <v>3129525</v>
      </c>
      <c r="J71" s="9">
        <v>7176</v>
      </c>
      <c r="K71" s="8">
        <f>Table1[[#This Row],[205909007340.0000]]+Table1[[#This Row],[8486768873]]-Table1[[#This Row],[10030202253]]</f>
        <v>46382200531</v>
      </c>
      <c r="L71" s="8">
        <v>22440403725</v>
      </c>
      <c r="M71" s="10">
        <v>0.03</v>
      </c>
    </row>
    <row r="72" spans="1:13" ht="23.1" customHeight="1" x14ac:dyDescent="0.6">
      <c r="A72" s="7" t="s">
        <v>85</v>
      </c>
      <c r="B72" s="8">
        <v>0</v>
      </c>
      <c r="C72" s="8">
        <v>0</v>
      </c>
      <c r="D72" s="8">
        <v>0</v>
      </c>
      <c r="E72" s="8">
        <v>450000000</v>
      </c>
      <c r="F72" s="8">
        <v>855900000000</v>
      </c>
      <c r="G72" s="8">
        <v>105150000</v>
      </c>
      <c r="H72" s="8">
        <v>199995300000</v>
      </c>
      <c r="I72" s="8">
        <v>344850000</v>
      </c>
      <c r="J72" s="9">
        <v>3318</v>
      </c>
      <c r="K72" s="8">
        <f>Table1[[#This Row],[205909007340.0000]]+Table1[[#This Row],[8486768873]]-Table1[[#This Row],[10030202253]]</f>
        <v>655904700000</v>
      </c>
      <c r="L72" s="8">
        <v>1143342698654</v>
      </c>
      <c r="M72" s="10">
        <v>1.43</v>
      </c>
    </row>
    <row r="73" spans="1:13" ht="23.1" customHeight="1" x14ac:dyDescent="0.6">
      <c r="A73" s="7" t="s">
        <v>86</v>
      </c>
      <c r="B73" s="8">
        <v>19574671</v>
      </c>
      <c r="C73" s="8">
        <v>301466425418</v>
      </c>
      <c r="D73" s="8">
        <v>283225820744</v>
      </c>
      <c r="E73" s="8">
        <v>1153329</v>
      </c>
      <c r="F73" s="8">
        <v>15820987860</v>
      </c>
      <c r="G73" s="8">
        <v>2080164</v>
      </c>
      <c r="H73" s="8">
        <v>31844918243</v>
      </c>
      <c r="I73" s="8">
        <v>18647836</v>
      </c>
      <c r="J73" s="9">
        <v>14800</v>
      </c>
      <c r="K73" s="8">
        <f>Table1[[#This Row],[205909007340.0000]]+Table1[[#This Row],[8486768873]]-Table1[[#This Row],[10030202253]]</f>
        <v>285442495035</v>
      </c>
      <c r="L73" s="8">
        <v>275778221943</v>
      </c>
      <c r="M73" s="10">
        <v>0.34</v>
      </c>
    </row>
    <row r="74" spans="1:13" ht="23.1" customHeight="1" x14ac:dyDescent="0.6">
      <c r="A74" s="7" t="s">
        <v>87</v>
      </c>
      <c r="B74" s="8">
        <v>5691707</v>
      </c>
      <c r="C74" s="8">
        <v>240704777265</v>
      </c>
      <c r="D74" s="8">
        <v>179323132476</v>
      </c>
      <c r="E74" s="8">
        <v>138657</v>
      </c>
      <c r="F74" s="8">
        <v>4203534687</v>
      </c>
      <c r="G74" s="8">
        <v>722084</v>
      </c>
      <c r="H74" s="8">
        <v>30367661388</v>
      </c>
      <c r="I74" s="8">
        <v>5108280</v>
      </c>
      <c r="J74" s="9">
        <v>32410</v>
      </c>
      <c r="K74" s="8">
        <f>Table1[[#This Row],[205909007340.0000]]+Table1[[#This Row],[8486768873]]-Table1[[#This Row],[10030202253]]</f>
        <v>214540650564</v>
      </c>
      <c r="L74" s="8">
        <v>165433529694</v>
      </c>
      <c r="M74" s="10">
        <v>0.21</v>
      </c>
    </row>
    <row r="75" spans="1:13" ht="23.1" customHeight="1" x14ac:dyDescent="0.6">
      <c r="A75" s="7" t="s">
        <v>88</v>
      </c>
      <c r="B75" s="8">
        <v>6126687</v>
      </c>
      <c r="C75" s="8">
        <v>106833067439</v>
      </c>
      <c r="D75" s="8">
        <v>61648849333</v>
      </c>
      <c r="E75" s="8">
        <v>3520301</v>
      </c>
      <c r="F75" s="8">
        <v>30312259615</v>
      </c>
      <c r="G75" s="8">
        <v>6699638</v>
      </c>
      <c r="H75" s="8">
        <v>97968031040</v>
      </c>
      <c r="I75" s="8">
        <v>2947350</v>
      </c>
      <c r="J75" s="9">
        <v>8740</v>
      </c>
      <c r="K75" s="8">
        <f>Table1[[#This Row],[205909007340.0000]]+Table1[[#This Row],[8486768873]]-Table1[[#This Row],[10030202253]]</f>
        <v>39177296014</v>
      </c>
      <c r="L75" s="8">
        <v>25740261524</v>
      </c>
      <c r="M75" s="10">
        <v>0.03</v>
      </c>
    </row>
    <row r="76" spans="1:13" ht="23.1" customHeight="1" x14ac:dyDescent="0.6">
      <c r="A76" s="7" t="s">
        <v>89</v>
      </c>
      <c r="B76" s="8">
        <v>5509321</v>
      </c>
      <c r="C76" s="8">
        <v>174581966965</v>
      </c>
      <c r="D76" s="8">
        <v>137242988531</v>
      </c>
      <c r="E76" s="8">
        <v>419940</v>
      </c>
      <c r="F76" s="8">
        <v>11007519235</v>
      </c>
      <c r="G76" s="8">
        <v>1338447</v>
      </c>
      <c r="H76" s="8">
        <v>42280403268</v>
      </c>
      <c r="I76" s="8">
        <v>4590814</v>
      </c>
      <c r="J76" s="9">
        <v>26900</v>
      </c>
      <c r="K76" s="8">
        <f>Table1[[#This Row],[205909007340.0000]]+Table1[[#This Row],[8486768873]]-Table1[[#This Row],[10030202253]]</f>
        <v>143309082932</v>
      </c>
      <c r="L76" s="8">
        <v>123399042001</v>
      </c>
      <c r="M76" s="10">
        <v>0.15</v>
      </c>
    </row>
    <row r="77" spans="1:13" ht="23.1" customHeight="1" x14ac:dyDescent="0.6">
      <c r="A77" s="7" t="s">
        <v>90</v>
      </c>
      <c r="B77" s="8">
        <v>14924479</v>
      </c>
      <c r="C77" s="8">
        <v>337562937214</v>
      </c>
      <c r="D77" s="8">
        <v>333755992544</v>
      </c>
      <c r="E77" s="8">
        <v>381791</v>
      </c>
      <c r="F77" s="8">
        <v>9815060799</v>
      </c>
      <c r="G77" s="8">
        <v>1166926</v>
      </c>
      <c r="H77" s="8">
        <v>26425179155</v>
      </c>
      <c r="I77" s="8">
        <v>14139344</v>
      </c>
      <c r="J77" s="9">
        <v>28660</v>
      </c>
      <c r="K77" s="8">
        <f>Table1[[#This Row],[205909007340.0000]]+Table1[[#This Row],[8486768873]]-Table1[[#This Row],[10030202253]]</f>
        <v>320952818858</v>
      </c>
      <c r="L77" s="8">
        <v>404925621507</v>
      </c>
      <c r="M77" s="10">
        <v>0.51</v>
      </c>
    </row>
    <row r="78" spans="1:13" ht="23.1" customHeight="1" x14ac:dyDescent="0.6">
      <c r="A78" s="7" t="s">
        <v>91</v>
      </c>
      <c r="B78" s="8">
        <v>2489696</v>
      </c>
      <c r="C78" s="8">
        <v>40336102189</v>
      </c>
      <c r="D78" s="8">
        <v>31595108658</v>
      </c>
      <c r="E78" s="8">
        <v>563172</v>
      </c>
      <c r="F78" s="8">
        <v>7241860000</v>
      </c>
      <c r="G78" s="8">
        <v>955264</v>
      </c>
      <c r="H78" s="8">
        <v>15370462981</v>
      </c>
      <c r="I78" s="8">
        <v>2097604</v>
      </c>
      <c r="J78" s="9">
        <v>13150</v>
      </c>
      <c r="K78" s="8">
        <f>Table1[[#This Row],[205909007340.0000]]+Table1[[#This Row],[8486768873]]-Table1[[#This Row],[10030202253]]</f>
        <v>32207499208</v>
      </c>
      <c r="L78" s="8">
        <v>27562529150</v>
      </c>
      <c r="M78" s="10">
        <v>0.03</v>
      </c>
    </row>
    <row r="79" spans="1:13" ht="23.1" customHeight="1" x14ac:dyDescent="0.6">
      <c r="A79" s="7" t="s">
        <v>92</v>
      </c>
      <c r="B79" s="8">
        <v>934932</v>
      </c>
      <c r="C79" s="8">
        <v>19777475415</v>
      </c>
      <c r="D79" s="8">
        <v>23972122453</v>
      </c>
      <c r="E79" s="8">
        <v>1777061</v>
      </c>
      <c r="F79" s="8">
        <v>42989560595</v>
      </c>
      <c r="G79" s="8">
        <v>2655765</v>
      </c>
      <c r="H79" s="8">
        <v>61257137547</v>
      </c>
      <c r="I79" s="8">
        <v>56228</v>
      </c>
      <c r="J79" s="9">
        <v>27190</v>
      </c>
      <c r="K79" s="8">
        <f>Table1[[#This Row],[205909007340.0000]]+Table1[[#This Row],[8486768873]]-Table1[[#This Row],[10030202253]]</f>
        <v>1509898463</v>
      </c>
      <c r="L79" s="8">
        <v>1527677404</v>
      </c>
      <c r="M79" s="10">
        <v>0</v>
      </c>
    </row>
    <row r="80" spans="1:13" ht="23.1" customHeight="1" x14ac:dyDescent="0.6">
      <c r="A80" s="7" t="s">
        <v>93</v>
      </c>
      <c r="B80" s="8">
        <v>0</v>
      </c>
      <c r="C80" s="8">
        <v>0</v>
      </c>
      <c r="D80" s="8">
        <v>0</v>
      </c>
      <c r="E80" s="8">
        <v>939267</v>
      </c>
      <c r="F80" s="8">
        <v>67111254182</v>
      </c>
      <c r="G80" s="8">
        <v>493512</v>
      </c>
      <c r="H80" s="8">
        <v>35187244156</v>
      </c>
      <c r="I80" s="8">
        <v>445755</v>
      </c>
      <c r="J80" s="9">
        <v>66430</v>
      </c>
      <c r="K80" s="8">
        <f>Table1[[#This Row],[205909007340.0000]]+Table1[[#This Row],[8486768873]]-Table1[[#This Row],[10030202253]]</f>
        <v>31924010026</v>
      </c>
      <c r="L80" s="8">
        <v>29588999908</v>
      </c>
      <c r="M80" s="10">
        <v>0.04</v>
      </c>
    </row>
    <row r="81" spans="1:13" ht="23.1" customHeight="1" x14ac:dyDescent="0.6">
      <c r="A81" s="7" t="s">
        <v>94</v>
      </c>
      <c r="B81" s="8">
        <v>0</v>
      </c>
      <c r="C81" s="8">
        <v>0</v>
      </c>
      <c r="D81" s="8">
        <v>0</v>
      </c>
      <c r="E81" s="8">
        <v>735519</v>
      </c>
      <c r="F81" s="8">
        <v>82788085414</v>
      </c>
      <c r="G81" s="8">
        <v>724130</v>
      </c>
      <c r="H81" s="8">
        <v>81432148321</v>
      </c>
      <c r="I81" s="8">
        <v>11389</v>
      </c>
      <c r="J81" s="9">
        <v>117610</v>
      </c>
      <c r="K81" s="8">
        <f>Table1[[#This Row],[205909007340.0000]]+Table1[[#This Row],[8486768873]]-Table1[[#This Row],[10030202253]]</f>
        <v>1355937093</v>
      </c>
      <c r="L81" s="8">
        <v>1338442302</v>
      </c>
      <c r="M81" s="10">
        <v>0</v>
      </c>
    </row>
    <row r="82" spans="1:13" ht="23.1" customHeight="1" x14ac:dyDescent="0.6">
      <c r="A82" s="7" t="s">
        <v>95</v>
      </c>
      <c r="B82" s="8">
        <v>5350126</v>
      </c>
      <c r="C82" s="8">
        <v>1666848686742</v>
      </c>
      <c r="D82" s="8">
        <v>1610607467353</v>
      </c>
      <c r="E82" s="8">
        <v>310350</v>
      </c>
      <c r="F82" s="8">
        <v>114529482353</v>
      </c>
      <c r="G82" s="8">
        <v>467615</v>
      </c>
      <c r="H82" s="8">
        <v>146072088224</v>
      </c>
      <c r="I82" s="8">
        <v>5192861</v>
      </c>
      <c r="J82" s="9">
        <v>382180</v>
      </c>
      <c r="K82" s="8">
        <f>Table1[[#This Row],[205909007340.0000]]+Table1[[#This Row],[8486768873]]-Table1[[#This Row],[10030202253]]</f>
        <v>1635306080871</v>
      </c>
      <c r="L82" s="8">
        <v>1983099315195</v>
      </c>
      <c r="M82" s="10">
        <v>2.48</v>
      </c>
    </row>
    <row r="83" spans="1:13" ht="23.1" customHeight="1" x14ac:dyDescent="0.6">
      <c r="A83" s="7" t="s">
        <v>96</v>
      </c>
      <c r="B83" s="8">
        <v>8283478</v>
      </c>
      <c r="C83" s="8">
        <v>529674383438</v>
      </c>
      <c r="D83" s="8">
        <v>563427816639</v>
      </c>
      <c r="E83" s="8">
        <v>1693074</v>
      </c>
      <c r="F83" s="8">
        <v>134748140388</v>
      </c>
      <c r="G83" s="8">
        <v>8438923</v>
      </c>
      <c r="H83" s="8">
        <v>558437714208</v>
      </c>
      <c r="I83" s="8">
        <v>1537629</v>
      </c>
      <c r="J83" s="9">
        <v>88250</v>
      </c>
      <c r="K83" s="8">
        <f>Table1[[#This Row],[205909007340.0000]]+Table1[[#This Row],[8486768873]]-Table1[[#This Row],[10030202253]]</f>
        <v>105984809618</v>
      </c>
      <c r="L83" s="8">
        <v>135592630476</v>
      </c>
      <c r="M83" s="10">
        <v>0.17</v>
      </c>
    </row>
    <row r="84" spans="1:13" ht="23.1" customHeight="1" x14ac:dyDescent="0.6">
      <c r="A84" s="7" t="s">
        <v>97</v>
      </c>
      <c r="B84" s="8">
        <v>6190836</v>
      </c>
      <c r="C84" s="8">
        <v>163511876774</v>
      </c>
      <c r="D84" s="8">
        <v>144439971897</v>
      </c>
      <c r="E84" s="8">
        <v>84536</v>
      </c>
      <c r="F84" s="8">
        <v>2290422130</v>
      </c>
      <c r="G84" s="8">
        <v>943423</v>
      </c>
      <c r="H84" s="8">
        <v>24913547830</v>
      </c>
      <c r="I84" s="8">
        <v>5331949</v>
      </c>
      <c r="J84" s="9">
        <v>29446</v>
      </c>
      <c r="K84" s="8">
        <f>Table1[[#This Row],[205909007340.0000]]+Table1[[#This Row],[8486768873]]-Table1[[#This Row],[10030202253]]</f>
        <v>140888751074</v>
      </c>
      <c r="L84" s="8">
        <v>156885246785</v>
      </c>
      <c r="M84" s="10">
        <v>0.2</v>
      </c>
    </row>
    <row r="85" spans="1:13" ht="23.1" customHeight="1" x14ac:dyDescent="0.6">
      <c r="A85" s="7" t="s">
        <v>98</v>
      </c>
      <c r="B85" s="8">
        <v>4247454</v>
      </c>
      <c r="C85" s="8">
        <v>78532925728</v>
      </c>
      <c r="D85" s="8">
        <v>49827212480</v>
      </c>
      <c r="E85" s="8">
        <v>524010</v>
      </c>
      <c r="F85" s="8">
        <v>6081842559</v>
      </c>
      <c r="G85" s="8">
        <v>690277</v>
      </c>
      <c r="H85" s="8">
        <v>12473545808</v>
      </c>
      <c r="I85" s="8">
        <v>4081187</v>
      </c>
      <c r="J85" s="9">
        <v>12020</v>
      </c>
      <c r="K85" s="8">
        <f>Table1[[#This Row],[205909007340.0000]]+Table1[[#This Row],[8486768873]]-Table1[[#This Row],[10030202253]]</f>
        <v>72141222479</v>
      </c>
      <c r="L85" s="8">
        <v>49018585284</v>
      </c>
      <c r="M85" s="10">
        <v>0.06</v>
      </c>
    </row>
    <row r="86" spans="1:13" ht="23.1" customHeight="1" x14ac:dyDescent="0.6">
      <c r="A86" s="7" t="s">
        <v>99</v>
      </c>
      <c r="B86" s="8">
        <v>2775550</v>
      </c>
      <c r="C86" s="8">
        <v>63556981402</v>
      </c>
      <c r="D86" s="8">
        <v>70944610091</v>
      </c>
      <c r="E86" s="8">
        <v>65000</v>
      </c>
      <c r="F86" s="8">
        <v>1631458587</v>
      </c>
      <c r="G86" s="8">
        <v>1990827</v>
      </c>
      <c r="H86" s="8">
        <v>45681270627</v>
      </c>
      <c r="I86" s="8">
        <v>849723</v>
      </c>
      <c r="J86" s="9">
        <v>28210</v>
      </c>
      <c r="K86" s="8">
        <f>Table1[[#This Row],[205909007340.0000]]+Table1[[#This Row],[8486768873]]-Table1[[#This Row],[10030202253]]</f>
        <v>19507169362</v>
      </c>
      <c r="L86" s="8">
        <v>23952468112</v>
      </c>
      <c r="M86" s="10">
        <v>0.03</v>
      </c>
    </row>
    <row r="87" spans="1:13" ht="23.1" customHeight="1" x14ac:dyDescent="0.6">
      <c r="A87" s="7" t="s">
        <v>100</v>
      </c>
      <c r="B87" s="8">
        <v>17113592</v>
      </c>
      <c r="C87" s="8">
        <v>69335128674</v>
      </c>
      <c r="D87" s="8">
        <v>83382455732</v>
      </c>
      <c r="E87" s="8">
        <v>6746932</v>
      </c>
      <c r="F87" s="8">
        <v>33747524974</v>
      </c>
      <c r="G87" s="8">
        <v>15226893</v>
      </c>
      <c r="H87" s="8">
        <v>65064554351</v>
      </c>
      <c r="I87" s="8">
        <v>8633631</v>
      </c>
      <c r="J87" s="9">
        <v>5693</v>
      </c>
      <c r="K87" s="8">
        <f>Table1[[#This Row],[205909007340.0000]]+Table1[[#This Row],[8486768873]]-Table1[[#This Row],[10030202253]]</f>
        <v>38018099297</v>
      </c>
      <c r="L87" s="8">
        <v>49113906327</v>
      </c>
      <c r="M87" s="10">
        <v>0.06</v>
      </c>
    </row>
    <row r="88" spans="1:13" ht="23.1" customHeight="1" x14ac:dyDescent="0.6">
      <c r="A88" s="7" t="s">
        <v>101</v>
      </c>
      <c r="B88" s="8">
        <v>6754465</v>
      </c>
      <c r="C88" s="8">
        <v>203135939603</v>
      </c>
      <c r="D88" s="8">
        <v>159081745971</v>
      </c>
      <c r="E88" s="8">
        <v>0</v>
      </c>
      <c r="F88" s="8">
        <v>0</v>
      </c>
      <c r="G88" s="8">
        <v>0</v>
      </c>
      <c r="H88" s="8">
        <v>0</v>
      </c>
      <c r="I88" s="8">
        <v>6754465</v>
      </c>
      <c r="J88" s="9">
        <v>28060</v>
      </c>
      <c r="K88" s="8">
        <f>Table1[[#This Row],[205909007340.0000]]+Table1[[#This Row],[8486768873]]-Table1[[#This Row],[10030202253]]</f>
        <v>203135939603</v>
      </c>
      <c r="L88" s="8">
        <v>189386244885</v>
      </c>
      <c r="M88" s="10">
        <v>0.24</v>
      </c>
    </row>
    <row r="89" spans="1:13" ht="23.1" customHeight="1" x14ac:dyDescent="0.6">
      <c r="A89" s="7" t="s">
        <v>102</v>
      </c>
      <c r="B89" s="8">
        <v>26229463</v>
      </c>
      <c r="C89" s="8">
        <v>526901519316</v>
      </c>
      <c r="D89" s="8">
        <v>477537611243</v>
      </c>
      <c r="E89" s="8">
        <v>0</v>
      </c>
      <c r="F89" s="8">
        <v>0</v>
      </c>
      <c r="G89" s="8">
        <v>0</v>
      </c>
      <c r="H89" s="8">
        <v>0</v>
      </c>
      <c r="I89" s="8">
        <v>26229463</v>
      </c>
      <c r="J89" s="9">
        <v>18480</v>
      </c>
      <c r="K89" s="8">
        <f>Table1[[#This Row],[205909007340.0000]]+Table1[[#This Row],[8486768873]]-Table1[[#This Row],[10030202253]]</f>
        <v>526901519316</v>
      </c>
      <c r="L89" s="8">
        <v>484352088681</v>
      </c>
      <c r="M89" s="10">
        <v>0.61</v>
      </c>
    </row>
    <row r="90" spans="1:13" ht="23.1" customHeight="1" x14ac:dyDescent="0.6">
      <c r="A90" s="7" t="s">
        <v>103</v>
      </c>
      <c r="B90" s="8">
        <v>6660270</v>
      </c>
      <c r="C90" s="8">
        <v>154968147442</v>
      </c>
      <c r="D90" s="8">
        <v>99154283095</v>
      </c>
      <c r="E90" s="8">
        <v>0</v>
      </c>
      <c r="F90" s="8">
        <v>0</v>
      </c>
      <c r="G90" s="8">
        <v>0</v>
      </c>
      <c r="H90" s="8">
        <v>0</v>
      </c>
      <c r="I90" s="8">
        <v>6660270</v>
      </c>
      <c r="J90" s="9">
        <v>15690</v>
      </c>
      <c r="K90" s="8">
        <f>Table1[[#This Row],[205909007340.0000]]+Table1[[#This Row],[8486768873]]-Table1[[#This Row],[10030202253]]</f>
        <v>154968147442</v>
      </c>
      <c r="L90" s="8">
        <v>104420216579</v>
      </c>
      <c r="M90" s="10">
        <v>0.13</v>
      </c>
    </row>
    <row r="91" spans="1:13" ht="23.1" customHeight="1" x14ac:dyDescent="0.6">
      <c r="A91" s="7" t="s">
        <v>104</v>
      </c>
      <c r="B91" s="8">
        <v>0</v>
      </c>
      <c r="C91" s="8">
        <v>0</v>
      </c>
      <c r="D91" s="8">
        <v>0</v>
      </c>
      <c r="E91" s="8">
        <v>1948256</v>
      </c>
      <c r="F91" s="8">
        <v>51087766254</v>
      </c>
      <c r="G91" s="8">
        <v>0</v>
      </c>
      <c r="H91" s="8">
        <v>0</v>
      </c>
      <c r="I91" s="8">
        <v>1948256</v>
      </c>
      <c r="J91" s="9">
        <v>23110</v>
      </c>
      <c r="K91" s="8">
        <f>Table1[[#This Row],[205909007340.0000]]+Table1[[#This Row],[8486768873]]-Table1[[#This Row],[10030202253]]</f>
        <v>51087766254</v>
      </c>
      <c r="L91" s="8">
        <v>44989977774</v>
      </c>
      <c r="M91" s="10">
        <v>0.06</v>
      </c>
    </row>
    <row r="92" spans="1:13" ht="23.1" customHeight="1" x14ac:dyDescent="0.6">
      <c r="A92" s="7" t="s">
        <v>105</v>
      </c>
      <c r="B92" s="8">
        <v>44981329</v>
      </c>
      <c r="C92" s="8">
        <v>865979347131</v>
      </c>
      <c r="D92" s="8">
        <v>866352888421</v>
      </c>
      <c r="E92" s="8">
        <v>577143866</v>
      </c>
      <c r="F92" s="8">
        <v>11214417910786</v>
      </c>
      <c r="G92" s="8">
        <v>484224873</v>
      </c>
      <c r="H92" s="8">
        <v>9394667902072</v>
      </c>
      <c r="I92" s="8">
        <v>137900322</v>
      </c>
      <c r="J92" s="9">
        <v>19585</v>
      </c>
      <c r="K92" s="8">
        <f>Table1[[#This Row],[205909007340.0000]]+Table1[[#This Row],[8486768873]]-Table1[[#This Row],[10030202253]]</f>
        <v>2685729355845</v>
      </c>
      <c r="L92" s="8">
        <v>2700676527205</v>
      </c>
      <c r="M92" s="10">
        <v>3.38</v>
      </c>
    </row>
    <row r="93" spans="1:13" ht="23.1" customHeight="1" thickBot="1" x14ac:dyDescent="0.65">
      <c r="A93" s="7" t="s">
        <v>106</v>
      </c>
      <c r="B93" s="8"/>
      <c r="C93" s="11">
        <f>SUM(C10:C92)</f>
        <v>57153127178287</v>
      </c>
      <c r="D93" s="11">
        <f>SUM(D10:D92)</f>
        <v>58171569401840</v>
      </c>
      <c r="E93" s="8"/>
      <c r="F93" s="11">
        <f>SUM(F10:F92)</f>
        <v>19180309658926</v>
      </c>
      <c r="G93" s="8"/>
      <c r="H93" s="11">
        <f>SUM(H10:H92)</f>
        <v>15354640882337</v>
      </c>
      <c r="I93" s="8"/>
      <c r="J93" s="7"/>
      <c r="K93" s="11">
        <f>SUM(K10:K92)</f>
        <v>60978795954876</v>
      </c>
      <c r="L93" s="11">
        <f>SUM(L10:L92)</f>
        <v>66371880000165</v>
      </c>
      <c r="M93" s="12">
        <f>SUM(M10:M92)</f>
        <v>82.94000000000004</v>
      </c>
    </row>
    <row r="94" spans="1:13" ht="23.1" customHeight="1" thickTop="1" x14ac:dyDescent="0.6">
      <c r="A94" s="7"/>
      <c r="B94" s="8"/>
      <c r="C94" s="8"/>
      <c r="D94" s="8"/>
      <c r="E94" s="8"/>
      <c r="F94" s="8"/>
      <c r="G94" s="8"/>
      <c r="H94" s="8"/>
      <c r="I94" s="8"/>
      <c r="J94" s="7"/>
      <c r="K94" s="8"/>
      <c r="L94" s="8"/>
      <c r="M94" s="10"/>
    </row>
  </sheetData>
  <mergeCells count="19">
    <mergeCell ref="B7:D7"/>
    <mergeCell ref="E7:H7"/>
    <mergeCell ref="I7:M7"/>
    <mergeCell ref="A8:A9"/>
    <mergeCell ref="B8:B9"/>
    <mergeCell ref="C8:C9"/>
    <mergeCell ref="D8:D9"/>
    <mergeCell ref="E8:F8"/>
    <mergeCell ref="G8:H8"/>
    <mergeCell ref="I8:I9"/>
    <mergeCell ref="J8:J9"/>
    <mergeCell ref="K8:K9"/>
    <mergeCell ref="L8:L9"/>
    <mergeCell ref="M8:M9"/>
    <mergeCell ref="A1:M1"/>
    <mergeCell ref="A2:M2"/>
    <mergeCell ref="A3:M3"/>
    <mergeCell ref="A4:M4"/>
    <mergeCell ref="A5:M5"/>
  </mergeCells>
  <pageMargins left="0.7" right="0.7" top="0.75" bottom="0.75" header="0.51180555555555496" footer="0.51180555555555496"/>
  <pageSetup paperSize="9" scale="60" firstPageNumber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2"/>
  <sheetViews>
    <sheetView rightToLeft="1" view="pageBreakPreview" zoomScale="60" zoomScaleNormal="100" zoomScalePageLayoutView="106" workbookViewId="0">
      <selection activeCell="R26" sqref="R26"/>
    </sheetView>
  </sheetViews>
  <sheetFormatPr defaultColWidth="9.140625" defaultRowHeight="22.5" x14ac:dyDescent="0.6"/>
  <cols>
    <col min="1" max="1" width="34" style="17" customWidth="1"/>
    <col min="2" max="3" width="9.5703125" style="17" customWidth="1"/>
    <col min="4" max="4" width="11.42578125" style="17" customWidth="1"/>
    <col min="5" max="5" width="9.28515625" style="17" customWidth="1"/>
    <col min="6" max="6" width="11.140625" style="17" customWidth="1"/>
    <col min="7" max="7" width="6.28515625" style="17" customWidth="1"/>
    <col min="8" max="8" width="8.140625" style="17" customWidth="1"/>
    <col min="9" max="10" width="16.42578125" style="17" customWidth="1"/>
    <col min="11" max="11" width="8.140625" style="17" customWidth="1"/>
    <col min="12" max="12" width="16.42578125" style="17" customWidth="1"/>
    <col min="13" max="13" width="8.140625" style="17" customWidth="1"/>
    <col min="14" max="14" width="16.42578125" style="17" customWidth="1"/>
    <col min="15" max="16" width="8.140625" style="17" customWidth="1"/>
    <col min="17" max="18" width="16.42578125" style="17" customWidth="1"/>
    <col min="19" max="19" width="8.7109375" style="17" customWidth="1"/>
    <col min="20" max="1023" width="9.140625" style="15"/>
    <col min="1024" max="16384" width="9.140625" style="4"/>
  </cols>
  <sheetData>
    <row r="1" spans="1:19" ht="25.5" x14ac:dyDescent="0.6">
      <c r="A1" s="95" t="s">
        <v>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25.5" x14ac:dyDescent="0.6">
      <c r="A2" s="95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25.5" x14ac:dyDescent="0.6">
      <c r="A3" s="95" t="s">
        <v>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25.5" x14ac:dyDescent="0.6">
      <c r="A4" s="96" t="s">
        <v>107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6" spans="1:19" ht="18" customHeight="1" thickBot="1" x14ac:dyDescent="0.65">
      <c r="A6" s="91" t="s">
        <v>108</v>
      </c>
      <c r="B6" s="91"/>
      <c r="C6" s="91"/>
      <c r="D6" s="91"/>
      <c r="E6" s="91"/>
      <c r="F6" s="91"/>
      <c r="G6" s="91"/>
      <c r="H6" s="91" t="s">
        <v>10</v>
      </c>
      <c r="I6" s="91"/>
      <c r="J6" s="91"/>
      <c r="K6" s="97" t="s">
        <v>11</v>
      </c>
      <c r="L6" s="97"/>
      <c r="M6" s="97"/>
      <c r="N6" s="97"/>
      <c r="O6" s="91" t="s">
        <v>12</v>
      </c>
      <c r="P6" s="91"/>
      <c r="Q6" s="91"/>
      <c r="R6" s="91"/>
      <c r="S6" s="91"/>
    </row>
    <row r="7" spans="1:19" ht="26.25" customHeight="1" thickBot="1" x14ac:dyDescent="0.65">
      <c r="A7" s="91" t="s">
        <v>109</v>
      </c>
      <c r="B7" s="98" t="s">
        <v>346</v>
      </c>
      <c r="C7" s="100" t="s">
        <v>347</v>
      </c>
      <c r="D7" s="101" t="s">
        <v>348</v>
      </c>
      <c r="E7" s="98" t="s">
        <v>349</v>
      </c>
      <c r="F7" s="100" t="s">
        <v>350</v>
      </c>
      <c r="G7" s="100" t="s">
        <v>351</v>
      </c>
      <c r="H7" s="92" t="s">
        <v>14</v>
      </c>
      <c r="I7" s="92" t="s">
        <v>15</v>
      </c>
      <c r="J7" s="92" t="s">
        <v>16</v>
      </c>
      <c r="K7" s="89" t="s">
        <v>17</v>
      </c>
      <c r="L7" s="89"/>
      <c r="M7" s="89" t="s">
        <v>18</v>
      </c>
      <c r="N7" s="89"/>
      <c r="O7" s="92" t="s">
        <v>14</v>
      </c>
      <c r="P7" s="92" t="s">
        <v>111</v>
      </c>
      <c r="Q7" s="92" t="s">
        <v>15</v>
      </c>
      <c r="R7" s="92" t="s">
        <v>16</v>
      </c>
      <c r="S7" s="92" t="s">
        <v>112</v>
      </c>
    </row>
    <row r="8" spans="1:19" s="17" customFormat="1" ht="40.5" customHeight="1" thickBot="1" x14ac:dyDescent="0.3">
      <c r="A8" s="91"/>
      <c r="B8" s="99"/>
      <c r="C8" s="99"/>
      <c r="D8" s="92"/>
      <c r="E8" s="99"/>
      <c r="F8" s="99"/>
      <c r="G8" s="99"/>
      <c r="H8" s="92"/>
      <c r="I8" s="92"/>
      <c r="J8" s="92"/>
      <c r="K8" s="16" t="s">
        <v>14</v>
      </c>
      <c r="L8" s="16" t="s">
        <v>21</v>
      </c>
      <c r="M8" s="16" t="s">
        <v>14</v>
      </c>
      <c r="N8" s="16" t="s">
        <v>22</v>
      </c>
      <c r="O8" s="92"/>
      <c r="P8" s="92"/>
      <c r="Q8" s="92"/>
      <c r="R8" s="92"/>
      <c r="S8" s="92"/>
    </row>
    <row r="9" spans="1:19" ht="23.1" customHeight="1" x14ac:dyDescent="0.6">
      <c r="A9" s="7" t="s">
        <v>113</v>
      </c>
      <c r="B9" s="7" t="s">
        <v>114</v>
      </c>
      <c r="C9" s="7" t="s">
        <v>114</v>
      </c>
      <c r="D9" s="8" t="s">
        <v>115</v>
      </c>
      <c r="E9" s="8" t="s">
        <v>116</v>
      </c>
      <c r="F9" s="18">
        <v>1000000</v>
      </c>
      <c r="G9" s="18">
        <v>17.899999999999999</v>
      </c>
      <c r="H9" s="8">
        <v>0</v>
      </c>
      <c r="I9" s="8">
        <v>0</v>
      </c>
      <c r="J9" s="8">
        <v>0</v>
      </c>
      <c r="K9" s="8">
        <v>160000</v>
      </c>
      <c r="L9" s="8">
        <v>160115839882</v>
      </c>
      <c r="M9" s="8">
        <v>0</v>
      </c>
      <c r="N9" s="8">
        <v>0</v>
      </c>
      <c r="O9" s="8">
        <v>160000</v>
      </c>
      <c r="P9" s="9">
        <v>999999</v>
      </c>
      <c r="Q9" s="8">
        <f>Table2[[#This Row],[Column9]]+Table2[[#This Row],[160115839882]]-Table2[[#This Row],[Column14]]</f>
        <v>160115839882</v>
      </c>
      <c r="R9" s="8">
        <v>159883840118</v>
      </c>
      <c r="S9" s="10">
        <v>0.2</v>
      </c>
    </row>
    <row r="10" spans="1:19" ht="23.1" customHeight="1" x14ac:dyDescent="0.6">
      <c r="A10" s="7" t="s">
        <v>117</v>
      </c>
      <c r="B10" s="7" t="s">
        <v>114</v>
      </c>
      <c r="C10" s="7" t="s">
        <v>114</v>
      </c>
      <c r="D10" s="8" t="s">
        <v>118</v>
      </c>
      <c r="E10" s="8" t="s">
        <v>119</v>
      </c>
      <c r="F10" s="18">
        <v>1000000</v>
      </c>
      <c r="G10" s="18">
        <v>17.899999999999999</v>
      </c>
      <c r="H10" s="8">
        <v>1000</v>
      </c>
      <c r="I10" s="8">
        <v>1045757625</v>
      </c>
      <c r="J10" s="8">
        <v>999275000</v>
      </c>
      <c r="K10" s="8">
        <v>0</v>
      </c>
      <c r="L10" s="8">
        <v>0</v>
      </c>
      <c r="M10" s="8">
        <v>0</v>
      </c>
      <c r="N10" s="8">
        <v>0</v>
      </c>
      <c r="O10" s="8">
        <v>1000</v>
      </c>
      <c r="P10" s="9">
        <v>1020000</v>
      </c>
      <c r="Q10" s="8">
        <f>Table2[[#This Row],[Column9]]+Table2[[#This Row],[160115839882]]-Table2[[#This Row],[Column14]]</f>
        <v>1045757625</v>
      </c>
      <c r="R10" s="8">
        <v>1019260500</v>
      </c>
      <c r="S10" s="10">
        <v>0</v>
      </c>
    </row>
    <row r="11" spans="1:19" ht="23.1" customHeight="1" x14ac:dyDescent="0.6">
      <c r="A11" s="7" t="s">
        <v>120</v>
      </c>
      <c r="B11" s="7" t="s">
        <v>114</v>
      </c>
      <c r="C11" s="7" t="s">
        <v>114</v>
      </c>
      <c r="D11" s="8" t="s">
        <v>121</v>
      </c>
      <c r="E11" s="8" t="s">
        <v>122</v>
      </c>
      <c r="F11" s="18">
        <v>1000000</v>
      </c>
      <c r="G11" s="18">
        <v>15</v>
      </c>
      <c r="H11" s="8">
        <v>300000</v>
      </c>
      <c r="I11" s="8">
        <v>299931746253</v>
      </c>
      <c r="J11" s="8">
        <v>295285762511</v>
      </c>
      <c r="K11" s="8">
        <v>0</v>
      </c>
      <c r="L11" s="8">
        <v>0</v>
      </c>
      <c r="M11" s="8">
        <v>0</v>
      </c>
      <c r="N11" s="8">
        <v>0</v>
      </c>
      <c r="O11" s="8">
        <v>300000</v>
      </c>
      <c r="P11" s="9">
        <v>953000</v>
      </c>
      <c r="Q11" s="8">
        <f>Table2[[#This Row],[Column9]]+Table2[[#This Row],[160115839882]]-Table2[[#This Row],[Column14]]</f>
        <v>299931746253</v>
      </c>
      <c r="R11" s="8">
        <v>285692722520</v>
      </c>
      <c r="S11" s="10">
        <v>0.36</v>
      </c>
    </row>
    <row r="12" spans="1:19" ht="23.1" customHeight="1" x14ac:dyDescent="0.6">
      <c r="A12" s="7" t="s">
        <v>123</v>
      </c>
      <c r="B12" s="7" t="s">
        <v>114</v>
      </c>
      <c r="C12" s="7" t="s">
        <v>114</v>
      </c>
      <c r="D12" s="8" t="s">
        <v>124</v>
      </c>
      <c r="E12" s="8" t="s">
        <v>125</v>
      </c>
      <c r="F12" s="18">
        <v>1000000</v>
      </c>
      <c r="G12" s="18">
        <v>15</v>
      </c>
      <c r="H12" s="8">
        <v>400000</v>
      </c>
      <c r="I12" s="8">
        <v>398631260952</v>
      </c>
      <c r="J12" s="8">
        <v>399709600323</v>
      </c>
      <c r="K12" s="8">
        <v>0</v>
      </c>
      <c r="L12" s="8">
        <v>0</v>
      </c>
      <c r="M12" s="8">
        <v>400000</v>
      </c>
      <c r="N12" s="8">
        <f>400789285881-2158024929</f>
        <v>398631260952</v>
      </c>
      <c r="O12" s="8">
        <v>0</v>
      </c>
      <c r="P12" s="7"/>
      <c r="Q12" s="8">
        <f>Table2[[#This Row],[Column9]]+Table2[[#This Row],[160115839882]]-Table2[[#This Row],[Column14]]</f>
        <v>0</v>
      </c>
      <c r="R12" s="8">
        <v>0</v>
      </c>
      <c r="S12" s="10">
        <v>0</v>
      </c>
    </row>
    <row r="13" spans="1:19" ht="23.1" customHeight="1" x14ac:dyDescent="0.6">
      <c r="A13" s="7" t="s">
        <v>126</v>
      </c>
      <c r="B13" s="7" t="s">
        <v>114</v>
      </c>
      <c r="C13" s="7" t="s">
        <v>114</v>
      </c>
      <c r="D13" s="8" t="s">
        <v>127</v>
      </c>
      <c r="E13" s="8" t="s">
        <v>128</v>
      </c>
      <c r="F13" s="18">
        <v>1000000</v>
      </c>
      <c r="G13" s="18">
        <v>15</v>
      </c>
      <c r="H13" s="8">
        <v>155000</v>
      </c>
      <c r="I13" s="8">
        <v>155112219874</v>
      </c>
      <c r="J13" s="8">
        <v>154887315226</v>
      </c>
      <c r="K13" s="8">
        <v>0</v>
      </c>
      <c r="L13" s="8">
        <v>0</v>
      </c>
      <c r="M13" s="8">
        <v>155000</v>
      </c>
      <c r="N13" s="8">
        <f>155903038367-790818493</f>
        <v>155112219874</v>
      </c>
      <c r="O13" s="8">
        <v>0</v>
      </c>
      <c r="P13" s="7"/>
      <c r="Q13" s="8">
        <f>Table2[[#This Row],[Column9]]+Table2[[#This Row],[160115839882]]-Table2[[#This Row],[Column14]]</f>
        <v>0</v>
      </c>
      <c r="R13" s="8">
        <v>0</v>
      </c>
      <c r="S13" s="10">
        <v>0</v>
      </c>
    </row>
    <row r="14" spans="1:19" ht="23.1" customHeight="1" x14ac:dyDescent="0.6">
      <c r="A14" s="7" t="s">
        <v>129</v>
      </c>
      <c r="B14" s="7" t="s">
        <v>130</v>
      </c>
      <c r="C14" s="7" t="s">
        <v>114</v>
      </c>
      <c r="D14" s="8" t="s">
        <v>127</v>
      </c>
      <c r="E14" s="8" t="s">
        <v>131</v>
      </c>
      <c r="F14" s="18">
        <v>1000000</v>
      </c>
      <c r="G14" s="18">
        <v>16</v>
      </c>
      <c r="H14" s="8">
        <v>0</v>
      </c>
      <c r="I14" s="8">
        <v>0</v>
      </c>
      <c r="J14" s="8">
        <v>0</v>
      </c>
      <c r="K14" s="8">
        <v>150000</v>
      </c>
      <c r="L14" s="8">
        <v>150108449778</v>
      </c>
      <c r="M14" s="8">
        <v>0</v>
      </c>
      <c r="N14" s="8">
        <v>0</v>
      </c>
      <c r="O14" s="8">
        <v>150000</v>
      </c>
      <c r="P14" s="9">
        <v>999998</v>
      </c>
      <c r="Q14" s="8">
        <f>Table2[[#This Row],[Column9]]+Table2[[#This Row],[160115839882]]-Table2[[#This Row],[Column14]]</f>
        <v>150108449778</v>
      </c>
      <c r="R14" s="8">
        <v>149890950218</v>
      </c>
      <c r="S14" s="10">
        <v>0.19</v>
      </c>
    </row>
    <row r="15" spans="1:19" ht="23.1" customHeight="1" x14ac:dyDescent="0.6">
      <c r="A15" s="7" t="s">
        <v>132</v>
      </c>
      <c r="B15" s="7" t="s">
        <v>114</v>
      </c>
      <c r="C15" s="7" t="s">
        <v>114</v>
      </c>
      <c r="D15" s="8" t="s">
        <v>133</v>
      </c>
      <c r="E15" s="8" t="s">
        <v>134</v>
      </c>
      <c r="F15" s="18">
        <v>1000000</v>
      </c>
      <c r="G15" s="18">
        <v>15</v>
      </c>
      <c r="H15" s="8">
        <v>100000</v>
      </c>
      <c r="I15" s="8">
        <v>100072299852</v>
      </c>
      <c r="J15" s="8">
        <v>98627842935</v>
      </c>
      <c r="K15" s="8">
        <v>0</v>
      </c>
      <c r="L15" s="8">
        <v>0</v>
      </c>
      <c r="M15" s="8">
        <v>100000</v>
      </c>
      <c r="N15" s="8">
        <f>106996914517-6924614665</f>
        <v>100072299852</v>
      </c>
      <c r="O15" s="8">
        <v>0</v>
      </c>
      <c r="P15" s="7"/>
      <c r="Q15" s="8">
        <f>Table2[[#This Row],[Column9]]+Table2[[#This Row],[160115839882]]-Table2[[#This Row],[Column14]]</f>
        <v>0</v>
      </c>
      <c r="R15" s="8">
        <v>0</v>
      </c>
      <c r="S15" s="10">
        <v>0</v>
      </c>
    </row>
    <row r="16" spans="1:19" ht="23.1" customHeight="1" x14ac:dyDescent="0.6">
      <c r="A16" s="7" t="s">
        <v>135</v>
      </c>
      <c r="B16" s="7" t="s">
        <v>114</v>
      </c>
      <c r="C16" s="7" t="s">
        <v>114</v>
      </c>
      <c r="D16" s="8" t="s">
        <v>136</v>
      </c>
      <c r="E16" s="8" t="s">
        <v>137</v>
      </c>
      <c r="F16" s="18">
        <v>1000000</v>
      </c>
      <c r="G16" s="18">
        <v>18</v>
      </c>
      <c r="H16" s="8">
        <v>0</v>
      </c>
      <c r="I16" s="8">
        <v>0</v>
      </c>
      <c r="J16" s="8">
        <v>0</v>
      </c>
      <c r="K16" s="8">
        <v>1080000</v>
      </c>
      <c r="L16" s="8">
        <v>1080642619658</v>
      </c>
      <c r="M16" s="8">
        <v>380000</v>
      </c>
      <c r="N16" s="8">
        <f>413561698814-33426198814</f>
        <v>380135500000</v>
      </c>
      <c r="O16" s="8">
        <v>700000</v>
      </c>
      <c r="P16" s="9">
        <v>999999</v>
      </c>
      <c r="Q16" s="8">
        <f>Table2[[#This Row],[Column9]]+Table2[[#This Row],[160115839882]]-Table2[[#This Row],[Column14]]</f>
        <v>700507119658</v>
      </c>
      <c r="R16" s="8">
        <v>699491800523</v>
      </c>
      <c r="S16" s="10">
        <v>0.87</v>
      </c>
    </row>
    <row r="17" spans="1:19" ht="23.1" customHeight="1" x14ac:dyDescent="0.6">
      <c r="A17" s="7" t="s">
        <v>138</v>
      </c>
      <c r="B17" s="7" t="s">
        <v>114</v>
      </c>
      <c r="C17" s="7" t="s">
        <v>114</v>
      </c>
      <c r="D17" s="8" t="s">
        <v>139</v>
      </c>
      <c r="E17" s="8" t="s">
        <v>140</v>
      </c>
      <c r="F17" s="18">
        <v>1000000</v>
      </c>
      <c r="G17" s="18">
        <v>16</v>
      </c>
      <c r="H17" s="8">
        <v>512501</v>
      </c>
      <c r="I17" s="8">
        <v>492211134993</v>
      </c>
      <c r="J17" s="8">
        <v>491644259311</v>
      </c>
      <c r="K17" s="8">
        <v>0</v>
      </c>
      <c r="L17" s="8">
        <v>0</v>
      </c>
      <c r="M17" s="8">
        <v>0</v>
      </c>
      <c r="N17" s="8">
        <v>0</v>
      </c>
      <c r="O17" s="8">
        <v>512501</v>
      </c>
      <c r="P17" s="9">
        <v>940800</v>
      </c>
      <c r="Q17" s="8">
        <f>Table2[[#This Row],[Column9]]+Table2[[#This Row],[160115839882]]-Table2[[#This Row],[Column14]]</f>
        <v>492211134993</v>
      </c>
      <c r="R17" s="8">
        <v>481811374130</v>
      </c>
      <c r="S17" s="10">
        <v>0.6</v>
      </c>
    </row>
    <row r="18" spans="1:19" ht="23.1" customHeight="1" x14ac:dyDescent="0.6">
      <c r="A18" s="7" t="s">
        <v>141</v>
      </c>
      <c r="B18" s="7" t="s">
        <v>114</v>
      </c>
      <c r="C18" s="7" t="s">
        <v>114</v>
      </c>
      <c r="D18" s="8" t="s">
        <v>142</v>
      </c>
      <c r="E18" s="8" t="s">
        <v>143</v>
      </c>
      <c r="F18" s="18">
        <v>1000000</v>
      </c>
      <c r="G18" s="18">
        <v>18</v>
      </c>
      <c r="H18" s="8">
        <v>1700000</v>
      </c>
      <c r="I18" s="8">
        <v>1700915000000</v>
      </c>
      <c r="J18" s="8">
        <v>1698767500000</v>
      </c>
      <c r="K18" s="8">
        <v>0</v>
      </c>
      <c r="L18" s="8">
        <v>0</v>
      </c>
      <c r="M18" s="8">
        <v>200000</v>
      </c>
      <c r="N18" s="8">
        <f>211126480193-11051480193</f>
        <v>200075000000</v>
      </c>
      <c r="O18" s="8">
        <v>1500000</v>
      </c>
      <c r="P18" s="9">
        <v>1000000</v>
      </c>
      <c r="Q18" s="8">
        <f>Table2[[#This Row],[Column9]]+Table2[[#This Row],[160115839882]]-Table2[[#This Row],[Column14]]</f>
        <v>1500840000000</v>
      </c>
      <c r="R18" s="8">
        <v>1498912500000</v>
      </c>
      <c r="S18" s="10">
        <v>1.87</v>
      </c>
    </row>
    <row r="19" spans="1:19" ht="23.1" customHeight="1" x14ac:dyDescent="0.6">
      <c r="A19" s="7" t="s">
        <v>144</v>
      </c>
      <c r="B19" s="7" t="s">
        <v>114</v>
      </c>
      <c r="C19" s="7" t="s">
        <v>114</v>
      </c>
      <c r="D19" s="8" t="s">
        <v>145</v>
      </c>
      <c r="E19" s="8" t="s">
        <v>146</v>
      </c>
      <c r="F19" s="18">
        <v>1000000</v>
      </c>
      <c r="G19" s="18">
        <v>18</v>
      </c>
      <c r="H19" s="8">
        <v>1000000</v>
      </c>
      <c r="I19" s="8">
        <v>1000896750000</v>
      </c>
      <c r="J19" s="8">
        <v>1000171750000</v>
      </c>
      <c r="K19" s="8">
        <v>1250000</v>
      </c>
      <c r="L19" s="8">
        <v>1250858250000</v>
      </c>
      <c r="M19" s="8">
        <v>280000</v>
      </c>
      <c r="N19" s="8">
        <f>289739736565-9524736565</f>
        <v>280215000000</v>
      </c>
      <c r="O19" s="8">
        <v>1970000</v>
      </c>
      <c r="P19" s="9">
        <v>1000505</v>
      </c>
      <c r="Q19" s="8">
        <f>Table2[[#This Row],[Column9]]+Table2[[#This Row],[160115839882]]-Table2[[#This Row],[Column14]]</f>
        <v>1971540000000</v>
      </c>
      <c r="R19" s="8">
        <v>1969567500000</v>
      </c>
      <c r="S19" s="10">
        <v>2.46</v>
      </c>
    </row>
    <row r="20" spans="1:19" ht="23.1" customHeight="1" thickBot="1" x14ac:dyDescent="0.65">
      <c r="A20" s="7" t="s">
        <v>106</v>
      </c>
      <c r="B20" s="7"/>
      <c r="C20" s="7"/>
      <c r="D20" s="8"/>
      <c r="E20" s="8"/>
      <c r="F20" s="7"/>
      <c r="G20" s="7"/>
      <c r="H20" s="8"/>
      <c r="I20" s="11">
        <f>SUM(I9:I19)</f>
        <v>4148816169549</v>
      </c>
      <c r="J20" s="11">
        <f>SUM(J9:J19)</f>
        <v>4140093305306</v>
      </c>
      <c r="K20" s="8"/>
      <c r="L20" s="11">
        <f>SUM(L9:L19)</f>
        <v>2641725159318</v>
      </c>
      <c r="M20" s="8"/>
      <c r="N20" s="11">
        <f>SUM(N9:N19)</f>
        <v>1514241280678</v>
      </c>
      <c r="O20" s="8"/>
      <c r="P20" s="7"/>
      <c r="Q20" s="11">
        <f>SUM(Q9:Q19)</f>
        <v>5276300048189</v>
      </c>
      <c r="R20" s="11">
        <f>SUM(R9:R19)</f>
        <v>5246269948009</v>
      </c>
      <c r="S20" s="12">
        <f>SUM(S9:S19)</f>
        <v>6.55</v>
      </c>
    </row>
    <row r="21" spans="1:19" ht="23.1" customHeight="1" thickTop="1" x14ac:dyDescent="0.6">
      <c r="A21" s="19"/>
      <c r="B21" s="8"/>
      <c r="C21" s="8"/>
      <c r="D21" s="8"/>
      <c r="E21" s="8"/>
      <c r="F21" s="8"/>
      <c r="G21" s="8"/>
      <c r="H21" s="20"/>
      <c r="I21" s="20"/>
      <c r="J21" s="20"/>
      <c r="K21" s="20"/>
      <c r="L21" s="20"/>
      <c r="M21" s="20"/>
      <c r="N21" s="20"/>
      <c r="O21" s="20"/>
      <c r="P21" s="8"/>
      <c r="Q21" s="20"/>
      <c r="R21" s="20"/>
      <c r="S21" s="21"/>
    </row>
    <row r="22" spans="1:19" x14ac:dyDescent="0.6">
      <c r="S22" s="22"/>
    </row>
  </sheetData>
  <mergeCells count="25">
    <mergeCell ref="R7:R8"/>
    <mergeCell ref="S7:S8"/>
    <mergeCell ref="K7:L7"/>
    <mergeCell ref="M7:N7"/>
    <mergeCell ref="O7:O8"/>
    <mergeCell ref="P7:P8"/>
    <mergeCell ref="Q7:Q8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A1:S1"/>
    <mergeCell ref="A2:S2"/>
    <mergeCell ref="A3:S3"/>
    <mergeCell ref="A4:S4"/>
    <mergeCell ref="A6:G6"/>
    <mergeCell ref="H6:J6"/>
    <mergeCell ref="K6:N6"/>
    <mergeCell ref="O6:S6"/>
  </mergeCells>
  <pageMargins left="0.7" right="0.7" top="0.75" bottom="0.75" header="0.51180555555555496" footer="0.51180555555555496"/>
  <pageSetup paperSize="9" scale="54" firstPageNumber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92"/>
  <sheetViews>
    <sheetView rightToLeft="1" view="pageBreakPreview" topLeftCell="A58" zoomScale="60" zoomScaleNormal="100" zoomScalePageLayoutView="106" workbookViewId="0">
      <selection activeCell="A59" sqref="A59:XFD59"/>
    </sheetView>
  </sheetViews>
  <sheetFormatPr defaultColWidth="9.140625" defaultRowHeight="22.5" x14ac:dyDescent="0.6"/>
  <cols>
    <col min="1" max="1" width="10.7109375" style="25" customWidth="1"/>
    <col min="2" max="2" width="9.85546875" style="25" customWidth="1"/>
    <col min="3" max="3" width="14.7109375" style="25" customWidth="1"/>
    <col min="4" max="4" width="16.42578125" style="25" customWidth="1"/>
    <col min="5" max="6" width="17.28515625" style="25" customWidth="1"/>
    <col min="7" max="7" width="16.42578125" style="25" customWidth="1"/>
    <col min="8" max="8" width="14.42578125" style="35" customWidth="1"/>
    <col min="9" max="1022" width="9.140625" style="23"/>
    <col min="1023" max="16384" width="9.140625" style="24"/>
  </cols>
  <sheetData>
    <row r="1" spans="1:8" ht="25.5" x14ac:dyDescent="0.6">
      <c r="A1" s="105" t="s">
        <v>1</v>
      </c>
      <c r="B1" s="105"/>
      <c r="C1" s="105"/>
      <c r="D1" s="105"/>
      <c r="E1" s="105"/>
      <c r="F1" s="105"/>
      <c r="G1" s="105"/>
      <c r="H1" s="105"/>
    </row>
    <row r="2" spans="1:8" ht="25.5" x14ac:dyDescent="0.6">
      <c r="A2" s="105" t="s">
        <v>6</v>
      </c>
      <c r="B2" s="105"/>
      <c r="C2" s="105"/>
      <c r="D2" s="105"/>
      <c r="E2" s="105"/>
      <c r="F2" s="105"/>
      <c r="G2" s="105"/>
      <c r="H2" s="105"/>
    </row>
    <row r="3" spans="1:8" ht="25.5" x14ac:dyDescent="0.6">
      <c r="A3" s="105" t="s">
        <v>7</v>
      </c>
      <c r="B3" s="105"/>
      <c r="C3" s="105"/>
      <c r="D3" s="105"/>
      <c r="E3" s="105"/>
      <c r="F3" s="105"/>
      <c r="G3" s="105"/>
      <c r="H3" s="105"/>
    </row>
    <row r="4" spans="1:8" ht="25.5" x14ac:dyDescent="0.6">
      <c r="A4" s="106" t="s">
        <v>147</v>
      </c>
      <c r="B4" s="106"/>
      <c r="C4" s="106"/>
      <c r="D4" s="106"/>
      <c r="E4" s="106"/>
      <c r="F4" s="106"/>
      <c r="G4" s="106"/>
      <c r="H4" s="106"/>
    </row>
    <row r="5" spans="1:8" x14ac:dyDescent="0.6">
      <c r="B5" s="26"/>
      <c r="C5" s="26"/>
      <c r="D5" s="26"/>
      <c r="E5" s="26"/>
      <c r="F5" s="26"/>
      <c r="G5" s="26"/>
      <c r="H5" s="27"/>
    </row>
    <row r="6" spans="1:8" ht="18.75" customHeight="1" thickBot="1" x14ac:dyDescent="0.65">
      <c r="A6" s="28"/>
      <c r="B6" s="103" t="s">
        <v>148</v>
      </c>
      <c r="C6" s="103"/>
      <c r="D6" s="29" t="s">
        <v>10</v>
      </c>
      <c r="E6" s="104" t="s">
        <v>11</v>
      </c>
      <c r="F6" s="104"/>
      <c r="G6" s="103" t="s">
        <v>12</v>
      </c>
      <c r="H6" s="103"/>
    </row>
    <row r="7" spans="1:8" ht="24" customHeight="1" thickBot="1" x14ac:dyDescent="0.65">
      <c r="A7" s="102" t="s">
        <v>353</v>
      </c>
      <c r="B7" s="104" t="s">
        <v>149</v>
      </c>
      <c r="C7" s="104" t="s">
        <v>150</v>
      </c>
      <c r="D7" s="103" t="s">
        <v>152</v>
      </c>
      <c r="E7" s="107" t="s">
        <v>153</v>
      </c>
      <c r="F7" s="107" t="s">
        <v>154</v>
      </c>
      <c r="G7" s="108" t="s">
        <v>152</v>
      </c>
      <c r="H7" s="109" t="s">
        <v>352</v>
      </c>
    </row>
    <row r="8" spans="1:8" ht="29.25" customHeight="1" thickBot="1" x14ac:dyDescent="0.65">
      <c r="A8" s="103"/>
      <c r="B8" s="104"/>
      <c r="C8" s="104"/>
      <c r="D8" s="103"/>
      <c r="E8" s="107"/>
      <c r="F8" s="107"/>
      <c r="G8" s="108"/>
      <c r="H8" s="110"/>
    </row>
    <row r="9" spans="1:8" ht="23.1" customHeight="1" x14ac:dyDescent="0.6">
      <c r="A9" s="9" t="s">
        <v>155</v>
      </c>
      <c r="B9" s="18">
        <v>302567793</v>
      </c>
      <c r="C9" s="9" t="s">
        <v>156</v>
      </c>
      <c r="D9" s="30">
        <v>34851453822</v>
      </c>
      <c r="E9" s="30">
        <v>71766224378</v>
      </c>
      <c r="F9" s="30">
        <v>61874692765</v>
      </c>
      <c r="G9" s="30">
        <f>-Table3[[#This Row],[61874692765.0000]]+Table3[[#This Row],[71766224378.0000]]+Table3[[#This Row],[34851453822.0000]]</f>
        <v>44742985435</v>
      </c>
      <c r="H9" s="31">
        <v>0.06</v>
      </c>
    </row>
    <row r="10" spans="1:8" ht="23.1" customHeight="1" x14ac:dyDescent="0.6">
      <c r="A10" s="9" t="s">
        <v>157</v>
      </c>
      <c r="B10" s="18">
        <v>301838355</v>
      </c>
      <c r="C10" s="9" t="s">
        <v>156</v>
      </c>
      <c r="D10" s="30">
        <v>124258795670</v>
      </c>
      <c r="E10" s="30">
        <v>63978319554</v>
      </c>
      <c r="F10" s="30">
        <v>131425762139</v>
      </c>
      <c r="G10" s="30">
        <f>-Table3[[#This Row],[61874692765.0000]]+Table3[[#This Row],[71766224378.0000]]+Table3[[#This Row],[34851453822.0000]]</f>
        <v>56811353085</v>
      </c>
      <c r="H10" s="31">
        <v>7.0000000000000007E-2</v>
      </c>
    </row>
    <row r="11" spans="1:8" ht="23.1" customHeight="1" x14ac:dyDescent="0.6">
      <c r="A11" s="9" t="s">
        <v>158</v>
      </c>
      <c r="B11" s="18">
        <v>301834556</v>
      </c>
      <c r="C11" s="9" t="s">
        <v>156</v>
      </c>
      <c r="D11" s="30">
        <v>58467781452</v>
      </c>
      <c r="E11" s="30">
        <v>35627698580</v>
      </c>
      <c r="F11" s="30">
        <v>44322655252</v>
      </c>
      <c r="G11" s="30">
        <f>-Table3[[#This Row],[61874692765.0000]]+Table3[[#This Row],[71766224378.0000]]+Table3[[#This Row],[34851453822.0000]]</f>
        <v>49772824780</v>
      </c>
      <c r="H11" s="31">
        <v>0.06</v>
      </c>
    </row>
    <row r="12" spans="1:8" ht="23.1" customHeight="1" x14ac:dyDescent="0.6">
      <c r="A12" s="9" t="s">
        <v>159</v>
      </c>
      <c r="B12" s="18">
        <v>301829238</v>
      </c>
      <c r="C12" s="9" t="s">
        <v>156</v>
      </c>
      <c r="D12" s="30">
        <v>80524472993</v>
      </c>
      <c r="E12" s="30">
        <v>64887474079</v>
      </c>
      <c r="F12" s="30">
        <v>102273814819</v>
      </c>
      <c r="G12" s="30">
        <f>-Table3[[#This Row],[61874692765.0000]]+Table3[[#This Row],[71766224378.0000]]+Table3[[#This Row],[34851453822.0000]]</f>
        <v>43138132253</v>
      </c>
      <c r="H12" s="31">
        <v>0.05</v>
      </c>
    </row>
    <row r="13" spans="1:8" ht="23.1" customHeight="1" x14ac:dyDescent="0.6">
      <c r="A13" s="9" t="s">
        <v>160</v>
      </c>
      <c r="B13" s="18">
        <v>301202886</v>
      </c>
      <c r="C13" s="9" t="s">
        <v>156</v>
      </c>
      <c r="D13" s="30">
        <v>7406272001</v>
      </c>
      <c r="E13" s="30">
        <v>14393500626</v>
      </c>
      <c r="F13" s="30">
        <v>1435240586</v>
      </c>
      <c r="G13" s="30">
        <f>-Table3[[#This Row],[61874692765.0000]]+Table3[[#This Row],[71766224378.0000]]+Table3[[#This Row],[34851453822.0000]]</f>
        <v>20364532041</v>
      </c>
      <c r="H13" s="31">
        <v>0.03</v>
      </c>
    </row>
    <row r="14" spans="1:8" ht="23.1" customHeight="1" x14ac:dyDescent="0.6">
      <c r="A14" s="9" t="s">
        <v>161</v>
      </c>
      <c r="B14" s="18">
        <v>301202590</v>
      </c>
      <c r="C14" s="9" t="s">
        <v>156</v>
      </c>
      <c r="D14" s="30">
        <v>25074464805</v>
      </c>
      <c r="E14" s="30">
        <v>39523541389</v>
      </c>
      <c r="F14" s="30">
        <v>29493006446</v>
      </c>
      <c r="G14" s="30">
        <f>-Table3[[#This Row],[61874692765.0000]]+Table3[[#This Row],[71766224378.0000]]+Table3[[#This Row],[34851453822.0000]]</f>
        <v>35104999748</v>
      </c>
      <c r="H14" s="31">
        <v>0.04</v>
      </c>
    </row>
    <row r="15" spans="1:8" ht="23.1" customHeight="1" x14ac:dyDescent="0.6">
      <c r="A15" s="9" t="s">
        <v>162</v>
      </c>
      <c r="B15" s="18">
        <v>301202280</v>
      </c>
      <c r="C15" s="9" t="s">
        <v>156</v>
      </c>
      <c r="D15" s="30">
        <v>53271113694</v>
      </c>
      <c r="E15" s="30">
        <v>105254090731</v>
      </c>
      <c r="F15" s="30">
        <v>109961497715</v>
      </c>
      <c r="G15" s="30">
        <f>-Table3[[#This Row],[61874692765.0000]]+Table3[[#This Row],[71766224378.0000]]+Table3[[#This Row],[34851453822.0000]]</f>
        <v>48563706710</v>
      </c>
      <c r="H15" s="31">
        <v>0.06</v>
      </c>
    </row>
    <row r="16" spans="1:8" ht="23.1" customHeight="1" x14ac:dyDescent="0.6">
      <c r="A16" s="9" t="s">
        <v>163</v>
      </c>
      <c r="B16" s="18">
        <v>301201055</v>
      </c>
      <c r="C16" s="9" t="s">
        <v>156</v>
      </c>
      <c r="D16" s="30">
        <v>34296330169</v>
      </c>
      <c r="E16" s="30">
        <v>24242029458</v>
      </c>
      <c r="F16" s="30">
        <v>26732593699</v>
      </c>
      <c r="G16" s="30">
        <f>-Table3[[#This Row],[61874692765.0000]]+Table3[[#This Row],[71766224378.0000]]+Table3[[#This Row],[34851453822.0000]]</f>
        <v>31805765928</v>
      </c>
      <c r="H16" s="31">
        <v>0.04</v>
      </c>
    </row>
    <row r="17" spans="1:8" ht="23.1" customHeight="1" x14ac:dyDescent="0.6">
      <c r="A17" s="9" t="s">
        <v>164</v>
      </c>
      <c r="B17" s="18">
        <v>288030758</v>
      </c>
      <c r="C17" s="9" t="s">
        <v>156</v>
      </c>
      <c r="D17" s="30">
        <v>25710116123</v>
      </c>
      <c r="E17" s="30">
        <v>53293002132</v>
      </c>
      <c r="F17" s="30">
        <v>13295212012</v>
      </c>
      <c r="G17" s="30">
        <f>-Table3[[#This Row],[61874692765.0000]]+Table3[[#This Row],[71766224378.0000]]+Table3[[#This Row],[34851453822.0000]]</f>
        <v>65707906243</v>
      </c>
      <c r="H17" s="31">
        <v>0.08</v>
      </c>
    </row>
    <row r="18" spans="1:8" ht="23.1" customHeight="1" x14ac:dyDescent="0.6">
      <c r="A18" s="9" t="s">
        <v>165</v>
      </c>
      <c r="B18" s="18">
        <v>262546747</v>
      </c>
      <c r="C18" s="9" t="s">
        <v>156</v>
      </c>
      <c r="D18" s="30">
        <v>237216325280</v>
      </c>
      <c r="E18" s="30">
        <v>982151540670</v>
      </c>
      <c r="F18" s="30">
        <v>856283352563</v>
      </c>
      <c r="G18" s="30">
        <f>-Table3[[#This Row],[61874692765.0000]]+Table3[[#This Row],[71766224378.0000]]+Table3[[#This Row],[34851453822.0000]]</f>
        <v>363084513387</v>
      </c>
      <c r="H18" s="31">
        <v>0.45</v>
      </c>
    </row>
    <row r="19" spans="1:8" ht="23.1" customHeight="1" x14ac:dyDescent="0.6">
      <c r="A19" s="9" t="s">
        <v>166</v>
      </c>
      <c r="B19" s="18">
        <v>310236101</v>
      </c>
      <c r="C19" s="9" t="s">
        <v>156</v>
      </c>
      <c r="D19" s="30">
        <v>0</v>
      </c>
      <c r="E19" s="30">
        <v>600600000</v>
      </c>
      <c r="F19" s="30">
        <v>0</v>
      </c>
      <c r="G19" s="30">
        <f>-Table3[[#This Row],[61874692765.0000]]+Table3[[#This Row],[71766224378.0000]]+Table3[[#This Row],[34851453822.0000]]</f>
        <v>600600000</v>
      </c>
      <c r="H19" s="31">
        <v>0</v>
      </c>
    </row>
    <row r="20" spans="1:8" ht="23.1" customHeight="1" x14ac:dyDescent="0.6">
      <c r="A20" s="9" t="s">
        <v>167</v>
      </c>
      <c r="B20" s="18">
        <v>302568906</v>
      </c>
      <c r="C20" s="9" t="s">
        <v>156</v>
      </c>
      <c r="D20" s="30">
        <v>60076831139</v>
      </c>
      <c r="E20" s="30">
        <v>229624898723</v>
      </c>
      <c r="F20" s="30">
        <v>102487488206</v>
      </c>
      <c r="G20" s="30">
        <f>-Table3[[#This Row],[61874692765.0000]]+Table3[[#This Row],[71766224378.0000]]+Table3[[#This Row],[34851453822.0000]]</f>
        <v>187214241656</v>
      </c>
      <c r="H20" s="31">
        <v>0.23</v>
      </c>
    </row>
    <row r="21" spans="1:8" ht="23.1" customHeight="1" x14ac:dyDescent="0.6">
      <c r="A21" s="9" t="s">
        <v>168</v>
      </c>
      <c r="B21" s="18">
        <v>302569200</v>
      </c>
      <c r="C21" s="9" t="s">
        <v>156</v>
      </c>
      <c r="D21" s="30">
        <v>67826170940</v>
      </c>
      <c r="E21" s="30">
        <v>53644100085</v>
      </c>
      <c r="F21" s="30">
        <v>89651447403</v>
      </c>
      <c r="G21" s="30">
        <f>-Table3[[#This Row],[61874692765.0000]]+Table3[[#This Row],[71766224378.0000]]+Table3[[#This Row],[34851453822.0000]]</f>
        <v>31818823622</v>
      </c>
      <c r="H21" s="31">
        <v>0.04</v>
      </c>
    </row>
    <row r="22" spans="1:8" ht="23.1" customHeight="1" x14ac:dyDescent="0.6">
      <c r="A22" s="9" t="s">
        <v>169</v>
      </c>
      <c r="B22" s="18">
        <v>3018393130</v>
      </c>
      <c r="C22" s="9" t="s">
        <v>156</v>
      </c>
      <c r="D22" s="30">
        <v>46077576131</v>
      </c>
      <c r="E22" s="30">
        <v>101481815734</v>
      </c>
      <c r="F22" s="30">
        <v>93981472333</v>
      </c>
      <c r="G22" s="30">
        <f>-Table3[[#This Row],[61874692765.0000]]+Table3[[#This Row],[71766224378.0000]]+Table3[[#This Row],[34851453822.0000]]</f>
        <v>53577919532</v>
      </c>
      <c r="H22" s="31">
        <v>7.0000000000000007E-2</v>
      </c>
    </row>
    <row r="23" spans="1:8" ht="23.1" customHeight="1" x14ac:dyDescent="0.6">
      <c r="A23" s="9" t="s">
        <v>170</v>
      </c>
      <c r="B23" s="18">
        <v>301834775</v>
      </c>
      <c r="C23" s="9" t="s">
        <v>156</v>
      </c>
      <c r="D23" s="30">
        <v>0</v>
      </c>
      <c r="E23" s="30">
        <v>47139038235</v>
      </c>
      <c r="F23" s="30">
        <v>3825520079</v>
      </c>
      <c r="G23" s="30">
        <f>-Table3[[#This Row],[61874692765.0000]]+Table3[[#This Row],[71766224378.0000]]+Table3[[#This Row],[34851453822.0000]]</f>
        <v>43313518156</v>
      </c>
      <c r="H23" s="31">
        <v>0.05</v>
      </c>
    </row>
    <row r="24" spans="1:8" ht="23.1" customHeight="1" x14ac:dyDescent="0.6">
      <c r="A24" s="9" t="s">
        <v>171</v>
      </c>
      <c r="B24" s="18">
        <v>301203970</v>
      </c>
      <c r="C24" s="9" t="s">
        <v>156</v>
      </c>
      <c r="D24" s="30">
        <v>7463010425</v>
      </c>
      <c r="E24" s="30">
        <v>11209366627</v>
      </c>
      <c r="F24" s="30">
        <v>6577816397</v>
      </c>
      <c r="G24" s="30">
        <f>-Table3[[#This Row],[61874692765.0000]]+Table3[[#This Row],[71766224378.0000]]+Table3[[#This Row],[34851453822.0000]]</f>
        <v>12094560655</v>
      </c>
      <c r="H24" s="31">
        <v>0.02</v>
      </c>
    </row>
    <row r="25" spans="1:8" ht="23.1" customHeight="1" x14ac:dyDescent="0.6">
      <c r="A25" s="9" t="s">
        <v>172</v>
      </c>
      <c r="B25" s="18">
        <v>301202928</v>
      </c>
      <c r="C25" s="9" t="s">
        <v>156</v>
      </c>
      <c r="D25" s="30">
        <v>33340157439</v>
      </c>
      <c r="E25" s="30">
        <v>13428270198</v>
      </c>
      <c r="F25" s="30">
        <v>33814637847</v>
      </c>
      <c r="G25" s="30">
        <f>-Table3[[#This Row],[61874692765.0000]]+Table3[[#This Row],[71766224378.0000]]+Table3[[#This Row],[34851453822.0000]]</f>
        <v>12953789790</v>
      </c>
      <c r="H25" s="31">
        <v>0.02</v>
      </c>
    </row>
    <row r="26" spans="1:8" ht="23.1" customHeight="1" x14ac:dyDescent="0.6">
      <c r="A26" s="9" t="s">
        <v>173</v>
      </c>
      <c r="B26" s="18">
        <v>301202450</v>
      </c>
      <c r="C26" s="9" t="s">
        <v>156</v>
      </c>
      <c r="D26" s="30">
        <v>14315418519</v>
      </c>
      <c r="E26" s="30">
        <v>25530407412</v>
      </c>
      <c r="F26" s="30">
        <v>16029204616</v>
      </c>
      <c r="G26" s="30">
        <f>-Table3[[#This Row],[61874692765.0000]]+Table3[[#This Row],[71766224378.0000]]+Table3[[#This Row],[34851453822.0000]]</f>
        <v>23816621315</v>
      </c>
      <c r="H26" s="31">
        <v>0.03</v>
      </c>
    </row>
    <row r="27" spans="1:8" ht="23.1" customHeight="1" x14ac:dyDescent="0.6">
      <c r="A27" s="9" t="s">
        <v>174</v>
      </c>
      <c r="B27" s="18">
        <v>301202035</v>
      </c>
      <c r="C27" s="9" t="s">
        <v>156</v>
      </c>
      <c r="D27" s="30">
        <v>39961713637</v>
      </c>
      <c r="E27" s="30">
        <v>40727420094</v>
      </c>
      <c r="F27" s="30">
        <v>26955999305</v>
      </c>
      <c r="G27" s="30">
        <f>-Table3[[#This Row],[61874692765.0000]]+Table3[[#This Row],[71766224378.0000]]+Table3[[#This Row],[34851453822.0000]]</f>
        <v>53733134426</v>
      </c>
      <c r="H27" s="31">
        <v>7.0000000000000007E-2</v>
      </c>
    </row>
    <row r="28" spans="1:8" ht="23.1" customHeight="1" x14ac:dyDescent="0.6">
      <c r="A28" s="9" t="s">
        <v>175</v>
      </c>
      <c r="B28" s="18">
        <v>288032305</v>
      </c>
      <c r="C28" s="9" t="s">
        <v>156</v>
      </c>
      <c r="D28" s="30">
        <v>28744165162</v>
      </c>
      <c r="E28" s="30">
        <v>372775487657</v>
      </c>
      <c r="F28" s="30">
        <v>168880138418</v>
      </c>
      <c r="G28" s="30">
        <f>-Table3[[#This Row],[61874692765.0000]]+Table3[[#This Row],[71766224378.0000]]+Table3[[#This Row],[34851453822.0000]]</f>
        <v>232639514401</v>
      </c>
      <c r="H28" s="31">
        <v>0.28999999999999998</v>
      </c>
    </row>
    <row r="29" spans="1:8" ht="23.1" customHeight="1" x14ac:dyDescent="0.6">
      <c r="A29" s="9" t="s">
        <v>176</v>
      </c>
      <c r="B29" s="18">
        <v>288030497</v>
      </c>
      <c r="C29" s="9" t="s">
        <v>156</v>
      </c>
      <c r="D29" s="30">
        <v>25077570792</v>
      </c>
      <c r="E29" s="30">
        <v>24140269619</v>
      </c>
      <c r="F29" s="30">
        <v>24846036100</v>
      </c>
      <c r="G29" s="30">
        <f>-Table3[[#This Row],[61874692765.0000]]+Table3[[#This Row],[71766224378.0000]]+Table3[[#This Row],[34851453822.0000]]</f>
        <v>24371804311</v>
      </c>
      <c r="H29" s="31">
        <v>0.03</v>
      </c>
    </row>
    <row r="30" spans="1:8" ht="23.1" customHeight="1" x14ac:dyDescent="0.6">
      <c r="A30" s="9" t="s">
        <v>177</v>
      </c>
      <c r="B30" s="18">
        <v>301839359</v>
      </c>
      <c r="C30" s="9" t="s">
        <v>156</v>
      </c>
      <c r="D30" s="30">
        <v>128631468702</v>
      </c>
      <c r="E30" s="30">
        <v>104818982524</v>
      </c>
      <c r="F30" s="30">
        <v>191472853600</v>
      </c>
      <c r="G30" s="30">
        <f>-Table3[[#This Row],[61874692765.0000]]+Table3[[#This Row],[71766224378.0000]]+Table3[[#This Row],[34851453822.0000]]</f>
        <v>41977597626</v>
      </c>
      <c r="H30" s="31">
        <v>0.05</v>
      </c>
    </row>
    <row r="31" spans="1:8" ht="23.1" customHeight="1" x14ac:dyDescent="0.6">
      <c r="A31" s="9" t="s">
        <v>178</v>
      </c>
      <c r="B31" s="18">
        <v>301809744</v>
      </c>
      <c r="C31" s="9" t="s">
        <v>156</v>
      </c>
      <c r="D31" s="30">
        <v>62720820979</v>
      </c>
      <c r="E31" s="30">
        <v>93065413347</v>
      </c>
      <c r="F31" s="30">
        <v>114742135826</v>
      </c>
      <c r="G31" s="30">
        <f>-Table3[[#This Row],[61874692765.0000]]+Table3[[#This Row],[71766224378.0000]]+Table3[[#This Row],[34851453822.0000]]</f>
        <v>41044098500</v>
      </c>
      <c r="H31" s="31">
        <v>0.05</v>
      </c>
    </row>
    <row r="32" spans="1:8" ht="23.1" customHeight="1" x14ac:dyDescent="0.6">
      <c r="A32" s="9" t="s">
        <v>179</v>
      </c>
      <c r="B32" s="18">
        <v>301203910</v>
      </c>
      <c r="C32" s="9" t="s">
        <v>156</v>
      </c>
      <c r="D32" s="30">
        <v>0</v>
      </c>
      <c r="E32" s="30">
        <v>0</v>
      </c>
      <c r="F32" s="30">
        <v>0</v>
      </c>
      <c r="G32" s="30">
        <f>-Table3[[#This Row],[61874692765.0000]]+Table3[[#This Row],[71766224378.0000]]+Table3[[#This Row],[34851453822.0000]]</f>
        <v>0</v>
      </c>
      <c r="H32" s="31">
        <v>0</v>
      </c>
    </row>
    <row r="33" spans="1:8" ht="23.1" customHeight="1" x14ac:dyDescent="0.6">
      <c r="A33" s="9" t="s">
        <v>180</v>
      </c>
      <c r="B33" s="18">
        <v>301202783</v>
      </c>
      <c r="C33" s="9" t="s">
        <v>156</v>
      </c>
      <c r="D33" s="30">
        <v>29117488223</v>
      </c>
      <c r="E33" s="30">
        <v>11677309346</v>
      </c>
      <c r="F33" s="30">
        <v>19463906690</v>
      </c>
      <c r="G33" s="30">
        <f>-Table3[[#This Row],[61874692765.0000]]+Table3[[#This Row],[71766224378.0000]]+Table3[[#This Row],[34851453822.0000]]</f>
        <v>21330890879</v>
      </c>
      <c r="H33" s="31">
        <v>0.03</v>
      </c>
    </row>
    <row r="34" spans="1:8" ht="23.1" customHeight="1" x14ac:dyDescent="0.6">
      <c r="A34" s="9" t="s">
        <v>181</v>
      </c>
      <c r="B34" s="18">
        <v>301202503</v>
      </c>
      <c r="C34" s="9" t="s">
        <v>156</v>
      </c>
      <c r="D34" s="30">
        <v>69518597210</v>
      </c>
      <c r="E34" s="30">
        <v>111613998682</v>
      </c>
      <c r="F34" s="30">
        <v>102509965155</v>
      </c>
      <c r="G34" s="30">
        <f>-Table3[[#This Row],[61874692765.0000]]+Table3[[#This Row],[71766224378.0000]]+Table3[[#This Row],[34851453822.0000]]</f>
        <v>78622630737</v>
      </c>
      <c r="H34" s="31">
        <v>0.1</v>
      </c>
    </row>
    <row r="35" spans="1:8" ht="23.1" customHeight="1" x14ac:dyDescent="0.6">
      <c r="A35" s="9" t="s">
        <v>182</v>
      </c>
      <c r="B35" s="18">
        <v>301200932</v>
      </c>
      <c r="C35" s="9" t="s">
        <v>156</v>
      </c>
      <c r="D35" s="30">
        <v>32653266474</v>
      </c>
      <c r="E35" s="30">
        <v>44580041244</v>
      </c>
      <c r="F35" s="30">
        <v>33075988678</v>
      </c>
      <c r="G35" s="30">
        <f>-Table3[[#This Row],[61874692765.0000]]+Table3[[#This Row],[71766224378.0000]]+Table3[[#This Row],[34851453822.0000]]</f>
        <v>44157319040</v>
      </c>
      <c r="H35" s="31">
        <v>0.06</v>
      </c>
    </row>
    <row r="36" spans="1:8" ht="23.1" customHeight="1" x14ac:dyDescent="0.6">
      <c r="A36" s="9" t="s">
        <v>183</v>
      </c>
      <c r="B36" s="18">
        <v>288032810</v>
      </c>
      <c r="C36" s="9" t="s">
        <v>156</v>
      </c>
      <c r="D36" s="30">
        <v>16211239811</v>
      </c>
      <c r="E36" s="30">
        <v>16816932737</v>
      </c>
      <c r="F36" s="30">
        <v>6518448889</v>
      </c>
      <c r="G36" s="30">
        <f>-Table3[[#This Row],[61874692765.0000]]+Table3[[#This Row],[71766224378.0000]]+Table3[[#This Row],[34851453822.0000]]</f>
        <v>26509723659</v>
      </c>
      <c r="H36" s="31">
        <v>0.03</v>
      </c>
    </row>
    <row r="37" spans="1:8" ht="23.1" customHeight="1" x14ac:dyDescent="0.6">
      <c r="A37" s="9" t="s">
        <v>184</v>
      </c>
      <c r="B37" s="18">
        <v>288032603</v>
      </c>
      <c r="C37" s="9" t="s">
        <v>156</v>
      </c>
      <c r="D37" s="30">
        <v>110620329606</v>
      </c>
      <c r="E37" s="30">
        <v>77870801519</v>
      </c>
      <c r="F37" s="30">
        <v>97108960283</v>
      </c>
      <c r="G37" s="30">
        <f>-Table3[[#This Row],[61874692765.0000]]+Table3[[#This Row],[71766224378.0000]]+Table3[[#This Row],[34851453822.0000]]</f>
        <v>91382170842</v>
      </c>
      <c r="H37" s="31">
        <v>0.11</v>
      </c>
    </row>
    <row r="38" spans="1:8" ht="23.1" customHeight="1" x14ac:dyDescent="0.6">
      <c r="A38" s="9" t="s">
        <v>185</v>
      </c>
      <c r="B38" s="18">
        <v>288030928</v>
      </c>
      <c r="C38" s="9" t="s">
        <v>156</v>
      </c>
      <c r="D38" s="30">
        <v>65407370908</v>
      </c>
      <c r="E38" s="30">
        <v>27340290435</v>
      </c>
      <c r="F38" s="30">
        <v>12955802391</v>
      </c>
      <c r="G38" s="30">
        <f>-Table3[[#This Row],[61874692765.0000]]+Table3[[#This Row],[71766224378.0000]]+Table3[[#This Row],[34851453822.0000]]</f>
        <v>79791858952</v>
      </c>
      <c r="H38" s="31">
        <v>0.1</v>
      </c>
    </row>
    <row r="39" spans="1:8" ht="23.1" customHeight="1" x14ac:dyDescent="0.6">
      <c r="A39" s="9" t="s">
        <v>186</v>
      </c>
      <c r="B39" s="18">
        <v>302568566</v>
      </c>
      <c r="C39" s="9" t="s">
        <v>156</v>
      </c>
      <c r="D39" s="30">
        <v>113835600991</v>
      </c>
      <c r="E39" s="30">
        <v>77377430288</v>
      </c>
      <c r="F39" s="30">
        <v>136128831810</v>
      </c>
      <c r="G39" s="30">
        <f>-Table3[[#This Row],[61874692765.0000]]+Table3[[#This Row],[71766224378.0000]]+Table3[[#This Row],[34851453822.0000]]</f>
        <v>55084199469</v>
      </c>
      <c r="H39" s="31">
        <v>7.0000000000000007E-2</v>
      </c>
    </row>
    <row r="40" spans="1:8" ht="23.1" customHeight="1" x14ac:dyDescent="0.6">
      <c r="A40" s="9" t="s">
        <v>187</v>
      </c>
      <c r="B40" s="18">
        <v>301838150</v>
      </c>
      <c r="C40" s="9" t="s">
        <v>156</v>
      </c>
      <c r="D40" s="30">
        <v>60239533567</v>
      </c>
      <c r="E40" s="30">
        <v>11453956199</v>
      </c>
      <c r="F40" s="30">
        <v>51996976558</v>
      </c>
      <c r="G40" s="30">
        <f>-Table3[[#This Row],[61874692765.0000]]+Table3[[#This Row],[71766224378.0000]]+Table3[[#This Row],[34851453822.0000]]</f>
        <v>19696513208</v>
      </c>
      <c r="H40" s="31">
        <v>0.02</v>
      </c>
    </row>
    <row r="41" spans="1:8" ht="23.1" customHeight="1" x14ac:dyDescent="0.6">
      <c r="A41" s="9" t="s">
        <v>188</v>
      </c>
      <c r="B41" s="18">
        <v>301834295</v>
      </c>
      <c r="C41" s="9" t="s">
        <v>156</v>
      </c>
      <c r="D41" s="30">
        <v>45924974116</v>
      </c>
      <c r="E41" s="30">
        <v>18131600910</v>
      </c>
      <c r="F41" s="30">
        <v>27161186435</v>
      </c>
      <c r="G41" s="30">
        <f>-Table3[[#This Row],[61874692765.0000]]+Table3[[#This Row],[71766224378.0000]]+Table3[[#This Row],[34851453822.0000]]</f>
        <v>36895388591</v>
      </c>
      <c r="H41" s="31">
        <v>0.05</v>
      </c>
    </row>
    <row r="42" spans="1:8" ht="23.1" customHeight="1" x14ac:dyDescent="0.6">
      <c r="A42" s="9" t="s">
        <v>189</v>
      </c>
      <c r="B42" s="18">
        <v>301833965</v>
      </c>
      <c r="C42" s="9" t="s">
        <v>156</v>
      </c>
      <c r="D42" s="30">
        <v>117836348872</v>
      </c>
      <c r="E42" s="30">
        <v>49700421323</v>
      </c>
      <c r="F42" s="30">
        <v>82369777656</v>
      </c>
      <c r="G42" s="30">
        <f>-Table3[[#This Row],[61874692765.0000]]+Table3[[#This Row],[71766224378.0000]]+Table3[[#This Row],[34851453822.0000]]</f>
        <v>85166992539</v>
      </c>
      <c r="H42" s="31">
        <v>0.11</v>
      </c>
    </row>
    <row r="43" spans="1:8" ht="23.1" customHeight="1" x14ac:dyDescent="0.6">
      <c r="A43" s="9" t="s">
        <v>190</v>
      </c>
      <c r="B43" s="18">
        <v>301203957</v>
      </c>
      <c r="C43" s="9" t="s">
        <v>156</v>
      </c>
      <c r="D43" s="30">
        <v>24929356391</v>
      </c>
      <c r="E43" s="30">
        <v>18465881781</v>
      </c>
      <c r="F43" s="30">
        <v>10524211016</v>
      </c>
      <c r="G43" s="30">
        <f>-Table3[[#This Row],[61874692765.0000]]+Table3[[#This Row],[71766224378.0000]]+Table3[[#This Row],[34851453822.0000]]</f>
        <v>32871027156</v>
      </c>
      <c r="H43" s="31">
        <v>0.04</v>
      </c>
    </row>
    <row r="44" spans="1:8" ht="23.1" customHeight="1" x14ac:dyDescent="0.6">
      <c r="A44" s="9" t="s">
        <v>191</v>
      </c>
      <c r="B44" s="18">
        <v>301202837</v>
      </c>
      <c r="C44" s="9" t="s">
        <v>156</v>
      </c>
      <c r="D44" s="30">
        <v>34407821440</v>
      </c>
      <c r="E44" s="30">
        <v>20494755540</v>
      </c>
      <c r="F44" s="30">
        <v>37607267126</v>
      </c>
      <c r="G44" s="30">
        <f>-Table3[[#This Row],[61874692765.0000]]+Table3[[#This Row],[71766224378.0000]]+Table3[[#This Row],[34851453822.0000]]</f>
        <v>17295309854</v>
      </c>
      <c r="H44" s="31">
        <v>0.02</v>
      </c>
    </row>
    <row r="45" spans="1:8" ht="23.1" customHeight="1" x14ac:dyDescent="0.6">
      <c r="A45" s="9" t="s">
        <v>192</v>
      </c>
      <c r="B45" s="18">
        <v>301202394</v>
      </c>
      <c r="C45" s="9" t="s">
        <v>156</v>
      </c>
      <c r="D45" s="30">
        <v>22224736979</v>
      </c>
      <c r="E45" s="30">
        <v>22005950678</v>
      </c>
      <c r="F45" s="30">
        <v>24079866024</v>
      </c>
      <c r="G45" s="30">
        <f>-Table3[[#This Row],[61874692765.0000]]+Table3[[#This Row],[71766224378.0000]]+Table3[[#This Row],[34851453822.0000]]</f>
        <v>20150821633</v>
      </c>
      <c r="H45" s="31">
        <v>0.03</v>
      </c>
    </row>
    <row r="46" spans="1:8" ht="23.1" customHeight="1" x14ac:dyDescent="0.6">
      <c r="A46" s="9" t="s">
        <v>193</v>
      </c>
      <c r="B46" s="18">
        <v>301200981</v>
      </c>
      <c r="C46" s="9" t="s">
        <v>156</v>
      </c>
      <c r="D46" s="30">
        <v>44018968751</v>
      </c>
      <c r="E46" s="30">
        <v>38239306095</v>
      </c>
      <c r="F46" s="30">
        <v>30632479637</v>
      </c>
      <c r="G46" s="30">
        <f>-Table3[[#This Row],[61874692765.0000]]+Table3[[#This Row],[71766224378.0000]]+Table3[[#This Row],[34851453822.0000]]</f>
        <v>51625795209</v>
      </c>
      <c r="H46" s="31">
        <v>0.06</v>
      </c>
    </row>
    <row r="47" spans="1:8" ht="23.1" customHeight="1" x14ac:dyDescent="0.6">
      <c r="A47" s="9" t="s">
        <v>194</v>
      </c>
      <c r="B47" s="18">
        <v>288027917</v>
      </c>
      <c r="C47" s="9" t="s">
        <v>156</v>
      </c>
      <c r="D47" s="30">
        <v>27043914482</v>
      </c>
      <c r="E47" s="30">
        <v>39455977452</v>
      </c>
      <c r="F47" s="30">
        <v>36427668140</v>
      </c>
      <c r="G47" s="30">
        <f>-Table3[[#This Row],[61874692765.0000]]+Table3[[#This Row],[71766224378.0000]]+Table3[[#This Row],[34851453822.0000]]</f>
        <v>30072223794</v>
      </c>
      <c r="H47" s="31">
        <v>0.04</v>
      </c>
    </row>
    <row r="48" spans="1:8" ht="23.1" customHeight="1" x14ac:dyDescent="0.6">
      <c r="A48" s="9" t="s">
        <v>195</v>
      </c>
      <c r="B48" s="18">
        <v>315009287</v>
      </c>
      <c r="C48" s="9" t="s">
        <v>196</v>
      </c>
      <c r="D48" s="30">
        <v>457511409566</v>
      </c>
      <c r="E48" s="30">
        <v>82212985100</v>
      </c>
      <c r="F48" s="30">
        <v>495837298388</v>
      </c>
      <c r="G48" s="30">
        <f>-Table3[[#This Row],[61874692765.0000]]+Table3[[#This Row],[71766224378.0000]]+Table3[[#This Row],[34851453822.0000]]</f>
        <v>43887096278</v>
      </c>
      <c r="H48" s="31">
        <v>0.05</v>
      </c>
    </row>
    <row r="49" spans="1:8" ht="23.1" customHeight="1" x14ac:dyDescent="0.6">
      <c r="A49" s="9" t="s">
        <v>197</v>
      </c>
      <c r="B49" s="18">
        <v>304164240</v>
      </c>
      <c r="C49" s="9" t="s">
        <v>156</v>
      </c>
      <c r="D49" s="30">
        <v>47831753890</v>
      </c>
      <c r="E49" s="30">
        <v>38705279380</v>
      </c>
      <c r="F49" s="30">
        <v>49220776099</v>
      </c>
      <c r="G49" s="30">
        <f>-Table3[[#This Row],[61874692765.0000]]+Table3[[#This Row],[71766224378.0000]]+Table3[[#This Row],[34851453822.0000]]</f>
        <v>37316257171</v>
      </c>
      <c r="H49" s="31">
        <v>0.05</v>
      </c>
    </row>
    <row r="50" spans="1:8" ht="23.1" customHeight="1" x14ac:dyDescent="0.6">
      <c r="A50" s="9" t="s">
        <v>198</v>
      </c>
      <c r="B50" s="18">
        <v>301838495</v>
      </c>
      <c r="C50" s="9" t="s">
        <v>156</v>
      </c>
      <c r="D50" s="30">
        <v>0</v>
      </c>
      <c r="E50" s="30">
        <v>1541475000</v>
      </c>
      <c r="F50" s="30">
        <v>0</v>
      </c>
      <c r="G50" s="30">
        <f>-Table3[[#This Row],[61874692765.0000]]+Table3[[#This Row],[71766224378.0000]]+Table3[[#This Row],[34851453822.0000]]</f>
        <v>1541475000</v>
      </c>
      <c r="H50" s="31">
        <v>0</v>
      </c>
    </row>
    <row r="51" spans="1:8" ht="23.1" customHeight="1" x14ac:dyDescent="0.6">
      <c r="A51" s="9" t="s">
        <v>199</v>
      </c>
      <c r="B51" s="18">
        <v>301835810</v>
      </c>
      <c r="C51" s="9" t="s">
        <v>156</v>
      </c>
      <c r="D51" s="30">
        <v>82607326759</v>
      </c>
      <c r="E51" s="30">
        <v>19850685120</v>
      </c>
      <c r="F51" s="30">
        <v>46824468026</v>
      </c>
      <c r="G51" s="30">
        <f>-Table3[[#This Row],[61874692765.0000]]+Table3[[#This Row],[71766224378.0000]]+Table3[[#This Row],[34851453822.0000]]</f>
        <v>55633543853</v>
      </c>
      <c r="H51" s="31">
        <v>7.0000000000000007E-2</v>
      </c>
    </row>
    <row r="52" spans="1:8" ht="23.1" customHeight="1" x14ac:dyDescent="0.6">
      <c r="A52" s="9" t="s">
        <v>200</v>
      </c>
      <c r="B52" s="18">
        <v>301203969</v>
      </c>
      <c r="C52" s="9" t="s">
        <v>156</v>
      </c>
      <c r="D52" s="30">
        <v>14504964218</v>
      </c>
      <c r="E52" s="30">
        <v>8096675030</v>
      </c>
      <c r="F52" s="30">
        <v>12697928053</v>
      </c>
      <c r="G52" s="30">
        <f>-Table3[[#This Row],[61874692765.0000]]+Table3[[#This Row],[71766224378.0000]]+Table3[[#This Row],[34851453822.0000]]</f>
        <v>9903711195</v>
      </c>
      <c r="H52" s="31">
        <v>0.01</v>
      </c>
    </row>
    <row r="53" spans="1:8" ht="23.1" customHeight="1" x14ac:dyDescent="0.6">
      <c r="A53" s="9" t="s">
        <v>201</v>
      </c>
      <c r="B53" s="18">
        <v>301203891</v>
      </c>
      <c r="C53" s="9" t="s">
        <v>156</v>
      </c>
      <c r="D53" s="30">
        <v>52516027969</v>
      </c>
      <c r="E53" s="30">
        <v>22142775212</v>
      </c>
      <c r="F53" s="30">
        <v>25717939529</v>
      </c>
      <c r="G53" s="30">
        <f>-Table3[[#This Row],[61874692765.0000]]+Table3[[#This Row],[71766224378.0000]]+Table3[[#This Row],[34851453822.0000]]</f>
        <v>48940863652</v>
      </c>
      <c r="H53" s="31">
        <v>0.06</v>
      </c>
    </row>
    <row r="54" spans="1:8" ht="23.1" customHeight="1" x14ac:dyDescent="0.6">
      <c r="A54" s="9" t="s">
        <v>202</v>
      </c>
      <c r="B54" s="18">
        <v>301202412</v>
      </c>
      <c r="C54" s="9" t="s">
        <v>156</v>
      </c>
      <c r="D54" s="30">
        <v>46497167507</v>
      </c>
      <c r="E54" s="30">
        <v>20316103439</v>
      </c>
      <c r="F54" s="30">
        <v>45559305102</v>
      </c>
      <c r="G54" s="30">
        <f>-Table3[[#This Row],[61874692765.0000]]+Table3[[#This Row],[71766224378.0000]]+Table3[[#This Row],[34851453822.0000]]</f>
        <v>21253965844</v>
      </c>
      <c r="H54" s="31">
        <v>0.03</v>
      </c>
    </row>
    <row r="55" spans="1:8" ht="23.1" customHeight="1" x14ac:dyDescent="0.6">
      <c r="A55" s="9" t="s">
        <v>203</v>
      </c>
      <c r="B55" s="18">
        <v>301202242</v>
      </c>
      <c r="C55" s="9" t="s">
        <v>156</v>
      </c>
      <c r="D55" s="30">
        <v>13487257820</v>
      </c>
      <c r="E55" s="30">
        <v>5884487018</v>
      </c>
      <c r="F55" s="30">
        <v>2310016504</v>
      </c>
      <c r="G55" s="30">
        <f>-Table3[[#This Row],[61874692765.0000]]+Table3[[#This Row],[71766224378.0000]]+Table3[[#This Row],[34851453822.0000]]</f>
        <v>17061728334</v>
      </c>
      <c r="H55" s="31">
        <v>0.02</v>
      </c>
    </row>
    <row r="56" spans="1:8" ht="23.1" customHeight="1" x14ac:dyDescent="0.6">
      <c r="A56" s="9" t="s">
        <v>204</v>
      </c>
      <c r="B56" s="18">
        <v>301200816</v>
      </c>
      <c r="C56" s="9" t="s">
        <v>156</v>
      </c>
      <c r="D56" s="30">
        <v>128356924883</v>
      </c>
      <c r="E56" s="30">
        <v>5034677126747</v>
      </c>
      <c r="F56" s="30">
        <v>5035200282456</v>
      </c>
      <c r="G56" s="30">
        <f>-Table3[[#This Row],[61874692765.0000]]+Table3[[#This Row],[71766224378.0000]]+Table3[[#This Row],[34851453822.0000]]</f>
        <v>127833769174</v>
      </c>
      <c r="H56" s="31">
        <v>0.16</v>
      </c>
    </row>
    <row r="57" spans="1:8" ht="23.1" customHeight="1" x14ac:dyDescent="0.6">
      <c r="A57" s="9" t="s">
        <v>205</v>
      </c>
      <c r="B57" s="18">
        <v>288032123</v>
      </c>
      <c r="C57" s="9" t="s">
        <v>156</v>
      </c>
      <c r="D57" s="30">
        <v>36051621271</v>
      </c>
      <c r="E57" s="30">
        <v>71616809515</v>
      </c>
      <c r="F57" s="30">
        <v>73939147996</v>
      </c>
      <c r="G57" s="30">
        <f>-Table3[[#This Row],[61874692765.0000]]+Table3[[#This Row],[71766224378.0000]]+Table3[[#This Row],[34851453822.0000]]</f>
        <v>33729282790</v>
      </c>
      <c r="H57" s="31">
        <v>0.04</v>
      </c>
    </row>
    <row r="58" spans="1:8" ht="23.1" customHeight="1" x14ac:dyDescent="0.6">
      <c r="A58" s="9" t="s">
        <v>206</v>
      </c>
      <c r="B58" s="18">
        <v>288031921</v>
      </c>
      <c r="C58" s="9" t="s">
        <v>156</v>
      </c>
      <c r="D58" s="30">
        <v>14334130204</v>
      </c>
      <c r="E58" s="30">
        <v>10669892045</v>
      </c>
      <c r="F58" s="30">
        <v>8185500648</v>
      </c>
      <c r="G58" s="30">
        <f>-Table3[[#This Row],[61874692765.0000]]+Table3[[#This Row],[71766224378.0000]]+Table3[[#This Row],[34851453822.0000]]</f>
        <v>16818521601</v>
      </c>
      <c r="H58" s="31">
        <v>0.02</v>
      </c>
    </row>
    <row r="59" spans="1:8" ht="23.1" customHeight="1" x14ac:dyDescent="0.6">
      <c r="A59" s="9" t="s">
        <v>207</v>
      </c>
      <c r="B59" s="18">
        <v>304164045</v>
      </c>
      <c r="C59" s="9" t="s">
        <v>156</v>
      </c>
      <c r="D59" s="30">
        <v>0</v>
      </c>
      <c r="E59" s="30">
        <v>0</v>
      </c>
      <c r="F59" s="30">
        <v>0</v>
      </c>
      <c r="G59" s="30">
        <f>-Table3[[#This Row],[61874692765.0000]]+Table3[[#This Row],[71766224378.0000]]+Table3[[#This Row],[34851453822.0000]]</f>
        <v>0</v>
      </c>
      <c r="H59" s="31">
        <v>0</v>
      </c>
    </row>
    <row r="60" spans="1:8" ht="23.1" customHeight="1" x14ac:dyDescent="0.6">
      <c r="A60" s="9" t="s">
        <v>208</v>
      </c>
      <c r="B60" s="18">
        <v>302567987</v>
      </c>
      <c r="C60" s="9" t="s">
        <v>156</v>
      </c>
      <c r="D60" s="30">
        <v>52185126973</v>
      </c>
      <c r="E60" s="30">
        <v>59784040277</v>
      </c>
      <c r="F60" s="30">
        <v>45930290032</v>
      </c>
      <c r="G60" s="30">
        <f>-Table3[[#This Row],[61874692765.0000]]+Table3[[#This Row],[71766224378.0000]]+Table3[[#This Row],[34851453822.0000]]</f>
        <v>66038877218</v>
      </c>
      <c r="H60" s="31">
        <v>0.08</v>
      </c>
    </row>
    <row r="61" spans="1:8" ht="23.1" customHeight="1" x14ac:dyDescent="0.6">
      <c r="A61" s="9" t="s">
        <v>209</v>
      </c>
      <c r="B61" s="18">
        <v>301837818</v>
      </c>
      <c r="C61" s="9" t="s">
        <v>156</v>
      </c>
      <c r="D61" s="30">
        <v>57977847466</v>
      </c>
      <c r="E61" s="30">
        <v>23826407651</v>
      </c>
      <c r="F61" s="30">
        <v>65650443485</v>
      </c>
      <c r="G61" s="30">
        <f>-Table3[[#This Row],[61874692765.0000]]+Table3[[#This Row],[71766224378.0000]]+Table3[[#This Row],[34851453822.0000]]</f>
        <v>16153811632</v>
      </c>
      <c r="H61" s="31">
        <v>0.02</v>
      </c>
    </row>
    <row r="62" spans="1:8" ht="23.1" customHeight="1" x14ac:dyDescent="0.6">
      <c r="A62" s="9" t="s">
        <v>210</v>
      </c>
      <c r="B62" s="18">
        <v>301832810</v>
      </c>
      <c r="C62" s="9" t="s">
        <v>156</v>
      </c>
      <c r="D62" s="30">
        <v>65486595213</v>
      </c>
      <c r="E62" s="30">
        <v>2880242691</v>
      </c>
      <c r="F62" s="30">
        <v>20877116249</v>
      </c>
      <c r="G62" s="30">
        <f>-Table3[[#This Row],[61874692765.0000]]+Table3[[#This Row],[71766224378.0000]]+Table3[[#This Row],[34851453822.0000]]</f>
        <v>47489721655</v>
      </c>
      <c r="H62" s="31">
        <v>0.06</v>
      </c>
    </row>
    <row r="63" spans="1:8" ht="23.1" customHeight="1" x14ac:dyDescent="0.6">
      <c r="A63" s="9" t="s">
        <v>211</v>
      </c>
      <c r="B63" s="18">
        <v>301203908</v>
      </c>
      <c r="C63" s="9" t="s">
        <v>156</v>
      </c>
      <c r="D63" s="30">
        <v>9351925422</v>
      </c>
      <c r="E63" s="30">
        <v>8297733721</v>
      </c>
      <c r="F63" s="30">
        <v>5939901292</v>
      </c>
      <c r="G63" s="30">
        <f>-Table3[[#This Row],[61874692765.0000]]+Table3[[#This Row],[71766224378.0000]]+Table3[[#This Row],[34851453822.0000]]</f>
        <v>11709757851</v>
      </c>
      <c r="H63" s="31">
        <v>0.01</v>
      </c>
    </row>
    <row r="64" spans="1:8" ht="23.1" customHeight="1" x14ac:dyDescent="0.6">
      <c r="A64" s="9" t="s">
        <v>212</v>
      </c>
      <c r="B64" s="18">
        <v>301202746</v>
      </c>
      <c r="C64" s="9" t="s">
        <v>156</v>
      </c>
      <c r="D64" s="30">
        <v>4641139090</v>
      </c>
      <c r="E64" s="30">
        <v>32591298678</v>
      </c>
      <c r="F64" s="30">
        <v>15936084725</v>
      </c>
      <c r="G64" s="30">
        <f>-Table3[[#This Row],[61874692765.0000]]+Table3[[#This Row],[71766224378.0000]]+Table3[[#This Row],[34851453822.0000]]</f>
        <v>21296353043</v>
      </c>
      <c r="H64" s="31">
        <v>0.03</v>
      </c>
    </row>
    <row r="65" spans="1:8" ht="23.1" customHeight="1" x14ac:dyDescent="0.6">
      <c r="A65" s="9" t="s">
        <v>213</v>
      </c>
      <c r="B65" s="18">
        <v>301202667</v>
      </c>
      <c r="C65" s="9" t="s">
        <v>156</v>
      </c>
      <c r="D65" s="30">
        <v>7580708378</v>
      </c>
      <c r="E65" s="30">
        <v>25424922835</v>
      </c>
      <c r="F65" s="30">
        <v>10474206221</v>
      </c>
      <c r="G65" s="30">
        <f>-Table3[[#This Row],[61874692765.0000]]+Table3[[#This Row],[71766224378.0000]]+Table3[[#This Row],[34851453822.0000]]</f>
        <v>22531424992</v>
      </c>
      <c r="H65" s="31">
        <v>0.03</v>
      </c>
    </row>
    <row r="66" spans="1:8" ht="23.1" customHeight="1" x14ac:dyDescent="0.6">
      <c r="A66" s="9" t="s">
        <v>214</v>
      </c>
      <c r="B66" s="18">
        <v>301202321</v>
      </c>
      <c r="C66" s="9" t="s">
        <v>156</v>
      </c>
      <c r="D66" s="30">
        <v>22184646887</v>
      </c>
      <c r="E66" s="30">
        <v>28833855881</v>
      </c>
      <c r="F66" s="30">
        <v>32596400375</v>
      </c>
      <c r="G66" s="30">
        <f>-Table3[[#This Row],[61874692765.0000]]+Table3[[#This Row],[71766224378.0000]]+Table3[[#This Row],[34851453822.0000]]</f>
        <v>18422102393</v>
      </c>
      <c r="H66" s="31">
        <v>0.02</v>
      </c>
    </row>
    <row r="67" spans="1:8" ht="23.1" customHeight="1" x14ac:dyDescent="0.6">
      <c r="A67" s="9" t="s">
        <v>215</v>
      </c>
      <c r="B67" s="18">
        <v>288031623</v>
      </c>
      <c r="C67" s="9" t="s">
        <v>156</v>
      </c>
      <c r="D67" s="30">
        <v>15637548475</v>
      </c>
      <c r="E67" s="30">
        <v>79300054792</v>
      </c>
      <c r="F67" s="30">
        <v>48945243265</v>
      </c>
      <c r="G67" s="30">
        <f>-Table3[[#This Row],[61874692765.0000]]+Table3[[#This Row],[71766224378.0000]]+Table3[[#This Row],[34851453822.0000]]</f>
        <v>45992360002</v>
      </c>
      <c r="H67" s="31">
        <v>0.06</v>
      </c>
    </row>
    <row r="68" spans="1:8" ht="23.1" customHeight="1" x14ac:dyDescent="0.6">
      <c r="A68" s="9" t="s">
        <v>216</v>
      </c>
      <c r="B68" s="18">
        <v>312708579</v>
      </c>
      <c r="C68" s="9" t="s">
        <v>196</v>
      </c>
      <c r="D68" s="30">
        <v>701458381753</v>
      </c>
      <c r="E68" s="30">
        <v>9675411625715</v>
      </c>
      <c r="F68" s="30">
        <v>10292945585869</v>
      </c>
      <c r="G68" s="30">
        <f>-Table3[[#This Row],[61874692765.0000]]+Table3[[#This Row],[71766224378.0000]]+Table3[[#This Row],[34851453822.0000]]</f>
        <v>83924421599</v>
      </c>
      <c r="H68" s="31">
        <v>0.1</v>
      </c>
    </row>
    <row r="69" spans="1:8" ht="23.1" customHeight="1" x14ac:dyDescent="0.6">
      <c r="A69" s="9" t="s">
        <v>217</v>
      </c>
      <c r="B69" s="18">
        <v>304163892</v>
      </c>
      <c r="C69" s="9" t="s">
        <v>156</v>
      </c>
      <c r="D69" s="30">
        <v>16351173624</v>
      </c>
      <c r="E69" s="30">
        <v>67156932</v>
      </c>
      <c r="F69" s="30">
        <v>10826921476</v>
      </c>
      <c r="G69" s="30">
        <f>-Table3[[#This Row],[61874692765.0000]]+Table3[[#This Row],[71766224378.0000]]+Table3[[#This Row],[34851453822.0000]]</f>
        <v>5591409080</v>
      </c>
      <c r="H69" s="31">
        <v>0.01</v>
      </c>
    </row>
    <row r="70" spans="1:8" ht="23.1" customHeight="1" x14ac:dyDescent="0.6">
      <c r="A70" s="9" t="s">
        <v>218</v>
      </c>
      <c r="B70" s="18">
        <v>302569467</v>
      </c>
      <c r="C70" s="9" t="s">
        <v>156</v>
      </c>
      <c r="D70" s="30">
        <v>0</v>
      </c>
      <c r="E70" s="30">
        <v>1975320441825</v>
      </c>
      <c r="F70" s="30">
        <v>1426584785579</v>
      </c>
      <c r="G70" s="30">
        <f>-Table3[[#This Row],[61874692765.0000]]+Table3[[#This Row],[71766224378.0000]]+Table3[[#This Row],[34851453822.0000]]</f>
        <v>548735656246</v>
      </c>
      <c r="H70" s="31">
        <v>0.69</v>
      </c>
    </row>
    <row r="71" spans="1:8" ht="23.1" customHeight="1" x14ac:dyDescent="0.6">
      <c r="A71" s="9" t="s">
        <v>219</v>
      </c>
      <c r="B71" s="18">
        <v>302568189</v>
      </c>
      <c r="C71" s="9" t="s">
        <v>156</v>
      </c>
      <c r="D71" s="30">
        <v>63288982</v>
      </c>
      <c r="E71" s="30">
        <v>537522</v>
      </c>
      <c r="F71" s="30">
        <v>0</v>
      </c>
      <c r="G71" s="30">
        <f>-Table3[[#This Row],[61874692765.0000]]+Table3[[#This Row],[71766224378.0000]]+Table3[[#This Row],[34851453822.0000]]</f>
        <v>63826504</v>
      </c>
      <c r="H71" s="31">
        <v>0</v>
      </c>
    </row>
    <row r="72" spans="1:8" ht="23.1" customHeight="1" x14ac:dyDescent="0.6">
      <c r="A72" s="9" t="s">
        <v>220</v>
      </c>
      <c r="B72" s="18">
        <v>301835007</v>
      </c>
      <c r="C72" s="9" t="s">
        <v>156</v>
      </c>
      <c r="D72" s="30">
        <v>41684395306</v>
      </c>
      <c r="E72" s="30">
        <v>54059002833</v>
      </c>
      <c r="F72" s="30">
        <v>38548273571</v>
      </c>
      <c r="G72" s="30">
        <f>-Table3[[#This Row],[61874692765.0000]]+Table3[[#This Row],[71766224378.0000]]+Table3[[#This Row],[34851453822.0000]]</f>
        <v>57195124568</v>
      </c>
      <c r="H72" s="31">
        <v>7.0000000000000007E-2</v>
      </c>
    </row>
    <row r="73" spans="1:8" ht="23.1" customHeight="1" x14ac:dyDescent="0.6">
      <c r="A73" s="9" t="s">
        <v>221</v>
      </c>
      <c r="B73" s="18">
        <v>301833333</v>
      </c>
      <c r="C73" s="9" t="s">
        <v>156</v>
      </c>
      <c r="D73" s="30">
        <v>107497385157</v>
      </c>
      <c r="E73" s="30">
        <v>49586315181</v>
      </c>
      <c r="F73" s="30">
        <v>78622264415</v>
      </c>
      <c r="G73" s="30">
        <f>-Table3[[#This Row],[61874692765.0000]]+Table3[[#This Row],[71766224378.0000]]+Table3[[#This Row],[34851453822.0000]]</f>
        <v>78461435923</v>
      </c>
      <c r="H73" s="31">
        <v>0.1</v>
      </c>
    </row>
    <row r="74" spans="1:8" ht="23.1" customHeight="1" x14ac:dyDescent="0.6">
      <c r="A74" s="9" t="s">
        <v>222</v>
      </c>
      <c r="B74" s="18">
        <v>301203933</v>
      </c>
      <c r="C74" s="9" t="s">
        <v>156</v>
      </c>
      <c r="D74" s="30">
        <v>24689493082</v>
      </c>
      <c r="E74" s="30">
        <v>10012645841</v>
      </c>
      <c r="F74" s="30">
        <v>19888625243</v>
      </c>
      <c r="G74" s="30">
        <f>-Table3[[#This Row],[61874692765.0000]]+Table3[[#This Row],[71766224378.0000]]+Table3[[#This Row],[34851453822.0000]]</f>
        <v>14813513680</v>
      </c>
      <c r="H74" s="31">
        <v>0.02</v>
      </c>
    </row>
    <row r="75" spans="1:8" ht="23.1" customHeight="1" x14ac:dyDescent="0.6">
      <c r="A75" s="9" t="s">
        <v>223</v>
      </c>
      <c r="B75" s="18">
        <v>301202989</v>
      </c>
      <c r="C75" s="9" t="s">
        <v>156</v>
      </c>
      <c r="D75" s="30">
        <v>35804493806</v>
      </c>
      <c r="E75" s="30">
        <v>45202753586</v>
      </c>
      <c r="F75" s="30">
        <v>46160657059</v>
      </c>
      <c r="G75" s="30">
        <f>-Table3[[#This Row],[61874692765.0000]]+Table3[[#This Row],[71766224378.0000]]+Table3[[#This Row],[34851453822.0000]]</f>
        <v>34846590333</v>
      </c>
      <c r="H75" s="31">
        <v>0.04</v>
      </c>
    </row>
    <row r="76" spans="1:8" ht="23.1" customHeight="1" x14ac:dyDescent="0.6">
      <c r="A76" s="9" t="s">
        <v>224</v>
      </c>
      <c r="B76" s="18">
        <v>301202345</v>
      </c>
      <c r="C76" s="9" t="s">
        <v>156</v>
      </c>
      <c r="D76" s="30">
        <v>21829325498</v>
      </c>
      <c r="E76" s="30">
        <v>23548737341</v>
      </c>
      <c r="F76" s="30">
        <v>20591827749</v>
      </c>
      <c r="G76" s="30">
        <f>-Table3[[#This Row],[61874692765.0000]]+Table3[[#This Row],[71766224378.0000]]+Table3[[#This Row],[34851453822.0000]]</f>
        <v>24786235090</v>
      </c>
      <c r="H76" s="31">
        <v>0.03</v>
      </c>
    </row>
    <row r="77" spans="1:8" ht="23.1" customHeight="1" x14ac:dyDescent="0.6">
      <c r="A77" s="9" t="s">
        <v>225</v>
      </c>
      <c r="B77" s="18">
        <v>301202096</v>
      </c>
      <c r="C77" s="9" t="s">
        <v>156</v>
      </c>
      <c r="D77" s="30">
        <v>6834529796</v>
      </c>
      <c r="E77" s="30">
        <v>20999684504</v>
      </c>
      <c r="F77" s="30">
        <v>4222657210</v>
      </c>
      <c r="G77" s="30">
        <f>-Table3[[#This Row],[61874692765.0000]]+Table3[[#This Row],[71766224378.0000]]+Table3[[#This Row],[34851453822.0000]]</f>
        <v>23611557090</v>
      </c>
      <c r="H77" s="31">
        <v>0.03</v>
      </c>
    </row>
    <row r="78" spans="1:8" ht="23.1" customHeight="1" x14ac:dyDescent="0.6">
      <c r="A78" s="9" t="s">
        <v>226</v>
      </c>
      <c r="B78" s="18">
        <v>288032901</v>
      </c>
      <c r="C78" s="9" t="s">
        <v>156</v>
      </c>
      <c r="D78" s="30">
        <v>33044674409</v>
      </c>
      <c r="E78" s="30">
        <v>11470423393</v>
      </c>
      <c r="F78" s="30">
        <v>2701107133</v>
      </c>
      <c r="G78" s="30">
        <f>-Table3[[#This Row],[61874692765.0000]]+Table3[[#This Row],[71766224378.0000]]+Table3[[#This Row],[34851453822.0000]]</f>
        <v>41813990669</v>
      </c>
      <c r="H78" s="31">
        <v>0.05</v>
      </c>
    </row>
    <row r="79" spans="1:8" ht="23.1" customHeight="1" x14ac:dyDescent="0.6">
      <c r="A79" s="9" t="s">
        <v>227</v>
      </c>
      <c r="B79" s="18">
        <v>310236368</v>
      </c>
      <c r="C79" s="9" t="s">
        <v>156</v>
      </c>
      <c r="D79" s="30">
        <v>131198782967</v>
      </c>
      <c r="E79" s="30">
        <v>156964424661</v>
      </c>
      <c r="F79" s="30">
        <v>161933400923</v>
      </c>
      <c r="G79" s="30">
        <f>-Table3[[#This Row],[61874692765.0000]]+Table3[[#This Row],[71766224378.0000]]+Table3[[#This Row],[34851453822.0000]]</f>
        <v>126229806705</v>
      </c>
      <c r="H79" s="31">
        <v>0.16</v>
      </c>
    </row>
    <row r="80" spans="1:8" ht="23.1" customHeight="1" x14ac:dyDescent="0.6">
      <c r="A80" s="9" t="s">
        <v>228</v>
      </c>
      <c r="B80" s="18">
        <v>301835226</v>
      </c>
      <c r="C80" s="9" t="s">
        <v>156</v>
      </c>
      <c r="D80" s="30">
        <v>44687220995</v>
      </c>
      <c r="E80" s="30">
        <v>51800444396</v>
      </c>
      <c r="F80" s="30">
        <v>41847310428</v>
      </c>
      <c r="G80" s="30">
        <f>-Table3[[#This Row],[61874692765.0000]]+Table3[[#This Row],[71766224378.0000]]+Table3[[#This Row],[34851453822.0000]]</f>
        <v>54640354963</v>
      </c>
      <c r="H80" s="31">
        <v>7.0000000000000007E-2</v>
      </c>
    </row>
    <row r="81" spans="1:8" ht="23.1" customHeight="1" x14ac:dyDescent="0.6">
      <c r="A81" s="9" t="s">
        <v>229</v>
      </c>
      <c r="B81" s="18">
        <v>301203880</v>
      </c>
      <c r="C81" s="9" t="s">
        <v>156</v>
      </c>
      <c r="D81" s="30">
        <v>26545767571</v>
      </c>
      <c r="E81" s="30">
        <v>25200323757</v>
      </c>
      <c r="F81" s="30">
        <v>29274542713</v>
      </c>
      <c r="G81" s="30">
        <f>-Table3[[#This Row],[61874692765.0000]]+Table3[[#This Row],[71766224378.0000]]+Table3[[#This Row],[34851453822.0000]]</f>
        <v>22471548615</v>
      </c>
      <c r="H81" s="31">
        <v>0.03</v>
      </c>
    </row>
    <row r="82" spans="1:8" ht="23.1" customHeight="1" x14ac:dyDescent="0.6">
      <c r="A82" s="9" t="s">
        <v>230</v>
      </c>
      <c r="B82" s="18">
        <v>301202539</v>
      </c>
      <c r="C82" s="9" t="s">
        <v>156</v>
      </c>
      <c r="D82" s="30">
        <v>61275471977</v>
      </c>
      <c r="E82" s="30">
        <v>29069140240</v>
      </c>
      <c r="F82" s="30">
        <v>52601563047</v>
      </c>
      <c r="G82" s="30">
        <f>-Table3[[#This Row],[61874692765.0000]]+Table3[[#This Row],[71766224378.0000]]+Table3[[#This Row],[34851453822.0000]]</f>
        <v>37743049170</v>
      </c>
      <c r="H82" s="31">
        <v>0.05</v>
      </c>
    </row>
    <row r="83" spans="1:8" ht="23.1" customHeight="1" x14ac:dyDescent="0.6">
      <c r="A83" s="9" t="s">
        <v>231</v>
      </c>
      <c r="B83" s="18">
        <v>301202175</v>
      </c>
      <c r="C83" s="9" t="s">
        <v>156</v>
      </c>
      <c r="D83" s="30">
        <v>49410908379</v>
      </c>
      <c r="E83" s="30">
        <v>23734343923</v>
      </c>
      <c r="F83" s="30">
        <v>34619969165</v>
      </c>
      <c r="G83" s="30">
        <f>-Table3[[#This Row],[61874692765.0000]]+Table3[[#This Row],[71766224378.0000]]+Table3[[#This Row],[34851453822.0000]]</f>
        <v>38525283137</v>
      </c>
      <c r="H83" s="31">
        <v>0.05</v>
      </c>
    </row>
    <row r="84" spans="1:8" ht="23.1" customHeight="1" x14ac:dyDescent="0.6">
      <c r="A84" s="9" t="s">
        <v>232</v>
      </c>
      <c r="B84" s="18">
        <v>288033061</v>
      </c>
      <c r="C84" s="9" t="s">
        <v>156</v>
      </c>
      <c r="D84" s="30">
        <v>47227022268</v>
      </c>
      <c r="E84" s="30">
        <v>79094744261</v>
      </c>
      <c r="F84" s="30">
        <v>73563581130</v>
      </c>
      <c r="G84" s="30">
        <f>-Table3[[#This Row],[61874692765.0000]]+Table3[[#This Row],[71766224378.0000]]+Table3[[#This Row],[34851453822.0000]]</f>
        <v>52758185399</v>
      </c>
      <c r="H84" s="31">
        <v>7.0000000000000007E-2</v>
      </c>
    </row>
    <row r="85" spans="1:8" ht="23.1" customHeight="1" x14ac:dyDescent="0.6">
      <c r="A85" s="9" t="s">
        <v>233</v>
      </c>
      <c r="B85" s="18">
        <v>288032457</v>
      </c>
      <c r="C85" s="9" t="s">
        <v>156</v>
      </c>
      <c r="D85" s="30">
        <v>61755161727</v>
      </c>
      <c r="E85" s="30">
        <v>31611723811</v>
      </c>
      <c r="F85" s="30">
        <v>45691614657</v>
      </c>
      <c r="G85" s="30">
        <f>-Table3[[#This Row],[61874692765.0000]]+Table3[[#This Row],[71766224378.0000]]+Table3[[#This Row],[34851453822.0000]]</f>
        <v>47675270881</v>
      </c>
      <c r="H85" s="31">
        <v>0.06</v>
      </c>
    </row>
    <row r="86" spans="1:8" ht="23.1" customHeight="1" x14ac:dyDescent="0.6">
      <c r="A86" s="9" t="s">
        <v>234</v>
      </c>
      <c r="B86" s="18">
        <v>288031740</v>
      </c>
      <c r="C86" s="9" t="s">
        <v>156</v>
      </c>
      <c r="D86" s="30">
        <v>29465042260</v>
      </c>
      <c r="E86" s="30">
        <v>33128995227</v>
      </c>
      <c r="F86" s="30">
        <v>36704970627</v>
      </c>
      <c r="G86" s="30">
        <f>-Table3[[#This Row],[61874692765.0000]]+Table3[[#This Row],[71766224378.0000]]+Table3[[#This Row],[34851453822.0000]]</f>
        <v>25889066860</v>
      </c>
      <c r="H86" s="31">
        <v>0.03</v>
      </c>
    </row>
    <row r="87" spans="1:8" ht="23.1" customHeight="1" thickBot="1" x14ac:dyDescent="0.65">
      <c r="A87" s="9" t="s">
        <v>106</v>
      </c>
      <c r="B87" s="9"/>
      <c r="C87" s="9"/>
      <c r="D87" s="37">
        <f>SUM(D9:D86)</f>
        <v>4578868219243</v>
      </c>
      <c r="E87" s="37">
        <f>SUM(E9:E86)</f>
        <v>21031464461162</v>
      </c>
      <c r="F87" s="37">
        <f>SUM(F9:F86)</f>
        <v>21418095921053</v>
      </c>
      <c r="G87" s="37">
        <f>SUM(G9:G86)</f>
        <v>4192236759352</v>
      </c>
      <c r="H87" s="38">
        <f>SUM(H9:H86)</f>
        <v>5.2399999999999993</v>
      </c>
    </row>
    <row r="88" spans="1:8" ht="23.1" customHeight="1" thickTop="1" x14ac:dyDescent="0.6">
      <c r="A88" s="32"/>
      <c r="B88" s="32"/>
      <c r="C88" s="32"/>
      <c r="D88" s="33"/>
      <c r="E88" s="36"/>
      <c r="F88" s="36"/>
      <c r="G88" s="33"/>
      <c r="H88" s="34"/>
    </row>
    <row r="92" spans="1:8" x14ac:dyDescent="0.6">
      <c r="C92" s="25" t="s">
        <v>235</v>
      </c>
    </row>
  </sheetData>
  <mergeCells count="15">
    <mergeCell ref="A7:A8"/>
    <mergeCell ref="B7:B8"/>
    <mergeCell ref="C7:C8"/>
    <mergeCell ref="A1:H1"/>
    <mergeCell ref="A2:H2"/>
    <mergeCell ref="A3:H3"/>
    <mergeCell ref="A4:H4"/>
    <mergeCell ref="B6:C6"/>
    <mergeCell ref="E6:F6"/>
    <mergeCell ref="G6:H6"/>
    <mergeCell ref="D7:D8"/>
    <mergeCell ref="E7:E8"/>
    <mergeCell ref="F7:F8"/>
    <mergeCell ref="G7:G8"/>
    <mergeCell ref="H7:H8"/>
  </mergeCells>
  <pageMargins left="0.7" right="0.7" top="0.75" bottom="0.75" header="0.51180555555555496" footer="0.51180555555555496"/>
  <pageSetup paperSize="9" scale="81" firstPageNumber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11"/>
  <sheetViews>
    <sheetView rightToLeft="1" view="pageBreakPreview" zoomScale="60" zoomScaleNormal="106" workbookViewId="0">
      <selection activeCell="C10" sqref="C10"/>
    </sheetView>
  </sheetViews>
  <sheetFormatPr defaultColWidth="11.5703125" defaultRowHeight="22.5" x14ac:dyDescent="0.6"/>
  <cols>
    <col min="1" max="1" width="55.85546875" style="72" customWidth="1"/>
    <col min="2" max="2" width="9.42578125" style="67" customWidth="1"/>
    <col min="3" max="3" width="16.42578125" style="67" customWidth="1"/>
    <col min="4" max="4" width="18.85546875" style="74" customWidth="1"/>
    <col min="5" max="5" width="19.85546875" style="74" customWidth="1"/>
    <col min="6" max="19" width="0.7109375" style="68" customWidth="1"/>
    <col min="20" max="20" width="8" style="68" customWidth="1"/>
    <col min="21" max="21" width="11.5703125" style="68" hidden="1" customWidth="1"/>
    <col min="22" max="22" width="8.85546875" style="68" customWidth="1"/>
    <col min="23" max="23" width="26.7109375" style="68" hidden="1" customWidth="1"/>
    <col min="24" max="1024" width="11.5703125" style="68"/>
    <col min="1025" max="16384" width="11.5703125" style="24"/>
  </cols>
  <sheetData>
    <row r="1" spans="1:23" ht="25.5" x14ac:dyDescent="0.6">
      <c r="A1" s="105" t="s">
        <v>1</v>
      </c>
      <c r="B1" s="105"/>
      <c r="C1" s="105"/>
      <c r="D1" s="105"/>
    </row>
    <row r="2" spans="1:23" ht="25.5" x14ac:dyDescent="0.6">
      <c r="A2" s="105" t="s">
        <v>236</v>
      </c>
      <c r="B2" s="105"/>
      <c r="C2" s="105"/>
      <c r="D2" s="105"/>
    </row>
    <row r="3" spans="1:23" ht="25.5" x14ac:dyDescent="0.6">
      <c r="A3" s="105" t="s">
        <v>237</v>
      </c>
      <c r="B3" s="105"/>
      <c r="C3" s="105"/>
      <c r="D3" s="105"/>
    </row>
    <row r="4" spans="1:23" ht="25.5" x14ac:dyDescent="0.6">
      <c r="A4" s="106" t="s">
        <v>238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23" ht="23.25" thickBot="1" x14ac:dyDescent="0.65">
      <c r="A5" s="69" t="s">
        <v>239</v>
      </c>
      <c r="B5" s="69" t="s">
        <v>240</v>
      </c>
      <c r="C5" s="69" t="s">
        <v>152</v>
      </c>
      <c r="D5" s="73" t="s">
        <v>241</v>
      </c>
      <c r="E5" s="73" t="s">
        <v>242</v>
      </c>
    </row>
    <row r="6" spans="1:23" ht="23.1" customHeight="1" x14ac:dyDescent="0.6">
      <c r="A6" s="9" t="s">
        <v>243</v>
      </c>
      <c r="B6" s="9" t="s">
        <v>244</v>
      </c>
      <c r="C6" s="30">
        <f>'درآمد سرمایه گذاری در سهام و ص '!J102</f>
        <v>9516424521089</v>
      </c>
      <c r="D6" s="31">
        <f>(Table11[[#This Row],[6598632867785.0000]]/U6)*100</f>
        <v>98.74697874117588</v>
      </c>
      <c r="E6" s="31">
        <f>(Table11[[#This Row],[6598632867785.0000]]/W6)*100</f>
        <v>11.898188486382031</v>
      </c>
      <c r="U6" s="68">
        <v>9637180440763</v>
      </c>
      <c r="W6" s="68">
        <v>79982129481147</v>
      </c>
    </row>
    <row r="7" spans="1:23" ht="23.1" customHeight="1" x14ac:dyDescent="0.6">
      <c r="A7" s="9" t="s">
        <v>245</v>
      </c>
      <c r="B7" s="9" t="s">
        <v>246</v>
      </c>
      <c r="C7" s="30">
        <f>'درآمد سرمایه گذاری در اوراق بها'!I26</f>
        <v>87730907283</v>
      </c>
      <c r="D7" s="31">
        <f>(Table11[[#This Row],[6598632867785.0000]]/U7)*100</f>
        <v>0.91033791286006183</v>
      </c>
      <c r="E7" s="31">
        <f>(Table11[[#This Row],[6598632867785.0000]]/W7)*100</f>
        <v>0.10968813640261917</v>
      </c>
      <c r="U7" s="68">
        <v>9637180440763</v>
      </c>
      <c r="W7" s="68">
        <v>79982129481147</v>
      </c>
    </row>
    <row r="8" spans="1:23" ht="23.1" customHeight="1" x14ac:dyDescent="0.6">
      <c r="A8" s="9" t="s">
        <v>247</v>
      </c>
      <c r="B8" s="9" t="s">
        <v>248</v>
      </c>
      <c r="C8" s="30">
        <f>'درآمد سپرده بانکی'!D82</f>
        <v>31583001741</v>
      </c>
      <c r="D8" s="31">
        <f>(Table11[[#This Row],[6598632867785.0000]]/U8)*100</f>
        <v>0.32772035280579942</v>
      </c>
      <c r="E8" s="31">
        <f>(Table11[[#This Row],[6598632867785.0000]]/W8)*100</f>
        <v>3.9487572968965018E-2</v>
      </c>
      <c r="U8" s="68">
        <v>9637180440763</v>
      </c>
      <c r="W8" s="68">
        <v>79982129481147</v>
      </c>
    </row>
    <row r="9" spans="1:23" ht="23.1" customHeight="1" x14ac:dyDescent="0.6">
      <c r="A9" s="9" t="s">
        <v>249</v>
      </c>
      <c r="B9" s="9" t="s">
        <v>250</v>
      </c>
      <c r="C9" s="30">
        <f>'سایر درآمدها'!C10</f>
        <v>1442010650</v>
      </c>
      <c r="D9" s="31">
        <f>(Table11[[#This Row],[6598632867785.0000]]/U9)*100</f>
        <v>1.4962993158254412E-2</v>
      </c>
      <c r="E9" s="31">
        <f>(Table11[[#This Row],[6598632867785.0000]]/W9)*100</f>
        <v>1.8029160505659003E-3</v>
      </c>
      <c r="U9" s="68">
        <v>9637180440763</v>
      </c>
      <c r="W9" s="68">
        <v>79982129481147</v>
      </c>
    </row>
    <row r="10" spans="1:23" ht="23.1" customHeight="1" thickBot="1" x14ac:dyDescent="0.65">
      <c r="A10" s="9" t="s">
        <v>106</v>
      </c>
      <c r="B10" s="9"/>
      <c r="C10" s="37">
        <f>SUM(C6:C9)</f>
        <v>9637180440763</v>
      </c>
      <c r="D10" s="38">
        <f>D9+D8+D7+D6</f>
        <v>100</v>
      </c>
      <c r="E10" s="38">
        <f>E9+E8+E7+E6</f>
        <v>12.049167111804181</v>
      </c>
    </row>
    <row r="11" spans="1:23" ht="23.1" customHeight="1" thickTop="1" x14ac:dyDescent="0.6">
      <c r="A11" s="70"/>
      <c r="B11" s="32"/>
      <c r="C11" s="33"/>
      <c r="D11" s="34"/>
      <c r="E11" s="34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</sheetData>
  <mergeCells count="4">
    <mergeCell ref="A1:D1"/>
    <mergeCell ref="A2:D2"/>
    <mergeCell ref="A3:D3"/>
    <mergeCell ref="A4:S4"/>
  </mergeCells>
  <pageMargins left="0.7" right="0.7" top="0.75" bottom="0.75" header="0.51180555555555496" footer="0.51180555555555496"/>
  <pageSetup paperSize="9" firstPageNumber="0" orientation="landscape" r:id="rId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8"/>
  <sheetViews>
    <sheetView rightToLeft="1" view="pageBreakPreview" topLeftCell="A34" zoomScale="60" zoomScaleNormal="106" workbookViewId="0">
      <selection activeCell="A10" sqref="A10:XFD10"/>
    </sheetView>
  </sheetViews>
  <sheetFormatPr defaultColWidth="11.5703125" defaultRowHeight="22.5" x14ac:dyDescent="0.6"/>
  <cols>
    <col min="1" max="1" width="31" style="13" customWidth="1"/>
    <col min="2" max="2" width="17" style="13" customWidth="1"/>
    <col min="3" max="3" width="28.28515625" style="13" customWidth="1"/>
    <col min="4" max="4" width="19.28515625" style="13" customWidth="1"/>
    <col min="5" max="5" width="18.7109375" style="13" customWidth="1"/>
    <col min="6" max="6" width="15.28515625" style="13" customWidth="1"/>
    <col min="7" max="7" width="19.28515625" style="13" hidden="1" customWidth="1"/>
    <col min="8" max="8" width="20" style="13" customWidth="1"/>
    <col min="9" max="9" width="18.7109375" style="13" customWidth="1"/>
    <col min="10" max="10" width="14" style="13" customWidth="1"/>
    <col min="11" max="11" width="16.28515625" style="13" hidden="1" customWidth="1"/>
    <col min="12" max="12" width="20" style="13" customWidth="1"/>
    <col min="13" max="15" width="0.7109375" style="3" customWidth="1"/>
    <col min="16" max="1026" width="11.5703125" style="3"/>
    <col min="1027" max="16384" width="11.5703125" style="4"/>
  </cols>
  <sheetData>
    <row r="1" spans="1:15" ht="25.5" x14ac:dyDescent="0.6">
      <c r="A1" s="95" t="s">
        <v>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5" ht="25.5" x14ac:dyDescent="0.6">
      <c r="A2" s="95" t="s">
        <v>236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5" ht="25.5" x14ac:dyDescent="0.6">
      <c r="A3" s="95" t="s">
        <v>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5" ht="25.5" x14ac:dyDescent="0.6">
      <c r="A4" s="96" t="s">
        <v>251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 ht="16.5" customHeight="1" thickBot="1" x14ac:dyDescent="0.65">
      <c r="B5" s="97" t="s">
        <v>252</v>
      </c>
      <c r="C5" s="97"/>
      <c r="D5" s="97"/>
      <c r="E5" s="91" t="s">
        <v>354</v>
      </c>
      <c r="F5" s="91"/>
      <c r="G5" s="91"/>
      <c r="H5" s="91"/>
      <c r="I5" s="91" t="s">
        <v>253</v>
      </c>
      <c r="J5" s="91"/>
      <c r="K5" s="91"/>
      <c r="L5" s="91"/>
      <c r="M5" s="40"/>
      <c r="N5" s="40"/>
      <c r="O5" s="40"/>
    </row>
    <row r="6" spans="1:15" ht="47.25" customHeight="1" thickBot="1" x14ac:dyDescent="0.65">
      <c r="A6" s="41" t="s">
        <v>254</v>
      </c>
      <c r="B6" s="16" t="s">
        <v>255</v>
      </c>
      <c r="C6" s="41" t="s">
        <v>256</v>
      </c>
      <c r="D6" s="41" t="s">
        <v>257</v>
      </c>
      <c r="E6" s="41" t="s">
        <v>258</v>
      </c>
      <c r="F6" s="41" t="str">
        <f>G6</f>
        <v>هزینه تنزیل</v>
      </c>
      <c r="G6" s="16" t="s">
        <v>259</v>
      </c>
      <c r="H6" s="41" t="s">
        <v>260</v>
      </c>
      <c r="I6" s="41" t="s">
        <v>258</v>
      </c>
      <c r="J6" s="41" t="str">
        <f>K6</f>
        <v>هزینه تنزیل</v>
      </c>
      <c r="K6" s="41" t="s">
        <v>259</v>
      </c>
      <c r="L6" s="41" t="s">
        <v>260</v>
      </c>
    </row>
    <row r="7" spans="1:15" ht="23.1" customHeight="1" x14ac:dyDescent="0.6">
      <c r="A7" s="7" t="s">
        <v>92</v>
      </c>
      <c r="B7" s="8" t="s">
        <v>261</v>
      </c>
      <c r="C7" s="8">
        <v>6960674</v>
      </c>
      <c r="D7" s="8">
        <v>2070</v>
      </c>
      <c r="E7" s="8">
        <v>0</v>
      </c>
      <c r="F7" s="8">
        <f>-1*Table4[[#This Row],[255881732]]</f>
        <v>-255881732</v>
      </c>
      <c r="G7" s="8">
        <v>255881732</v>
      </c>
      <c r="H7" s="8">
        <f>Table4[[#This Row],[0]]-Table4[[#This Row],[Column1]]</f>
        <v>255881732</v>
      </c>
      <c r="I7" s="8">
        <v>14408595180</v>
      </c>
      <c r="J7" s="8">
        <f>-1*Table4[[#This Row],[-1102745109]]</f>
        <v>1102745109</v>
      </c>
      <c r="K7" s="8">
        <v>-1102745109</v>
      </c>
      <c r="L7" s="8">
        <f>Table4[[#This Row],[14408595180]]-Table4[[#This Row],[Column2]]</f>
        <v>13305850071</v>
      </c>
    </row>
    <row r="8" spans="1:15" ht="23.1" customHeight="1" x14ac:dyDescent="0.6">
      <c r="A8" s="7" t="s">
        <v>73</v>
      </c>
      <c r="B8" s="8" t="s">
        <v>262</v>
      </c>
      <c r="C8" s="8">
        <v>3363778</v>
      </c>
      <c r="D8" s="8">
        <v>2600</v>
      </c>
      <c r="E8" s="8">
        <v>0</v>
      </c>
      <c r="F8" s="8">
        <f>-1*Table4[[#This Row],[255881732]]</f>
        <v>0</v>
      </c>
      <c r="G8" s="8">
        <v>0</v>
      </c>
      <c r="H8" s="8">
        <f>Table4[[#This Row],[0]]-Table4[[#This Row],[Column1]]</f>
        <v>0</v>
      </c>
      <c r="I8" s="8">
        <v>8745822800</v>
      </c>
      <c r="J8" s="8">
        <f>-1*Table4[[#This Row],[-1102745109]]</f>
        <v>0</v>
      </c>
      <c r="K8" s="8">
        <v>0</v>
      </c>
      <c r="L8" s="8">
        <f>Table4[[#This Row],[14408595180]]-Table4[[#This Row],[Column2]]</f>
        <v>8745822800</v>
      </c>
    </row>
    <row r="9" spans="1:15" ht="23.1" customHeight="1" x14ac:dyDescent="0.6">
      <c r="A9" s="7" t="s">
        <v>72</v>
      </c>
      <c r="B9" s="8" t="s">
        <v>262</v>
      </c>
      <c r="C9" s="8">
        <v>2317496</v>
      </c>
      <c r="D9" s="8">
        <v>3545</v>
      </c>
      <c r="E9" s="8">
        <v>0</v>
      </c>
      <c r="F9" s="8">
        <f>-1*Table4[[#This Row],[255881732]]</f>
        <v>-145899188</v>
      </c>
      <c r="G9" s="8">
        <v>145899188</v>
      </c>
      <c r="H9" s="8">
        <f>Table4[[#This Row],[0]]-Table4[[#This Row],[Column1]]</f>
        <v>145899188</v>
      </c>
      <c r="I9" s="8">
        <v>8215523320</v>
      </c>
      <c r="J9" s="8">
        <f>-1*Table4[[#This Row],[-1102745109]]</f>
        <v>628765542</v>
      </c>
      <c r="K9" s="8">
        <v>-628765542</v>
      </c>
      <c r="L9" s="8">
        <f>Table4[[#This Row],[14408595180]]-Table4[[#This Row],[Column2]]</f>
        <v>7586757778</v>
      </c>
    </row>
    <row r="10" spans="1:15" ht="23.1" customHeight="1" x14ac:dyDescent="0.6">
      <c r="A10" s="7" t="s">
        <v>38</v>
      </c>
      <c r="B10" s="8" t="s">
        <v>263</v>
      </c>
      <c r="C10" s="8">
        <v>2443330</v>
      </c>
      <c r="D10" s="8">
        <v>3470</v>
      </c>
      <c r="E10" s="8">
        <v>0</v>
      </c>
      <c r="F10" s="8">
        <f>-1*Table4[[#This Row],[255881732]]</f>
        <v>-162345421</v>
      </c>
      <c r="G10" s="8">
        <v>162345421</v>
      </c>
      <c r="H10" s="8">
        <f>Table4[[#This Row],[0]]-Table4[[#This Row],[Column1]]</f>
        <v>162345421</v>
      </c>
      <c r="I10" s="8">
        <v>8478355100</v>
      </c>
      <c r="J10" s="8">
        <f>-1*Table4[[#This Row],[-1102745109]]</f>
        <v>345373204</v>
      </c>
      <c r="K10" s="8">
        <v>-345373204</v>
      </c>
      <c r="L10" s="8">
        <f>Table4[[#This Row],[14408595180]]-Table4[[#This Row],[Column2]]</f>
        <v>8132981896</v>
      </c>
    </row>
    <row r="11" spans="1:15" ht="23.1" customHeight="1" x14ac:dyDescent="0.6">
      <c r="A11" s="7" t="s">
        <v>87</v>
      </c>
      <c r="B11" s="8" t="s">
        <v>264</v>
      </c>
      <c r="C11" s="8">
        <v>6262699</v>
      </c>
      <c r="D11" s="8">
        <v>2850</v>
      </c>
      <c r="E11" s="8">
        <v>0</v>
      </c>
      <c r="F11" s="8">
        <f>-1*Table4[[#This Row],[255881732]]</f>
        <v>-323016178</v>
      </c>
      <c r="G11" s="8">
        <v>323016178</v>
      </c>
      <c r="H11" s="8">
        <f>Table4[[#This Row],[0]]-Table4[[#This Row],[Column1]]</f>
        <v>323016178</v>
      </c>
      <c r="I11" s="8">
        <v>17848692150</v>
      </c>
      <c r="J11" s="8">
        <f>-1*Table4[[#This Row],[-1102745109]]</f>
        <v>1208149022</v>
      </c>
      <c r="K11" s="8">
        <v>-1208149022</v>
      </c>
      <c r="L11" s="8">
        <f>Table4[[#This Row],[14408595180]]-Table4[[#This Row],[Column2]]</f>
        <v>16640543128</v>
      </c>
    </row>
    <row r="12" spans="1:15" ht="23.1" customHeight="1" x14ac:dyDescent="0.6">
      <c r="A12" s="7" t="s">
        <v>39</v>
      </c>
      <c r="B12" s="8" t="s">
        <v>264</v>
      </c>
      <c r="C12" s="8">
        <v>1639103</v>
      </c>
      <c r="D12" s="8">
        <v>5000</v>
      </c>
      <c r="E12" s="8">
        <v>0</v>
      </c>
      <c r="F12" s="8">
        <f>-1*Table4[[#This Row],[255881732]]</f>
        <v>-157133892</v>
      </c>
      <c r="G12" s="8">
        <v>157133892</v>
      </c>
      <c r="H12" s="8">
        <f>Table4[[#This Row],[0]]-Table4[[#This Row],[Column1]]</f>
        <v>157133892</v>
      </c>
      <c r="I12" s="8">
        <v>8195515000</v>
      </c>
      <c r="J12" s="8">
        <f>-1*Table4[[#This Row],[-1102745109]]</f>
        <v>328682719</v>
      </c>
      <c r="K12" s="8">
        <v>-328682719</v>
      </c>
      <c r="L12" s="8">
        <f>Table4[[#This Row],[14408595180]]-Table4[[#This Row],[Column2]]</f>
        <v>7866832281</v>
      </c>
    </row>
    <row r="13" spans="1:15" ht="23.1" customHeight="1" x14ac:dyDescent="0.6">
      <c r="A13" s="7" t="s">
        <v>94</v>
      </c>
      <c r="B13" s="8" t="s">
        <v>264</v>
      </c>
      <c r="C13" s="8">
        <v>1203521</v>
      </c>
      <c r="D13" s="8">
        <v>7000</v>
      </c>
      <c r="E13" s="8">
        <v>0</v>
      </c>
      <c r="F13" s="8">
        <f>-1*Table4[[#This Row],[255881732]]</f>
        <v>-149613008</v>
      </c>
      <c r="G13" s="8">
        <v>149613008</v>
      </c>
      <c r="H13" s="8">
        <f>Table4[[#This Row],[0]]-Table4[[#This Row],[Column1]]</f>
        <v>149613008</v>
      </c>
      <c r="I13" s="8">
        <v>8424647000</v>
      </c>
      <c r="J13" s="8">
        <f>-1*Table4[[#This Row],[-1102745109]]</f>
        <v>644770580</v>
      </c>
      <c r="K13" s="8">
        <v>-644770580</v>
      </c>
      <c r="L13" s="8">
        <f>Table4[[#This Row],[14408595180]]-Table4[[#This Row],[Column2]]</f>
        <v>7779876420</v>
      </c>
    </row>
    <row r="14" spans="1:15" ht="23.1" customHeight="1" x14ac:dyDescent="0.6">
      <c r="A14" s="7" t="s">
        <v>80</v>
      </c>
      <c r="B14" s="8" t="s">
        <v>265</v>
      </c>
      <c r="C14" s="8">
        <v>14742538</v>
      </c>
      <c r="D14" s="8">
        <v>1300</v>
      </c>
      <c r="E14" s="8">
        <v>0</v>
      </c>
      <c r="F14" s="8">
        <f>-1*Table4[[#This Row],[255881732]]</f>
        <v>-333220950</v>
      </c>
      <c r="G14" s="8">
        <v>333220950</v>
      </c>
      <c r="H14" s="8">
        <f>Table4[[#This Row],[0]]-Table4[[#This Row],[Column1]]</f>
        <v>333220950</v>
      </c>
      <c r="I14" s="8">
        <v>19165299400</v>
      </c>
      <c r="J14" s="8">
        <f>-1*Table4[[#This Row],[-1102745109]]</f>
        <v>1655075918</v>
      </c>
      <c r="K14" s="8">
        <v>-1655075918</v>
      </c>
      <c r="L14" s="8">
        <f>Table4[[#This Row],[14408595180]]-Table4[[#This Row],[Column2]]</f>
        <v>17510223482</v>
      </c>
    </row>
    <row r="15" spans="1:15" ht="23.1" customHeight="1" x14ac:dyDescent="0.6">
      <c r="A15" s="7" t="s">
        <v>29</v>
      </c>
      <c r="B15" s="8" t="s">
        <v>265</v>
      </c>
      <c r="C15" s="8">
        <v>2496420</v>
      </c>
      <c r="D15" s="8">
        <v>1450</v>
      </c>
      <c r="E15" s="8">
        <v>0</v>
      </c>
      <c r="F15" s="8">
        <f>-1*Table4[[#This Row],[255881732]]</f>
        <v>-64284060</v>
      </c>
      <c r="G15" s="8">
        <v>64284060</v>
      </c>
      <c r="H15" s="8">
        <f>Table4[[#This Row],[0]]-Table4[[#This Row],[Column1]]</f>
        <v>64284060</v>
      </c>
      <c r="I15" s="8">
        <v>3619809000</v>
      </c>
      <c r="J15" s="8">
        <f>-1*Table4[[#This Row],[-1102745109]]</f>
        <v>277037880</v>
      </c>
      <c r="K15" s="8">
        <v>-277037880</v>
      </c>
      <c r="L15" s="8">
        <f>Table4[[#This Row],[14408595180]]-Table4[[#This Row],[Column2]]</f>
        <v>3342771120</v>
      </c>
    </row>
    <row r="16" spans="1:15" ht="23.1" customHeight="1" x14ac:dyDescent="0.6">
      <c r="A16" s="7" t="s">
        <v>63</v>
      </c>
      <c r="B16" s="8" t="s">
        <v>266</v>
      </c>
      <c r="C16" s="8">
        <v>4088057</v>
      </c>
      <c r="D16" s="8">
        <v>1310</v>
      </c>
      <c r="E16" s="8">
        <v>0</v>
      </c>
      <c r="F16" s="8">
        <f>-1*Table4[[#This Row],[255881732]]</f>
        <v>-102545517</v>
      </c>
      <c r="G16" s="8">
        <v>102545517</v>
      </c>
      <c r="H16" s="8">
        <f>Table4[[#This Row],[0]]-Table4[[#This Row],[Column1]]</f>
        <v>102545517</v>
      </c>
      <c r="I16" s="8">
        <v>5355354670</v>
      </c>
      <c r="J16" s="8">
        <f>-1*Table4[[#This Row],[-1102745109]]</f>
        <v>218155052</v>
      </c>
      <c r="K16" s="8">
        <v>-218155052</v>
      </c>
      <c r="L16" s="8">
        <f>Table4[[#This Row],[14408595180]]-Table4[[#This Row],[Column2]]</f>
        <v>5137199618</v>
      </c>
    </row>
    <row r="17" spans="1:12" ht="23.1" customHeight="1" x14ac:dyDescent="0.6">
      <c r="A17" s="7" t="s">
        <v>37</v>
      </c>
      <c r="B17" s="8" t="s">
        <v>266</v>
      </c>
      <c r="C17" s="8">
        <v>8150157</v>
      </c>
      <c r="D17" s="8">
        <v>1230</v>
      </c>
      <c r="E17" s="8">
        <v>0</v>
      </c>
      <c r="F17" s="8">
        <f>-1*Table4[[#This Row],[255881732]]</f>
        <v>-173864811</v>
      </c>
      <c r="G17" s="8">
        <v>173864811</v>
      </c>
      <c r="H17" s="8">
        <f>Table4[[#This Row],[0]]-Table4[[#This Row],[Column1]]</f>
        <v>173864811</v>
      </c>
      <c r="I17" s="8">
        <v>10024693110</v>
      </c>
      <c r="J17" s="8">
        <f>-1*Table4[[#This Row],[-1102745109]]</f>
        <v>877160647</v>
      </c>
      <c r="K17" s="8">
        <v>-877160647</v>
      </c>
      <c r="L17" s="8">
        <f>Table4[[#This Row],[14408595180]]-Table4[[#This Row],[Column2]]</f>
        <v>9147532463</v>
      </c>
    </row>
    <row r="18" spans="1:12" ht="23.1" customHeight="1" x14ac:dyDescent="0.6">
      <c r="A18" s="7" t="s">
        <v>32</v>
      </c>
      <c r="B18" s="8" t="s">
        <v>263</v>
      </c>
      <c r="C18" s="8">
        <v>4613619</v>
      </c>
      <c r="D18" s="8">
        <v>1100</v>
      </c>
      <c r="E18" s="8">
        <v>0</v>
      </c>
      <c r="F18" s="8">
        <f>-1*Table4[[#This Row],[255881732]]</f>
        <v>-3473635</v>
      </c>
      <c r="G18" s="8">
        <v>3473635</v>
      </c>
      <c r="H18" s="8">
        <f>Table4[[#This Row],[0]]-Table4[[#This Row],[Column1]]</f>
        <v>3473635</v>
      </c>
      <c r="I18" s="8">
        <v>5074980900</v>
      </c>
      <c r="J18" s="8">
        <f>-1*Table4[[#This Row],[-1102745109]]</f>
        <v>0</v>
      </c>
      <c r="K18" s="8">
        <v>0</v>
      </c>
      <c r="L18" s="8">
        <f>Table4[[#This Row],[14408595180]]-Table4[[#This Row],[Column2]]</f>
        <v>5074980900</v>
      </c>
    </row>
    <row r="19" spans="1:12" ht="23.1" customHeight="1" x14ac:dyDescent="0.6">
      <c r="A19" s="7" t="s">
        <v>40</v>
      </c>
      <c r="B19" s="8" t="s">
        <v>267</v>
      </c>
      <c r="C19" s="8">
        <v>1875184</v>
      </c>
      <c r="D19" s="8">
        <v>3150</v>
      </c>
      <c r="E19" s="8">
        <v>0</v>
      </c>
      <c r="F19" s="8">
        <f>-1*Table4[[#This Row],[255881732]]</f>
        <v>-4043005</v>
      </c>
      <c r="G19" s="8">
        <v>4043005</v>
      </c>
      <c r="H19" s="8">
        <f>Table4[[#This Row],[0]]-Table4[[#This Row],[Column1]]</f>
        <v>4043005</v>
      </c>
      <c r="I19" s="8">
        <v>5906829600</v>
      </c>
      <c r="J19" s="8">
        <f>-1*Table4[[#This Row],[-1102745109]]</f>
        <v>0</v>
      </c>
      <c r="K19" s="8">
        <v>0</v>
      </c>
      <c r="L19" s="8">
        <f>Table4[[#This Row],[14408595180]]-Table4[[#This Row],[Column2]]</f>
        <v>5906829600</v>
      </c>
    </row>
    <row r="20" spans="1:12" ht="23.1" customHeight="1" x14ac:dyDescent="0.6">
      <c r="A20" s="7" t="s">
        <v>25</v>
      </c>
      <c r="B20" s="8" t="s">
        <v>268</v>
      </c>
      <c r="C20" s="8">
        <v>7821910</v>
      </c>
      <c r="D20" s="8">
        <v>2800</v>
      </c>
      <c r="E20" s="8">
        <v>0</v>
      </c>
      <c r="F20" s="8">
        <f>-1*Table4[[#This Row],[255881732]]</f>
        <v>-446239904</v>
      </c>
      <c r="G20" s="8">
        <v>446239904</v>
      </c>
      <c r="H20" s="8">
        <f>Table4[[#This Row],[0]]-Table4[[#This Row],[Column1]]</f>
        <v>446239904</v>
      </c>
      <c r="I20" s="8">
        <v>21901348000</v>
      </c>
      <c r="J20" s="8">
        <f>-1*Table4[[#This Row],[-1102745109]]</f>
        <v>222725573</v>
      </c>
      <c r="K20" s="8">
        <v>-222725573</v>
      </c>
      <c r="L20" s="8">
        <f>Table4[[#This Row],[14408595180]]-Table4[[#This Row],[Column2]]</f>
        <v>21678622427</v>
      </c>
    </row>
    <row r="21" spans="1:12" ht="23.1" customHeight="1" x14ac:dyDescent="0.6">
      <c r="A21" s="7" t="s">
        <v>60</v>
      </c>
      <c r="B21" s="8" t="s">
        <v>268</v>
      </c>
      <c r="C21" s="8">
        <v>9598769</v>
      </c>
      <c r="D21" s="8">
        <v>935</v>
      </c>
      <c r="E21" s="8">
        <v>0</v>
      </c>
      <c r="F21" s="8">
        <f>-1*Table4[[#This Row],[255881732]]</f>
        <v>-159184528</v>
      </c>
      <c r="G21" s="8">
        <v>159184528</v>
      </c>
      <c r="H21" s="8">
        <f>Table4[[#This Row],[0]]-Table4[[#This Row],[Column1]]</f>
        <v>159184528</v>
      </c>
      <c r="I21" s="8">
        <v>8974849015</v>
      </c>
      <c r="J21" s="8">
        <f>-1*Table4[[#This Row],[-1102745109]]</f>
        <v>692118571</v>
      </c>
      <c r="K21" s="8">
        <v>-692118571</v>
      </c>
      <c r="L21" s="8">
        <f>Table4[[#This Row],[14408595180]]-Table4[[#This Row],[Column2]]</f>
        <v>8282730444</v>
      </c>
    </row>
    <row r="22" spans="1:12" ht="23.1" customHeight="1" x14ac:dyDescent="0.6">
      <c r="A22" s="7" t="s">
        <v>47</v>
      </c>
      <c r="B22" s="8" t="s">
        <v>269</v>
      </c>
      <c r="C22" s="8">
        <v>10721538</v>
      </c>
      <c r="D22" s="8">
        <v>2500</v>
      </c>
      <c r="E22" s="8">
        <v>0</v>
      </c>
      <c r="F22" s="8">
        <f>-1*Table4[[#This Row],[255881732]]</f>
        <v>0</v>
      </c>
      <c r="G22" s="8">
        <v>0</v>
      </c>
      <c r="H22" s="8">
        <f>Table4[[#This Row],[0]]-Table4[[#This Row],[Column1]]</f>
        <v>0</v>
      </c>
      <c r="I22" s="8">
        <v>26803845000</v>
      </c>
      <c r="J22" s="8">
        <f>-1*Table4[[#This Row],[-1102745109]]</f>
        <v>0</v>
      </c>
      <c r="K22" s="8">
        <v>0</v>
      </c>
      <c r="L22" s="8">
        <f>Table4[[#This Row],[14408595180]]-Table4[[#This Row],[Column2]]</f>
        <v>26803845000</v>
      </c>
    </row>
    <row r="23" spans="1:12" ht="23.1" customHeight="1" x14ac:dyDescent="0.6">
      <c r="A23" s="7" t="s">
        <v>270</v>
      </c>
      <c r="B23" s="8" t="s">
        <v>269</v>
      </c>
      <c r="C23" s="8">
        <v>465000</v>
      </c>
      <c r="D23" s="8">
        <v>3315</v>
      </c>
      <c r="E23" s="8">
        <v>0</v>
      </c>
      <c r="F23" s="8">
        <f>-1*Table4[[#This Row],[255881732]]</f>
        <v>0</v>
      </c>
      <c r="G23" s="8">
        <v>0</v>
      </c>
      <c r="H23" s="8">
        <f>Table4[[#This Row],[0]]-Table4[[#This Row],[Column1]]</f>
        <v>0</v>
      </c>
      <c r="I23" s="8">
        <v>1541475000</v>
      </c>
      <c r="J23" s="8">
        <f>-1*Table4[[#This Row],[-1102745109]]</f>
        <v>0</v>
      </c>
      <c r="K23" s="8">
        <v>0</v>
      </c>
      <c r="L23" s="8">
        <f>Table4[[#This Row],[14408595180]]-Table4[[#This Row],[Column2]]</f>
        <v>1541475000</v>
      </c>
    </row>
    <row r="24" spans="1:12" ht="23.1" customHeight="1" x14ac:dyDescent="0.6">
      <c r="A24" s="7" t="s">
        <v>28</v>
      </c>
      <c r="B24" s="8" t="s">
        <v>271</v>
      </c>
      <c r="C24" s="8">
        <v>6157860</v>
      </c>
      <c r="D24" s="8">
        <v>1520</v>
      </c>
      <c r="E24" s="8">
        <v>0</v>
      </c>
      <c r="F24" s="8">
        <f>-1*Table4[[#This Row],[255881732]]</f>
        <v>-162940345</v>
      </c>
      <c r="G24" s="8">
        <v>162940345</v>
      </c>
      <c r="H24" s="8">
        <f>Table4[[#This Row],[0]]-Table4[[#This Row],[Column1]]</f>
        <v>162940345</v>
      </c>
      <c r="I24" s="8">
        <v>9359947200</v>
      </c>
      <c r="J24" s="8">
        <f>-1*Table4[[#This Row],[-1102745109]]</f>
        <v>802951012</v>
      </c>
      <c r="K24" s="8">
        <v>-802951012</v>
      </c>
      <c r="L24" s="8">
        <f>Table4[[#This Row],[14408595180]]-Table4[[#This Row],[Column2]]</f>
        <v>8556996188</v>
      </c>
    </row>
    <row r="25" spans="1:12" ht="23.1" customHeight="1" x14ac:dyDescent="0.6">
      <c r="A25" s="7" t="s">
        <v>33</v>
      </c>
      <c r="B25" s="8" t="s">
        <v>271</v>
      </c>
      <c r="C25" s="8">
        <v>14207191</v>
      </c>
      <c r="D25" s="8">
        <v>2650</v>
      </c>
      <c r="E25" s="8">
        <v>0</v>
      </c>
      <c r="F25" s="8">
        <f>-1*Table4[[#This Row],[255881732]]</f>
        <v>-693579121</v>
      </c>
      <c r="G25" s="8">
        <v>693579121</v>
      </c>
      <c r="H25" s="8">
        <f>Table4[[#This Row],[0]]-Table4[[#This Row],[Column1]]</f>
        <v>693579121</v>
      </c>
      <c r="I25" s="8">
        <v>37649056150</v>
      </c>
      <c r="J25" s="8">
        <f>-1*Table4[[#This Row],[-1102745109]]</f>
        <v>2231773947</v>
      </c>
      <c r="K25" s="8">
        <v>-2231773947</v>
      </c>
      <c r="L25" s="8">
        <f>Table4[[#This Row],[14408595180]]-Table4[[#This Row],[Column2]]</f>
        <v>35417282203</v>
      </c>
    </row>
    <row r="26" spans="1:12" ht="23.1" customHeight="1" x14ac:dyDescent="0.6">
      <c r="A26" s="7" t="s">
        <v>62</v>
      </c>
      <c r="B26" s="8" t="s">
        <v>272</v>
      </c>
      <c r="C26" s="8">
        <v>1762555</v>
      </c>
      <c r="D26" s="8">
        <v>4870</v>
      </c>
      <c r="E26" s="8">
        <v>0</v>
      </c>
      <c r="F26" s="8">
        <f>-1*Table4[[#This Row],[255881732]]</f>
        <v>-153203417</v>
      </c>
      <c r="G26" s="8">
        <v>153203417</v>
      </c>
      <c r="H26" s="8">
        <f>Table4[[#This Row],[0]]-Table4[[#This Row],[Column1]]</f>
        <v>153203417</v>
      </c>
      <c r="I26" s="8">
        <v>8583642850</v>
      </c>
      <c r="J26" s="8">
        <f>-1*Table4[[#This Row],[-1102745109]]</f>
        <v>636833363</v>
      </c>
      <c r="K26" s="8">
        <v>-636833363</v>
      </c>
      <c r="L26" s="8">
        <f>Table4[[#This Row],[14408595180]]-Table4[[#This Row],[Column2]]</f>
        <v>7946809487</v>
      </c>
    </row>
    <row r="27" spans="1:12" ht="23.1" customHeight="1" x14ac:dyDescent="0.6">
      <c r="A27" s="7" t="s">
        <v>59</v>
      </c>
      <c r="B27" s="8" t="s">
        <v>273</v>
      </c>
      <c r="C27" s="8">
        <v>6566389</v>
      </c>
      <c r="D27" s="8">
        <v>3547</v>
      </c>
      <c r="E27" s="8">
        <v>0</v>
      </c>
      <c r="F27" s="8">
        <f>-1*Table4[[#This Row],[255881732]]</f>
        <v>-445980877</v>
      </c>
      <c r="G27" s="8">
        <v>445980877</v>
      </c>
      <c r="H27" s="8">
        <f>Table4[[#This Row],[0]]-Table4[[#This Row],[Column1]]</f>
        <v>445980877</v>
      </c>
      <c r="I27" s="8">
        <v>23290981783</v>
      </c>
      <c r="J27" s="8">
        <f>-1*Table4[[#This Row],[-1102745109]]</f>
        <v>948778496</v>
      </c>
      <c r="K27" s="8">
        <v>-948778496</v>
      </c>
      <c r="L27" s="8">
        <f>Table4[[#This Row],[14408595180]]-Table4[[#This Row],[Column2]]</f>
        <v>22342203287</v>
      </c>
    </row>
    <row r="28" spans="1:12" ht="23.1" customHeight="1" x14ac:dyDescent="0.6">
      <c r="A28" s="7" t="s">
        <v>57</v>
      </c>
      <c r="B28" s="8" t="s">
        <v>273</v>
      </c>
      <c r="C28" s="8">
        <v>15380239</v>
      </c>
      <c r="D28" s="8">
        <v>750</v>
      </c>
      <c r="E28" s="8">
        <v>0</v>
      </c>
      <c r="F28" s="8">
        <f>-1*Table4[[#This Row],[255881732]]</f>
        <v>-206142153</v>
      </c>
      <c r="G28" s="8">
        <v>206142153</v>
      </c>
      <c r="H28" s="8">
        <f>Table4[[#This Row],[0]]-Table4[[#This Row],[Column1]]</f>
        <v>206142153</v>
      </c>
      <c r="I28" s="8">
        <v>11535179250</v>
      </c>
      <c r="J28" s="8">
        <f>-1*Table4[[#This Row],[-1102745109]]</f>
        <v>849036036</v>
      </c>
      <c r="K28" s="8">
        <v>-849036036</v>
      </c>
      <c r="L28" s="8">
        <f>Table4[[#This Row],[14408595180]]-Table4[[#This Row],[Column2]]</f>
        <v>10686143214</v>
      </c>
    </row>
    <row r="29" spans="1:12" ht="23.1" customHeight="1" x14ac:dyDescent="0.6">
      <c r="A29" s="7" t="s">
        <v>74</v>
      </c>
      <c r="B29" s="8" t="s">
        <v>274</v>
      </c>
      <c r="C29" s="8">
        <v>876821</v>
      </c>
      <c r="D29" s="8">
        <v>2540</v>
      </c>
      <c r="E29" s="8">
        <v>0</v>
      </c>
      <c r="F29" s="8">
        <f>-1*Table4[[#This Row],[255881732]]</f>
        <v>0</v>
      </c>
      <c r="G29" s="8">
        <v>0</v>
      </c>
      <c r="H29" s="8">
        <f>Table4[[#This Row],[0]]-Table4[[#This Row],[Column1]]</f>
        <v>0</v>
      </c>
      <c r="I29" s="8">
        <v>2227125340</v>
      </c>
      <c r="J29" s="8">
        <f>-1*Table4[[#This Row],[-1102745109]]</f>
        <v>0</v>
      </c>
      <c r="K29" s="8">
        <v>0</v>
      </c>
      <c r="L29" s="8">
        <f>Table4[[#This Row],[14408595180]]-Table4[[#This Row],[Column2]]</f>
        <v>2227125340</v>
      </c>
    </row>
    <row r="30" spans="1:12" ht="23.1" customHeight="1" x14ac:dyDescent="0.6">
      <c r="A30" s="7" t="s">
        <v>93</v>
      </c>
      <c r="B30" s="8" t="s">
        <v>275</v>
      </c>
      <c r="C30" s="8">
        <v>703903</v>
      </c>
      <c r="D30" s="8">
        <v>5730</v>
      </c>
      <c r="E30" s="8">
        <v>0</v>
      </c>
      <c r="F30" s="8">
        <f>-1*Table4[[#This Row],[255881732]]</f>
        <v>-72442916</v>
      </c>
      <c r="G30" s="8">
        <v>72442916</v>
      </c>
      <c r="H30" s="8">
        <f>Table4[[#This Row],[0]]-Table4[[#This Row],[Column1]]</f>
        <v>72442916</v>
      </c>
      <c r="I30" s="8">
        <v>4033364190</v>
      </c>
      <c r="J30" s="8">
        <f>-1*Table4[[#This Row],[-1102745109]]</f>
        <v>287364370</v>
      </c>
      <c r="K30" s="8">
        <v>-287364370</v>
      </c>
      <c r="L30" s="8">
        <f>Table4[[#This Row],[14408595180]]-Table4[[#This Row],[Column2]]</f>
        <v>3745999820</v>
      </c>
    </row>
    <row r="31" spans="1:12" ht="23.1" customHeight="1" x14ac:dyDescent="0.6">
      <c r="A31" s="7" t="s">
        <v>99</v>
      </c>
      <c r="B31" s="8" t="s">
        <v>276</v>
      </c>
      <c r="C31" s="8">
        <v>6907053</v>
      </c>
      <c r="D31" s="8">
        <v>2200</v>
      </c>
      <c r="E31" s="8">
        <v>0</v>
      </c>
      <c r="F31" s="8">
        <f>-1*Table4[[#This Row],[255881732]]</f>
        <v>-269518867</v>
      </c>
      <c r="G31" s="8">
        <v>269518867</v>
      </c>
      <c r="H31" s="8">
        <f>Table4[[#This Row],[0]]-Table4[[#This Row],[Column1]]</f>
        <v>269518867</v>
      </c>
      <c r="I31" s="8">
        <v>15195516600</v>
      </c>
      <c r="J31" s="8">
        <f>-1*Table4[[#This Row],[-1102745109]]</f>
        <v>1171841356</v>
      </c>
      <c r="K31" s="8">
        <v>-1171841356</v>
      </c>
      <c r="L31" s="8">
        <f>Table4[[#This Row],[14408595180]]-Table4[[#This Row],[Column2]]</f>
        <v>14023675244</v>
      </c>
    </row>
    <row r="32" spans="1:12" ht="23.1" customHeight="1" x14ac:dyDescent="0.6">
      <c r="A32" s="7" t="s">
        <v>27</v>
      </c>
      <c r="B32" s="8" t="s">
        <v>277</v>
      </c>
      <c r="C32" s="8">
        <v>8520397</v>
      </c>
      <c r="D32" s="8">
        <v>2980</v>
      </c>
      <c r="E32" s="8">
        <v>0</v>
      </c>
      <c r="F32" s="8">
        <f>-1*Table4[[#This Row],[255881732]]</f>
        <v>-450349618</v>
      </c>
      <c r="G32" s="8">
        <v>450349618</v>
      </c>
      <c r="H32" s="8">
        <f>Table4[[#This Row],[0]]-Table4[[#This Row],[Column1]]</f>
        <v>450349618</v>
      </c>
      <c r="I32" s="8">
        <v>25390783060</v>
      </c>
      <c r="J32" s="8">
        <f>-1*Table4[[#This Row],[-1102745109]]</f>
        <v>1958075558</v>
      </c>
      <c r="K32" s="8">
        <v>-1958075558</v>
      </c>
      <c r="L32" s="8">
        <f>Table4[[#This Row],[14408595180]]-Table4[[#This Row],[Column2]]</f>
        <v>23432707502</v>
      </c>
    </row>
    <row r="33" spans="1:12" ht="23.1" customHeight="1" x14ac:dyDescent="0.6">
      <c r="A33" s="7" t="s">
        <v>53</v>
      </c>
      <c r="B33" s="8" t="s">
        <v>278</v>
      </c>
      <c r="C33" s="8">
        <v>99510745</v>
      </c>
      <c r="D33" s="8">
        <v>3000</v>
      </c>
      <c r="E33" s="8">
        <v>0</v>
      </c>
      <c r="F33" s="8">
        <f>-1*Table4[[#This Row],[255881732]]</f>
        <v>5839603891</v>
      </c>
      <c r="G33" s="8">
        <v>-5839603891</v>
      </c>
      <c r="H33" s="8">
        <f>Table4[[#This Row],[0]]-Table4[[#This Row],[Column1]]</f>
        <v>-5839603891</v>
      </c>
      <c r="I33" s="8">
        <v>298532235000</v>
      </c>
      <c r="J33" s="8">
        <f>-1*Table4[[#This Row],[-1102745109]]</f>
        <v>23716936702</v>
      </c>
      <c r="K33" s="8">
        <v>-23716936702</v>
      </c>
      <c r="L33" s="8">
        <f>Table4[[#This Row],[14408595180]]-Table4[[#This Row],[Column2]]</f>
        <v>274815298298</v>
      </c>
    </row>
    <row r="34" spans="1:12" ht="23.1" customHeight="1" x14ac:dyDescent="0.6">
      <c r="A34" s="7" t="s">
        <v>52</v>
      </c>
      <c r="B34" s="8" t="s">
        <v>278</v>
      </c>
      <c r="C34" s="8">
        <v>5747916</v>
      </c>
      <c r="D34" s="8">
        <v>500</v>
      </c>
      <c r="E34" s="8">
        <v>0</v>
      </c>
      <c r="F34" s="8">
        <f>-1*Table4[[#This Row],[255881732]]</f>
        <v>-56120998</v>
      </c>
      <c r="G34" s="8">
        <v>56120998</v>
      </c>
      <c r="H34" s="8">
        <f>Table4[[#This Row],[0]]-Table4[[#This Row],[Column1]]</f>
        <v>56120998</v>
      </c>
      <c r="I34" s="8">
        <v>2873958000</v>
      </c>
      <c r="J34" s="8">
        <f>-1*Table4[[#This Row],[-1102745109]]</f>
        <v>89632399</v>
      </c>
      <c r="K34" s="8">
        <v>-89632399</v>
      </c>
      <c r="L34" s="8">
        <f>Table4[[#This Row],[14408595180]]-Table4[[#This Row],[Column2]]</f>
        <v>2784325601</v>
      </c>
    </row>
    <row r="35" spans="1:12" ht="23.1" customHeight="1" x14ac:dyDescent="0.6">
      <c r="A35" s="7" t="s">
        <v>98</v>
      </c>
      <c r="B35" s="8" t="s">
        <v>279</v>
      </c>
      <c r="C35" s="8">
        <v>3289283</v>
      </c>
      <c r="D35" s="8">
        <v>870</v>
      </c>
      <c r="E35" s="8">
        <v>0</v>
      </c>
      <c r="F35" s="8">
        <f>-1*Table4[[#This Row],[255881732]]</f>
        <v>-50127201</v>
      </c>
      <c r="G35" s="8">
        <v>50127201</v>
      </c>
      <c r="H35" s="8">
        <f>Table4[[#This Row],[0]]-Table4[[#This Row],[Column1]]</f>
        <v>50127201</v>
      </c>
      <c r="I35" s="8">
        <v>2861676210</v>
      </c>
      <c r="J35" s="8">
        <f>-1*Table4[[#This Row],[-1102745109]]</f>
        <v>237274661</v>
      </c>
      <c r="K35" s="8">
        <v>-237274661</v>
      </c>
      <c r="L35" s="8">
        <f>Table4[[#This Row],[14408595180]]-Table4[[#This Row],[Column2]]</f>
        <v>2624401549</v>
      </c>
    </row>
    <row r="36" spans="1:12" ht="23.1" customHeight="1" x14ac:dyDescent="0.6">
      <c r="A36" s="7" t="s">
        <v>97</v>
      </c>
      <c r="B36" s="8" t="s">
        <v>280</v>
      </c>
      <c r="C36" s="8">
        <v>7432160</v>
      </c>
      <c r="D36" s="8">
        <v>1868</v>
      </c>
      <c r="E36" s="8">
        <v>0</v>
      </c>
      <c r="F36" s="8">
        <f>-1*Table4[[#This Row],[255881732]]</f>
        <v>230354566</v>
      </c>
      <c r="G36" s="8">
        <v>-230354566</v>
      </c>
      <c r="H36" s="8">
        <f>Table4[[#This Row],[0]]-Table4[[#This Row],[Column1]]</f>
        <v>-230354566</v>
      </c>
      <c r="I36" s="8">
        <v>13883274880</v>
      </c>
      <c r="J36" s="8">
        <f>-1*Table4[[#This Row],[-1102745109]]</f>
        <v>1309092917</v>
      </c>
      <c r="K36" s="8">
        <v>-1309092917</v>
      </c>
      <c r="L36" s="8">
        <f>Table4[[#This Row],[14408595180]]-Table4[[#This Row],[Column2]]</f>
        <v>12574181963</v>
      </c>
    </row>
    <row r="37" spans="1:12" ht="23.1" customHeight="1" x14ac:dyDescent="0.6">
      <c r="A37" s="7" t="s">
        <v>90</v>
      </c>
      <c r="B37" s="8" t="s">
        <v>281</v>
      </c>
      <c r="C37" s="8">
        <v>6833540</v>
      </c>
      <c r="D37" s="8">
        <v>5700</v>
      </c>
      <c r="E37" s="8">
        <v>0</v>
      </c>
      <c r="F37" s="8">
        <f>-1*Table4[[#This Row],[255881732]]</f>
        <v>-773775020</v>
      </c>
      <c r="G37" s="8">
        <v>773775020</v>
      </c>
      <c r="H37" s="8">
        <f>Table4[[#This Row],[0]]-Table4[[#This Row],[Column1]]</f>
        <v>773775020</v>
      </c>
      <c r="I37" s="8">
        <v>38951178000</v>
      </c>
      <c r="J37" s="8">
        <f>-1*Table4[[#This Row],[-1102745109]]</f>
        <v>886439124</v>
      </c>
      <c r="K37" s="8">
        <v>-886439124</v>
      </c>
      <c r="L37" s="8">
        <f>Table4[[#This Row],[14408595180]]-Table4[[#This Row],[Column2]]</f>
        <v>38064738876</v>
      </c>
    </row>
    <row r="38" spans="1:12" ht="23.1" customHeight="1" x14ac:dyDescent="0.6">
      <c r="A38" s="7" t="s">
        <v>78</v>
      </c>
      <c r="B38" s="8" t="s">
        <v>282</v>
      </c>
      <c r="C38" s="8">
        <v>11157086</v>
      </c>
      <c r="D38" s="8">
        <v>5900</v>
      </c>
      <c r="E38" s="8">
        <v>0</v>
      </c>
      <c r="F38" s="8">
        <f>-1*Table4[[#This Row],[255881732]]</f>
        <v>-45055994</v>
      </c>
      <c r="G38" s="8">
        <v>45055994</v>
      </c>
      <c r="H38" s="8">
        <f>Table4[[#This Row],[0]]-Table4[[#This Row],[Column1]]</f>
        <v>45055994</v>
      </c>
      <c r="I38" s="8">
        <v>65826807400</v>
      </c>
      <c r="J38" s="8">
        <f>-1*Table4[[#This Row],[-1102745109]]</f>
        <v>0</v>
      </c>
      <c r="K38" s="8">
        <v>0</v>
      </c>
      <c r="L38" s="8">
        <f>Table4[[#This Row],[14408595180]]-Table4[[#This Row],[Column2]]</f>
        <v>65826807400</v>
      </c>
    </row>
    <row r="39" spans="1:12" ht="23.1" customHeight="1" x14ac:dyDescent="0.6">
      <c r="A39" s="7" t="s">
        <v>67</v>
      </c>
      <c r="B39" s="8" t="s">
        <v>280</v>
      </c>
      <c r="C39" s="8">
        <v>2888000</v>
      </c>
      <c r="D39" s="8">
        <v>2050</v>
      </c>
      <c r="E39" s="8">
        <v>0</v>
      </c>
      <c r="F39" s="8">
        <f>-1*Table4[[#This Row],[255881732]]</f>
        <v>-3451569</v>
      </c>
      <c r="G39" s="8">
        <v>3451569</v>
      </c>
      <c r="H39" s="8">
        <f>Table4[[#This Row],[0]]-Table4[[#This Row],[Column1]]</f>
        <v>3451569</v>
      </c>
      <c r="I39" s="8">
        <v>5920400000</v>
      </c>
      <c r="J39" s="8">
        <f>-1*Table4[[#This Row],[-1102745109]]</f>
        <v>456566877</v>
      </c>
      <c r="K39" s="8">
        <v>-456566877</v>
      </c>
      <c r="L39" s="8">
        <f>Table4[[#This Row],[14408595180]]-Table4[[#This Row],[Column2]]</f>
        <v>5463833123</v>
      </c>
    </row>
    <row r="40" spans="1:12" ht="23.1" customHeight="1" x14ac:dyDescent="0.6">
      <c r="A40" s="7" t="s">
        <v>91</v>
      </c>
      <c r="B40" s="8" t="s">
        <v>281</v>
      </c>
      <c r="C40" s="8">
        <v>2919057</v>
      </c>
      <c r="D40" s="8">
        <v>35</v>
      </c>
      <c r="E40" s="8">
        <v>0</v>
      </c>
      <c r="F40" s="8">
        <f>-1*Table4[[#This Row],[255881732]]</f>
        <v>-1745913</v>
      </c>
      <c r="G40" s="8">
        <v>1745913</v>
      </c>
      <c r="H40" s="8">
        <f>Table4[[#This Row],[0]]-Table4[[#This Row],[Column1]]</f>
        <v>1745913</v>
      </c>
      <c r="I40" s="8">
        <v>102166995</v>
      </c>
      <c r="J40" s="8">
        <f>-1*Table4[[#This Row],[-1102745109]]</f>
        <v>9633612</v>
      </c>
      <c r="K40" s="8">
        <v>-9633612</v>
      </c>
      <c r="L40" s="8">
        <f>Table4[[#This Row],[14408595180]]-Table4[[#This Row],[Column2]]</f>
        <v>92533383</v>
      </c>
    </row>
    <row r="41" spans="1:12" ht="23.1" customHeight="1" x14ac:dyDescent="0.6">
      <c r="A41" s="7" t="s">
        <v>96</v>
      </c>
      <c r="B41" s="8" t="s">
        <v>283</v>
      </c>
      <c r="C41" s="8">
        <v>7891363</v>
      </c>
      <c r="D41" s="8">
        <v>10000</v>
      </c>
      <c r="E41" s="8">
        <v>0</v>
      </c>
      <c r="F41" s="8">
        <f>-1*Table4[[#This Row],[255881732]]</f>
        <v>-1320801029</v>
      </c>
      <c r="G41" s="8">
        <v>1320801029</v>
      </c>
      <c r="H41" s="8">
        <f>Table4[[#This Row],[0]]-Table4[[#This Row],[Column1]]</f>
        <v>1320801029</v>
      </c>
      <c r="I41" s="8">
        <v>78913630000</v>
      </c>
      <c r="J41" s="8">
        <f>-1*Table4[[#This Row],[-1102745109]]</f>
        <v>8186865236</v>
      </c>
      <c r="K41" s="8">
        <v>-8186865236</v>
      </c>
      <c r="L41" s="8">
        <f>Table4[[#This Row],[14408595180]]-Table4[[#This Row],[Column2]]</f>
        <v>70726764764</v>
      </c>
    </row>
    <row r="42" spans="1:12" ht="23.1" customHeight="1" x14ac:dyDescent="0.6">
      <c r="A42" s="7" t="s">
        <v>24</v>
      </c>
      <c r="B42" s="8" t="s">
        <v>284</v>
      </c>
      <c r="C42" s="8">
        <v>4489592</v>
      </c>
      <c r="D42" s="8">
        <v>4300</v>
      </c>
      <c r="E42" s="8">
        <v>0</v>
      </c>
      <c r="F42" s="8">
        <f>-1*Table4[[#This Row],[255881732]]</f>
        <v>-329903771</v>
      </c>
      <c r="G42" s="8">
        <v>329903771</v>
      </c>
      <c r="H42" s="8">
        <f>Table4[[#This Row],[0]]-Table4[[#This Row],[Column1]]</f>
        <v>329903771</v>
      </c>
      <c r="I42" s="8">
        <v>19305245600</v>
      </c>
      <c r="J42" s="8">
        <f>-1*Table4[[#This Row],[-1102745109]]</f>
        <v>1820345739</v>
      </c>
      <c r="K42" s="8">
        <v>-1820345739</v>
      </c>
      <c r="L42" s="8">
        <f>Table4[[#This Row],[14408595180]]-Table4[[#This Row],[Column2]]</f>
        <v>17484899861</v>
      </c>
    </row>
    <row r="43" spans="1:12" ht="23.1" customHeight="1" x14ac:dyDescent="0.6">
      <c r="A43" s="7" t="s">
        <v>58</v>
      </c>
      <c r="B43" s="8" t="s">
        <v>284</v>
      </c>
      <c r="C43" s="8">
        <v>4607941</v>
      </c>
      <c r="D43" s="8">
        <v>5389</v>
      </c>
      <c r="E43" s="8">
        <v>0</v>
      </c>
      <c r="F43" s="8">
        <f>-1*Table4[[#This Row],[255881732]]</f>
        <v>-424352770</v>
      </c>
      <c r="G43" s="8">
        <v>424352770</v>
      </c>
      <c r="H43" s="8">
        <f>Table4[[#This Row],[0]]-Table4[[#This Row],[Column1]]</f>
        <v>424352770</v>
      </c>
      <c r="I43" s="8">
        <v>24832194049</v>
      </c>
      <c r="J43" s="8">
        <f>-1*Table4[[#This Row],[-1102745109]]</f>
        <v>2341497206</v>
      </c>
      <c r="K43" s="8">
        <v>-2341497206</v>
      </c>
      <c r="L43" s="8">
        <f>Table4[[#This Row],[14408595180]]-Table4[[#This Row],[Column2]]</f>
        <v>22490696843</v>
      </c>
    </row>
    <row r="44" spans="1:12" ht="23.1" customHeight="1" x14ac:dyDescent="0.6">
      <c r="A44" s="7" t="s">
        <v>49</v>
      </c>
      <c r="B44" s="8" t="s">
        <v>285</v>
      </c>
      <c r="C44" s="8">
        <v>3326690</v>
      </c>
      <c r="D44" s="8">
        <v>2407</v>
      </c>
      <c r="E44" s="8">
        <v>0</v>
      </c>
      <c r="F44" s="8">
        <f>-1*Table4[[#This Row],[255881732]]</f>
        <v>-139566933</v>
      </c>
      <c r="G44" s="8">
        <v>139566933</v>
      </c>
      <c r="H44" s="8">
        <f>Table4[[#This Row],[0]]-Table4[[#This Row],[Column1]]</f>
        <v>139566933</v>
      </c>
      <c r="I44" s="8">
        <v>8007342830</v>
      </c>
      <c r="J44" s="8">
        <f>-1*Table4[[#This Row],[-1102745109]]</f>
        <v>682329965</v>
      </c>
      <c r="K44" s="8">
        <v>-682329965</v>
      </c>
      <c r="L44" s="8">
        <f>Table4[[#This Row],[14408595180]]-Table4[[#This Row],[Column2]]</f>
        <v>7325012865</v>
      </c>
    </row>
    <row r="45" spans="1:12" ht="23.1" customHeight="1" x14ac:dyDescent="0.6">
      <c r="A45" s="7" t="s">
        <v>70</v>
      </c>
      <c r="B45" s="8" t="s">
        <v>286</v>
      </c>
      <c r="C45" s="8">
        <v>6901164</v>
      </c>
      <c r="D45" s="8">
        <v>2050</v>
      </c>
      <c r="E45" s="8">
        <v>0</v>
      </c>
      <c r="F45" s="8">
        <f>-1*Table4[[#This Row],[255881732]]</f>
        <v>-246587081</v>
      </c>
      <c r="G45" s="8">
        <v>246587081</v>
      </c>
      <c r="H45" s="8">
        <f>Table4[[#This Row],[0]]-Table4[[#This Row],[Column1]]</f>
        <v>246587081</v>
      </c>
      <c r="I45" s="8">
        <v>14147386200</v>
      </c>
      <c r="J45" s="8">
        <f>-1*Table4[[#This Row],[-1102745109]]</f>
        <v>1205541681</v>
      </c>
      <c r="K45" s="8">
        <v>-1205541681</v>
      </c>
      <c r="L45" s="8">
        <f>Table4[[#This Row],[14408595180]]-Table4[[#This Row],[Column2]]</f>
        <v>12941844519</v>
      </c>
    </row>
    <row r="46" spans="1:12" ht="23.1" customHeight="1" x14ac:dyDescent="0.6">
      <c r="A46" s="7" t="s">
        <v>50</v>
      </c>
      <c r="B46" s="8" t="s">
        <v>287</v>
      </c>
      <c r="C46" s="8">
        <v>6791736</v>
      </c>
      <c r="D46" s="8">
        <v>2824</v>
      </c>
      <c r="E46" s="8">
        <v>0</v>
      </c>
      <c r="F46" s="8">
        <f>-1*Table4[[#This Row],[255881732]]</f>
        <v>-340188158</v>
      </c>
      <c r="G46" s="8">
        <v>340188158</v>
      </c>
      <c r="H46" s="8">
        <f>Table4[[#This Row],[0]]-Table4[[#This Row],[Column1]]</f>
        <v>340188158</v>
      </c>
      <c r="I46" s="8">
        <v>19179862464</v>
      </c>
      <c r="J46" s="8">
        <f>-1*Table4[[#This Row],[-1102745109]]</f>
        <v>1479104438</v>
      </c>
      <c r="K46" s="8">
        <v>-1479104438</v>
      </c>
      <c r="L46" s="8">
        <f>Table4[[#This Row],[14408595180]]-Table4[[#This Row],[Column2]]</f>
        <v>17700758026</v>
      </c>
    </row>
    <row r="47" spans="1:12" ht="23.1" customHeight="1" x14ac:dyDescent="0.6">
      <c r="A47" s="7" t="s">
        <v>42</v>
      </c>
      <c r="B47" s="8" t="s">
        <v>288</v>
      </c>
      <c r="C47" s="8">
        <v>2748844</v>
      </c>
      <c r="D47" s="8">
        <v>1005</v>
      </c>
      <c r="E47" s="8">
        <v>0</v>
      </c>
      <c r="F47" s="8">
        <f>-1*Table4[[#This Row],[255881732]]</f>
        <v>-47559413</v>
      </c>
      <c r="G47" s="8">
        <v>47559413</v>
      </c>
      <c r="H47" s="8">
        <f>Table4[[#This Row],[0]]-Table4[[#This Row],[Column1]]</f>
        <v>47559413</v>
      </c>
      <c r="I47" s="8">
        <v>2762588220</v>
      </c>
      <c r="J47" s="8">
        <f>-1*Table4[[#This Row],[-1102745109]]</f>
        <v>251144384</v>
      </c>
      <c r="K47" s="8">
        <v>-251144384</v>
      </c>
      <c r="L47" s="8">
        <f>Table4[[#This Row],[14408595180]]-Table4[[#This Row],[Column2]]</f>
        <v>2511443836</v>
      </c>
    </row>
    <row r="48" spans="1:12" ht="23.1" customHeight="1" x14ac:dyDescent="0.6">
      <c r="A48" s="7" t="s">
        <v>82</v>
      </c>
      <c r="B48" s="8" t="s">
        <v>289</v>
      </c>
      <c r="C48" s="8">
        <v>4221341</v>
      </c>
      <c r="D48" s="8">
        <v>3869</v>
      </c>
      <c r="E48" s="8">
        <v>0</v>
      </c>
      <c r="F48" s="8">
        <f>-1*Table4[[#This Row],[255881732]]</f>
        <v>-270719157</v>
      </c>
      <c r="G48" s="8">
        <v>270719157</v>
      </c>
      <c r="H48" s="8">
        <f>Table4[[#This Row],[0]]-Table4[[#This Row],[Column1]]</f>
        <v>270719157</v>
      </c>
      <c r="I48" s="8">
        <v>16332368329</v>
      </c>
      <c r="J48" s="8">
        <f>-1*Table4[[#This Row],[-1102745109]]</f>
        <v>1765931090</v>
      </c>
      <c r="K48" s="8">
        <v>-1765931090</v>
      </c>
      <c r="L48" s="8">
        <f>Table4[[#This Row],[14408595180]]-Table4[[#This Row],[Column2]]</f>
        <v>14566437239</v>
      </c>
    </row>
    <row r="49" spans="1:12" ht="23.1" customHeight="1" x14ac:dyDescent="0.6">
      <c r="A49" s="7" t="s">
        <v>51</v>
      </c>
      <c r="B49" s="8" t="s">
        <v>289</v>
      </c>
      <c r="C49" s="8">
        <v>5691478</v>
      </c>
      <c r="D49" s="8">
        <v>4650</v>
      </c>
      <c r="E49" s="8">
        <v>0</v>
      </c>
      <c r="F49" s="8">
        <f>-1*Table4[[#This Row],[255881732]]</f>
        <v>-444038355</v>
      </c>
      <c r="G49" s="8">
        <v>444038355</v>
      </c>
      <c r="H49" s="8">
        <f>Table4[[#This Row],[0]]-Table4[[#This Row],[Column1]]</f>
        <v>444038355</v>
      </c>
      <c r="I49" s="8">
        <v>26465372700</v>
      </c>
      <c r="J49" s="8">
        <f>-1*Table4[[#This Row],[-1102745109]]</f>
        <v>2716482631</v>
      </c>
      <c r="K49" s="8">
        <v>-2716482631</v>
      </c>
      <c r="L49" s="8">
        <f>Table4[[#This Row],[14408595180]]-Table4[[#This Row],[Column2]]</f>
        <v>23748890069</v>
      </c>
    </row>
    <row r="50" spans="1:12" ht="23.1" customHeight="1" x14ac:dyDescent="0.6">
      <c r="A50" s="7" t="s">
        <v>48</v>
      </c>
      <c r="B50" s="8" t="s">
        <v>289</v>
      </c>
      <c r="C50" s="8">
        <v>12289924</v>
      </c>
      <c r="D50" s="8">
        <v>1781</v>
      </c>
      <c r="E50" s="8">
        <v>0</v>
      </c>
      <c r="F50" s="8">
        <f>-1*Table4[[#This Row],[255881732]]</f>
        <v>-362813084</v>
      </c>
      <c r="G50" s="8">
        <v>362813084</v>
      </c>
      <c r="H50" s="8">
        <f>Table4[[#This Row],[0]]-Table4[[#This Row],[Column1]]</f>
        <v>362813084</v>
      </c>
      <c r="I50" s="8">
        <v>21888354644</v>
      </c>
      <c r="J50" s="8">
        <f>-1*Table4[[#This Row],[-1102745109]]</f>
        <v>2366669989</v>
      </c>
      <c r="K50" s="8">
        <v>-2366669989</v>
      </c>
      <c r="L50" s="8">
        <f>Table4[[#This Row],[14408595180]]-Table4[[#This Row],[Column2]]</f>
        <v>19521684655</v>
      </c>
    </row>
    <row r="51" spans="1:12" ht="23.1" customHeight="1" x14ac:dyDescent="0.6">
      <c r="A51" s="7" t="s">
        <v>81</v>
      </c>
      <c r="B51" s="8" t="s">
        <v>289</v>
      </c>
      <c r="C51" s="8">
        <v>7693599</v>
      </c>
      <c r="D51" s="8">
        <v>3416</v>
      </c>
      <c r="E51" s="8">
        <v>0</v>
      </c>
      <c r="F51" s="8">
        <f>-1*Table4[[#This Row],[255881732]]</f>
        <v>-466145088</v>
      </c>
      <c r="G51" s="8">
        <v>466145088</v>
      </c>
      <c r="H51" s="8">
        <f>Table4[[#This Row],[0]]-Table4[[#This Row],[Column1]]</f>
        <v>466145088</v>
      </c>
      <c r="I51" s="8">
        <v>26281334184</v>
      </c>
      <c r="J51" s="8">
        <f>-1*Table4[[#This Row],[-1102745109]]</f>
        <v>2026752699</v>
      </c>
      <c r="K51" s="8">
        <v>-2026752699</v>
      </c>
      <c r="L51" s="8">
        <f>Table4[[#This Row],[14408595180]]-Table4[[#This Row],[Column2]]</f>
        <v>24254581485</v>
      </c>
    </row>
    <row r="52" spans="1:12" ht="23.1" customHeight="1" x14ac:dyDescent="0.6">
      <c r="A52" s="7" t="s">
        <v>69</v>
      </c>
      <c r="B52" s="8" t="s">
        <v>289</v>
      </c>
      <c r="C52" s="8">
        <v>541799</v>
      </c>
      <c r="D52" s="8">
        <v>6965</v>
      </c>
      <c r="E52" s="8">
        <v>0</v>
      </c>
      <c r="F52" s="8">
        <f>-1*Table4[[#This Row],[255881732]]</f>
        <v>-63007013</v>
      </c>
      <c r="G52" s="8">
        <v>63007013</v>
      </c>
      <c r="H52" s="8">
        <f>Table4[[#This Row],[0]]-Table4[[#This Row],[Column1]]</f>
        <v>63007013</v>
      </c>
      <c r="I52" s="8">
        <v>3773630035</v>
      </c>
      <c r="J52" s="8">
        <f>-1*Table4[[#This Row],[-1102745109]]</f>
        <v>395641162</v>
      </c>
      <c r="K52" s="8">
        <v>-395641162</v>
      </c>
      <c r="L52" s="8">
        <f>Table4[[#This Row],[14408595180]]-Table4[[#This Row],[Column2]]</f>
        <v>3377988873</v>
      </c>
    </row>
    <row r="53" spans="1:12" ht="23.1" customHeight="1" x14ac:dyDescent="0.6">
      <c r="A53" s="7" t="s">
        <v>89</v>
      </c>
      <c r="B53" s="8" t="s">
        <v>289</v>
      </c>
      <c r="C53" s="8">
        <v>3675430</v>
      </c>
      <c r="D53" s="8">
        <v>2971</v>
      </c>
      <c r="E53" s="8">
        <v>0</v>
      </c>
      <c r="F53" s="8">
        <f>-1*Table4[[#This Row],[255881732]]</f>
        <v>-181000857</v>
      </c>
      <c r="G53" s="8">
        <v>181000857</v>
      </c>
      <c r="H53" s="8">
        <f>Table4[[#This Row],[0]]-Table4[[#This Row],[Column1]]</f>
        <v>181000857</v>
      </c>
      <c r="I53" s="8">
        <v>10919702530</v>
      </c>
      <c r="J53" s="8">
        <f>-1*Table4[[#This Row],[-1102745109]]</f>
        <v>1180688667</v>
      </c>
      <c r="K53" s="8">
        <v>-1180688667</v>
      </c>
      <c r="L53" s="8">
        <f>Table4[[#This Row],[14408595180]]-Table4[[#This Row],[Column2]]</f>
        <v>9739013863</v>
      </c>
    </row>
    <row r="54" spans="1:12" ht="23.1" customHeight="1" x14ac:dyDescent="0.6">
      <c r="A54" s="7" t="s">
        <v>55</v>
      </c>
      <c r="B54" s="8" t="s">
        <v>290</v>
      </c>
      <c r="C54" s="8">
        <v>11624559</v>
      </c>
      <c r="D54" s="8">
        <v>5000</v>
      </c>
      <c r="E54" s="8">
        <v>0</v>
      </c>
      <c r="F54" s="8">
        <f>-1*Table4[[#This Row],[255881732]]</f>
        <v>-1157690085</v>
      </c>
      <c r="G54" s="8">
        <v>1157690085</v>
      </c>
      <c r="H54" s="8">
        <f>Table4[[#This Row],[0]]-Table4[[#This Row],[Column1]]</f>
        <v>1157690085</v>
      </c>
      <c r="I54" s="8">
        <v>58122795000</v>
      </c>
      <c r="J54" s="8">
        <f>-1*Table4[[#This Row],[-1102745109]]</f>
        <v>1246601501</v>
      </c>
      <c r="K54" s="8">
        <v>-1246601501</v>
      </c>
      <c r="L54" s="8">
        <f>Table4[[#This Row],[14408595180]]-Table4[[#This Row],[Column2]]</f>
        <v>56876193499</v>
      </c>
    </row>
    <row r="55" spans="1:12" ht="23.1" customHeight="1" x14ac:dyDescent="0.6">
      <c r="A55" s="7" t="s">
        <v>61</v>
      </c>
      <c r="B55" s="8" t="s">
        <v>290</v>
      </c>
      <c r="C55" s="8">
        <v>12081652</v>
      </c>
      <c r="D55" s="8">
        <v>1728</v>
      </c>
      <c r="E55" s="8">
        <v>0</v>
      </c>
      <c r="F55" s="8">
        <f>-1*Table4[[#This Row],[255881732]]</f>
        <v>-356764809</v>
      </c>
      <c r="G55" s="8">
        <v>356764809</v>
      </c>
      <c r="H55" s="8">
        <f>Table4[[#This Row],[0]]-Table4[[#This Row],[Column1]]</f>
        <v>356764809</v>
      </c>
      <c r="I55" s="8">
        <v>20877094656</v>
      </c>
      <c r="J55" s="8">
        <f>-1*Table4[[#This Row],[-1102745109]]</f>
        <v>1968559794</v>
      </c>
      <c r="K55" s="8">
        <v>-1968559794</v>
      </c>
      <c r="L55" s="8">
        <f>Table4[[#This Row],[14408595180]]-Table4[[#This Row],[Column2]]</f>
        <v>18908534862</v>
      </c>
    </row>
    <row r="56" spans="1:12" ht="23.1" customHeight="1" x14ac:dyDescent="0.6">
      <c r="A56" s="7" t="s">
        <v>36</v>
      </c>
      <c r="B56" s="8" t="s">
        <v>290</v>
      </c>
      <c r="C56" s="8">
        <v>16515386</v>
      </c>
      <c r="D56" s="8">
        <v>2370</v>
      </c>
      <c r="E56" s="8">
        <v>0</v>
      </c>
      <c r="F56" s="8">
        <f>-1*Table4[[#This Row],[255881732]]</f>
        <v>-721072599</v>
      </c>
      <c r="G56" s="8">
        <v>721072599</v>
      </c>
      <c r="H56" s="8">
        <f>Table4[[#This Row],[0]]-Table4[[#This Row],[Column1]]</f>
        <v>721072599</v>
      </c>
      <c r="I56" s="8">
        <v>39141464820</v>
      </c>
      <c r="J56" s="8">
        <f>-1*Table4[[#This Row],[-1102745109]]</f>
        <v>2320241471</v>
      </c>
      <c r="K56" s="8">
        <v>-2320241471</v>
      </c>
      <c r="L56" s="8">
        <f>Table4[[#This Row],[14408595180]]-Table4[[#This Row],[Column2]]</f>
        <v>36821223349</v>
      </c>
    </row>
    <row r="57" spans="1:12" ht="23.1" customHeight="1" x14ac:dyDescent="0.6">
      <c r="A57" s="7" t="s">
        <v>34</v>
      </c>
      <c r="B57" s="8" t="s">
        <v>291</v>
      </c>
      <c r="C57" s="8">
        <v>3810354</v>
      </c>
      <c r="D57" s="8">
        <v>6621</v>
      </c>
      <c r="E57" s="8">
        <v>0</v>
      </c>
      <c r="F57" s="8">
        <f>-1*Table4[[#This Row],[255881732]]</f>
        <v>-412167293</v>
      </c>
      <c r="G57" s="8">
        <v>412167293</v>
      </c>
      <c r="H57" s="8">
        <f>Table4[[#This Row],[0]]-Table4[[#This Row],[Column1]]</f>
        <v>412167293</v>
      </c>
      <c r="I57" s="8">
        <v>25228353834</v>
      </c>
      <c r="J57" s="8">
        <f>-1*Table4[[#This Row],[-1102745109]]</f>
        <v>2891545709</v>
      </c>
      <c r="K57" s="8">
        <v>-2891545709</v>
      </c>
      <c r="L57" s="8">
        <f>Table4[[#This Row],[14408595180]]-Table4[[#This Row],[Column2]]</f>
        <v>22336808125</v>
      </c>
    </row>
    <row r="58" spans="1:12" ht="23.1" customHeight="1" x14ac:dyDescent="0.6">
      <c r="A58" s="7" t="s">
        <v>66</v>
      </c>
      <c r="B58" s="8" t="s">
        <v>292</v>
      </c>
      <c r="C58" s="8">
        <v>1614583</v>
      </c>
      <c r="D58" s="8">
        <v>1870</v>
      </c>
      <c r="E58" s="8">
        <v>0</v>
      </c>
      <c r="F58" s="8">
        <f>-1*Table4[[#This Row],[255881732]]</f>
        <v>-49090968</v>
      </c>
      <c r="G58" s="8">
        <v>49090968</v>
      </c>
      <c r="H58" s="8">
        <f>Table4[[#This Row],[0]]-Table4[[#This Row],[Column1]]</f>
        <v>49090968</v>
      </c>
      <c r="I58" s="8">
        <v>3019270210</v>
      </c>
      <c r="J58" s="8">
        <f>-1*Table4[[#This Row],[-1102745109]]</f>
        <v>352522172</v>
      </c>
      <c r="K58" s="8">
        <v>-352522172</v>
      </c>
      <c r="L58" s="8">
        <f>Table4[[#This Row],[14408595180]]-Table4[[#This Row],[Column2]]</f>
        <v>2666748038</v>
      </c>
    </row>
    <row r="59" spans="1:12" ht="23.1" customHeight="1" x14ac:dyDescent="0.6">
      <c r="A59" s="7" t="s">
        <v>41</v>
      </c>
      <c r="B59" s="8" t="s">
        <v>293</v>
      </c>
      <c r="C59" s="8">
        <v>4578611</v>
      </c>
      <c r="D59" s="8">
        <v>10200</v>
      </c>
      <c r="E59" s="8">
        <v>0</v>
      </c>
      <c r="F59" s="8">
        <f>-1*Table4[[#This Row],[255881732]]</f>
        <v>-758425730</v>
      </c>
      <c r="G59" s="8">
        <v>758425730</v>
      </c>
      <c r="H59" s="8">
        <f>Table4[[#This Row],[0]]-Table4[[#This Row],[Column1]]</f>
        <v>758425730</v>
      </c>
      <c r="I59" s="8">
        <v>46701832200</v>
      </c>
      <c r="J59" s="8">
        <f>-1*Table4[[#This Row],[-1102745109]]</f>
        <v>5477723970</v>
      </c>
      <c r="K59" s="8">
        <v>-5477723970</v>
      </c>
      <c r="L59" s="8">
        <f>Table4[[#This Row],[14408595180]]-Table4[[#This Row],[Column2]]</f>
        <v>41224108230</v>
      </c>
    </row>
    <row r="60" spans="1:12" ht="23.1" customHeight="1" x14ac:dyDescent="0.6">
      <c r="A60" s="7" t="s">
        <v>75</v>
      </c>
      <c r="B60" s="8" t="s">
        <v>294</v>
      </c>
      <c r="C60" s="8">
        <v>83301845</v>
      </c>
      <c r="D60" s="8">
        <v>1050</v>
      </c>
      <c r="E60" s="8">
        <v>0</v>
      </c>
      <c r="F60" s="8">
        <f>-1*Table4[[#This Row],[255881732]]</f>
        <v>-1415348921</v>
      </c>
      <c r="G60" s="8">
        <v>1415348921</v>
      </c>
      <c r="H60" s="8">
        <f>Table4[[#This Row],[0]]-Table4[[#This Row],[Column1]]</f>
        <v>1415348921</v>
      </c>
      <c r="I60" s="8">
        <v>87466937250</v>
      </c>
      <c r="J60" s="8">
        <f>-1*Table4[[#This Row],[-1102745109]]</f>
        <v>10398905636</v>
      </c>
      <c r="K60" s="8">
        <v>-10398905636</v>
      </c>
      <c r="L60" s="8">
        <f>Table4[[#This Row],[14408595180]]-Table4[[#This Row],[Column2]]</f>
        <v>77068031614</v>
      </c>
    </row>
    <row r="61" spans="1:12" ht="23.1" customHeight="1" x14ac:dyDescent="0.6">
      <c r="A61" s="7" t="s">
        <v>95</v>
      </c>
      <c r="B61" s="8" t="s">
        <v>295</v>
      </c>
      <c r="C61" s="8">
        <v>5235522</v>
      </c>
      <c r="D61" s="8">
        <v>64000</v>
      </c>
      <c r="E61" s="8">
        <v>0</v>
      </c>
      <c r="F61" s="8">
        <f>-1*Table4[[#This Row],[255881732]]</f>
        <v>-5428490691</v>
      </c>
      <c r="G61" s="8">
        <v>5428490691</v>
      </c>
      <c r="H61" s="8">
        <f>Table4[[#This Row],[0]]-Table4[[#This Row],[Column1]]</f>
        <v>5428490691</v>
      </c>
      <c r="I61" s="8">
        <v>335073408000</v>
      </c>
      <c r="J61" s="8">
        <f>-1*Table4[[#This Row],[-1102745109]]</f>
        <v>39658446841</v>
      </c>
      <c r="K61" s="8">
        <v>-39658446841</v>
      </c>
      <c r="L61" s="8">
        <f>Table4[[#This Row],[14408595180]]-Table4[[#This Row],[Column2]]</f>
        <v>295414961159</v>
      </c>
    </row>
    <row r="62" spans="1:12" ht="23.1" customHeight="1" x14ac:dyDescent="0.6">
      <c r="A62" s="7" t="s">
        <v>44</v>
      </c>
      <c r="B62" s="8" t="s">
        <v>296</v>
      </c>
      <c r="C62" s="8">
        <v>14596061</v>
      </c>
      <c r="D62" s="8">
        <v>2450</v>
      </c>
      <c r="E62" s="8">
        <v>0</v>
      </c>
      <c r="F62" s="8">
        <f>-1*Table4[[#This Row],[255881732]]</f>
        <v>-575898984</v>
      </c>
      <c r="G62" s="8">
        <v>575898984</v>
      </c>
      <c r="H62" s="8">
        <f>Table4[[#This Row],[0]]-Table4[[#This Row],[Column1]]</f>
        <v>575898984</v>
      </c>
      <c r="I62" s="8">
        <v>35760349450</v>
      </c>
      <c r="J62" s="8">
        <f>-1*Table4[[#This Row],[-1102745109]]</f>
        <v>4327411342</v>
      </c>
      <c r="K62" s="8">
        <v>-4327411342</v>
      </c>
      <c r="L62" s="8">
        <f>Table4[[#This Row],[14408595180]]-Table4[[#This Row],[Column2]]</f>
        <v>31432938108</v>
      </c>
    </row>
    <row r="63" spans="1:12" ht="23.1" customHeight="1" x14ac:dyDescent="0.6">
      <c r="A63" s="7" t="s">
        <v>68</v>
      </c>
      <c r="B63" s="8" t="s">
        <v>296</v>
      </c>
      <c r="C63" s="8">
        <v>5403572</v>
      </c>
      <c r="D63" s="8">
        <v>11188</v>
      </c>
      <c r="E63" s="8">
        <v>0</v>
      </c>
      <c r="F63" s="8">
        <f>-1*Table4[[#This Row],[255881732]]</f>
        <v>-973594157</v>
      </c>
      <c r="G63" s="8">
        <v>973594157</v>
      </c>
      <c r="H63" s="8">
        <f>Table4[[#This Row],[0]]-Table4[[#This Row],[Column1]]</f>
        <v>973594157</v>
      </c>
      <c r="I63" s="8">
        <v>60455163536</v>
      </c>
      <c r="J63" s="8">
        <f>-1*Table4[[#This Row],[-1102745109]]</f>
        <v>7315766328</v>
      </c>
      <c r="K63" s="8">
        <v>-7315766328</v>
      </c>
      <c r="L63" s="8">
        <f>Table4[[#This Row],[14408595180]]-Table4[[#This Row],[Column2]]</f>
        <v>53139397208</v>
      </c>
    </row>
    <row r="64" spans="1:12" ht="23.1" customHeight="1" x14ac:dyDescent="0.6">
      <c r="A64" s="7" t="s">
        <v>79</v>
      </c>
      <c r="B64" s="8" t="s">
        <v>297</v>
      </c>
      <c r="C64" s="8">
        <v>15981349</v>
      </c>
      <c r="D64" s="8">
        <v>1550</v>
      </c>
      <c r="E64" s="8">
        <v>0</v>
      </c>
      <c r="F64" s="8">
        <f>-1*Table4[[#This Row],[255881732]]</f>
        <v>-397026594</v>
      </c>
      <c r="G64" s="8">
        <v>397026594</v>
      </c>
      <c r="H64" s="8">
        <f>Table4[[#This Row],[0]]-Table4[[#This Row],[Column1]]</f>
        <v>397026594</v>
      </c>
      <c r="I64" s="8">
        <v>24771090950</v>
      </c>
      <c r="J64" s="8">
        <f>-1*Table4[[#This Row],[-1102745109]]</f>
        <v>3049894081</v>
      </c>
      <c r="K64" s="8">
        <v>-3049894081</v>
      </c>
      <c r="L64" s="8">
        <f>Table4[[#This Row],[14408595180]]-Table4[[#This Row],[Column2]]</f>
        <v>21721196869</v>
      </c>
    </row>
    <row r="65" spans="1:12" ht="23.1" customHeight="1" x14ac:dyDescent="0.6">
      <c r="A65" s="7" t="s">
        <v>71</v>
      </c>
      <c r="B65" s="8" t="s">
        <v>298</v>
      </c>
      <c r="C65" s="8">
        <v>2993173</v>
      </c>
      <c r="D65" s="8">
        <v>572</v>
      </c>
      <c r="E65" s="8">
        <v>0</v>
      </c>
      <c r="F65" s="8">
        <f>-1*Table4[[#This Row],[255881732]]</f>
        <v>-27310971</v>
      </c>
      <c r="G65" s="8">
        <v>27310971</v>
      </c>
      <c r="H65" s="8">
        <f>Table4[[#This Row],[0]]-Table4[[#This Row],[Column1]]</f>
        <v>27310971</v>
      </c>
      <c r="I65" s="8">
        <v>1712094956</v>
      </c>
      <c r="J65" s="8">
        <f>-1*Table4[[#This Row],[-1102745109]]</f>
        <v>214396552</v>
      </c>
      <c r="K65" s="8">
        <v>-214396552</v>
      </c>
      <c r="L65" s="8">
        <f>Table4[[#This Row],[14408595180]]-Table4[[#This Row],[Column2]]</f>
        <v>1497698404</v>
      </c>
    </row>
    <row r="66" spans="1:12" ht="23.1" customHeight="1" x14ac:dyDescent="0.6">
      <c r="A66" s="7" t="s">
        <v>76</v>
      </c>
      <c r="B66" s="8" t="s">
        <v>299</v>
      </c>
      <c r="C66" s="8">
        <v>765113</v>
      </c>
      <c r="D66" s="8">
        <v>12580</v>
      </c>
      <c r="E66" s="8">
        <v>0</v>
      </c>
      <c r="F66" s="8">
        <f>-1*Table4[[#This Row],[255881732]]</f>
        <v>-153355723</v>
      </c>
      <c r="G66" s="8">
        <v>153355723</v>
      </c>
      <c r="H66" s="8">
        <f>Table4[[#This Row],[0]]-Table4[[#This Row],[Column1]]</f>
        <v>153355723</v>
      </c>
      <c r="I66" s="8">
        <v>9625121540</v>
      </c>
      <c r="J66" s="8">
        <f>-1*Table4[[#This Row],[-1102745109]]</f>
        <v>1210344625</v>
      </c>
      <c r="K66" s="8">
        <v>-1210344625</v>
      </c>
      <c r="L66" s="8">
        <f>Table4[[#This Row],[14408595180]]-Table4[[#This Row],[Column2]]</f>
        <v>8414776915</v>
      </c>
    </row>
    <row r="67" spans="1:12" ht="23.1" customHeight="1" x14ac:dyDescent="0.6">
      <c r="A67" s="7" t="s">
        <v>26</v>
      </c>
      <c r="B67" s="8" t="s">
        <v>299</v>
      </c>
      <c r="C67" s="8">
        <v>3758014</v>
      </c>
      <c r="D67" s="8">
        <v>895</v>
      </c>
      <c r="E67" s="8">
        <v>0</v>
      </c>
      <c r="F67" s="8">
        <f>-1*Table4[[#This Row],[255881732]]</f>
        <v>-53588943</v>
      </c>
      <c r="G67" s="8">
        <v>53588943</v>
      </c>
      <c r="H67" s="8">
        <f>Table4[[#This Row],[0]]-Table4[[#This Row],[Column1]]</f>
        <v>53588943</v>
      </c>
      <c r="I67" s="8">
        <v>3363422530</v>
      </c>
      <c r="J67" s="8">
        <f>-1*Table4[[#This Row],[-1102745109]]</f>
        <v>422945348</v>
      </c>
      <c r="K67" s="8">
        <v>-422945348</v>
      </c>
      <c r="L67" s="8">
        <f>Table4[[#This Row],[14408595180]]-Table4[[#This Row],[Column2]]</f>
        <v>2940477182</v>
      </c>
    </row>
    <row r="68" spans="1:12" ht="23.1" customHeight="1" x14ac:dyDescent="0.6">
      <c r="A68" s="7" t="s">
        <v>86</v>
      </c>
      <c r="B68" s="8" t="s">
        <v>300</v>
      </c>
      <c r="C68" s="8">
        <v>20186430</v>
      </c>
      <c r="D68" s="8">
        <v>108</v>
      </c>
      <c r="E68" s="8">
        <v>2180134440</v>
      </c>
      <c r="F68" s="8">
        <f>-1*Table4[[#This Row],[255881732]]</f>
        <v>284365362</v>
      </c>
      <c r="G68" s="8">
        <v>-284365362</v>
      </c>
      <c r="H68" s="8">
        <f>Table4[[#This Row],[0]]-Table4[[#This Row],[Column1]]</f>
        <v>1895769078</v>
      </c>
      <c r="I68" s="8">
        <v>2180134440</v>
      </c>
      <c r="J68" s="8">
        <f>-1*Table4[[#This Row],[-1102745109]]</f>
        <v>284365362</v>
      </c>
      <c r="K68" s="8">
        <v>-284365362</v>
      </c>
      <c r="L68" s="8">
        <f>Table4[[#This Row],[14408595180]]-Table4[[#This Row],[Column2]]</f>
        <v>1895769078</v>
      </c>
    </row>
    <row r="69" spans="1:12" ht="23.1" customHeight="1" x14ac:dyDescent="0.6">
      <c r="A69" s="7" t="s">
        <v>83</v>
      </c>
      <c r="B69" s="8" t="s">
        <v>301</v>
      </c>
      <c r="C69" s="8">
        <v>53655303</v>
      </c>
      <c r="D69" s="8">
        <v>10</v>
      </c>
      <c r="E69" s="8">
        <v>536553030</v>
      </c>
      <c r="F69" s="8">
        <f>-1*Table4[[#This Row],[255881732]]</f>
        <v>72197711</v>
      </c>
      <c r="G69" s="8">
        <v>-72197711</v>
      </c>
      <c r="H69" s="8">
        <f>Table4[[#This Row],[0]]-Table4[[#This Row],[Column1]]</f>
        <v>464355319</v>
      </c>
      <c r="I69" s="8">
        <v>536553030</v>
      </c>
      <c r="J69" s="8">
        <f>-1*Table4[[#This Row],[-1102745109]]</f>
        <v>72197711</v>
      </c>
      <c r="K69" s="8">
        <v>-72197711</v>
      </c>
      <c r="L69" s="8">
        <f>Table4[[#This Row],[14408595180]]-Table4[[#This Row],[Column2]]</f>
        <v>464355319</v>
      </c>
    </row>
    <row r="70" spans="1:12" ht="23.1" customHeight="1" x14ac:dyDescent="0.6">
      <c r="A70" s="7" t="s">
        <v>65</v>
      </c>
      <c r="B70" s="8" t="s">
        <v>302</v>
      </c>
      <c r="C70" s="8">
        <v>28310402</v>
      </c>
      <c r="D70" s="8">
        <v>4750</v>
      </c>
      <c r="E70" s="8">
        <v>134474409500</v>
      </c>
      <c r="F70" s="8">
        <f>-1*Table4[[#This Row],[255881732]]</f>
        <v>18163605075</v>
      </c>
      <c r="G70" s="8">
        <v>-18163605075</v>
      </c>
      <c r="H70" s="8">
        <f>Table4[[#This Row],[0]]-Table4[[#This Row],[Column1]]</f>
        <v>116310804425</v>
      </c>
      <c r="I70" s="8">
        <v>134474409500</v>
      </c>
      <c r="J70" s="8">
        <f>-1*Table4[[#This Row],[-1102745109]]</f>
        <v>18163605075</v>
      </c>
      <c r="K70" s="8">
        <v>-18163605075</v>
      </c>
      <c r="L70" s="8">
        <f>Table4[[#This Row],[14408595180]]-Table4[[#This Row],[Column2]]</f>
        <v>116310804425</v>
      </c>
    </row>
    <row r="71" spans="1:12" ht="23.1" customHeight="1" x14ac:dyDescent="0.6">
      <c r="A71" s="7" t="s">
        <v>45</v>
      </c>
      <c r="B71" s="8" t="s">
        <v>303</v>
      </c>
      <c r="C71" s="8">
        <v>517521758</v>
      </c>
      <c r="D71" s="8">
        <v>825</v>
      </c>
      <c r="E71" s="8">
        <v>426955450350</v>
      </c>
      <c r="F71" s="8">
        <f>-1*Table4[[#This Row],[255881732]]</f>
        <v>58106363065</v>
      </c>
      <c r="G71" s="8">
        <v>-58106363065</v>
      </c>
      <c r="H71" s="8">
        <f>Table4[[#This Row],[0]]-Table4[[#This Row],[Column1]]</f>
        <v>368849087285</v>
      </c>
      <c r="I71" s="8">
        <v>426955450350</v>
      </c>
      <c r="J71" s="8">
        <f>-1*Table4[[#This Row],[-1102745109]]</f>
        <v>58106363065</v>
      </c>
      <c r="K71" s="8">
        <v>-58106363065</v>
      </c>
      <c r="L71" s="8">
        <f>Table4[[#This Row],[14408595180]]-Table4[[#This Row],[Column2]]</f>
        <v>368849087285</v>
      </c>
    </row>
    <row r="72" spans="1:12" ht="23.1" customHeight="1" x14ac:dyDescent="0.6">
      <c r="A72" s="7" t="s">
        <v>43</v>
      </c>
      <c r="B72" s="8" t="s">
        <v>12</v>
      </c>
      <c r="C72" s="8">
        <v>748610486</v>
      </c>
      <c r="D72" s="8">
        <v>1930</v>
      </c>
      <c r="E72" s="8">
        <v>1444818237980</v>
      </c>
      <c r="F72" s="8">
        <f>-1*Table4[[#This Row],[255881732]]</f>
        <v>204703818550</v>
      </c>
      <c r="G72" s="8">
        <v>-204703818550</v>
      </c>
      <c r="H72" s="8">
        <f>Table4[[#This Row],[0]]-Table4[[#This Row],[Column1]]</f>
        <v>1240114419430</v>
      </c>
      <c r="I72" s="8">
        <v>1444818237980</v>
      </c>
      <c r="J72" s="8">
        <f>-1*Table4[[#This Row],[-1102745109]]</f>
        <v>204703818550</v>
      </c>
      <c r="K72" s="8">
        <v>-204703818550</v>
      </c>
      <c r="L72" s="8">
        <f>Table4[[#This Row],[14408595180]]-Table4[[#This Row],[Column2]]</f>
        <v>1240114419430</v>
      </c>
    </row>
    <row r="73" spans="1:12" ht="23.1" customHeight="1" thickBot="1" x14ac:dyDescent="0.65">
      <c r="A73" s="7" t="s">
        <v>106</v>
      </c>
      <c r="B73" s="8"/>
      <c r="C73" s="8"/>
      <c r="D73" s="8"/>
      <c r="E73" s="11">
        <f t="shared" ref="E73:L73" si="0">SUM(E7:E72)</f>
        <v>2008964785300</v>
      </c>
      <c r="F73" s="11">
        <f t="shared" si="0"/>
        <v>264418619205</v>
      </c>
      <c r="G73" s="8">
        <f t="shared" si="0"/>
        <v>-264418619205</v>
      </c>
      <c r="H73" s="11">
        <f t="shared" si="0"/>
        <v>1744546166095</v>
      </c>
      <c r="I73" s="11">
        <f t="shared" si="0"/>
        <v>3781995123170</v>
      </c>
      <c r="J73" s="11">
        <f t="shared" si="0"/>
        <v>432397640267</v>
      </c>
      <c r="K73" s="8">
        <f t="shared" si="0"/>
        <v>-432397640267</v>
      </c>
      <c r="L73" s="11">
        <f t="shared" si="0"/>
        <v>3349597482903</v>
      </c>
    </row>
    <row r="74" spans="1:12" ht="23.1" customHeight="1" thickTop="1" x14ac:dyDescent="0.6">
      <c r="A74" s="7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7" spans="1:12" ht="23.25" thickBot="1" x14ac:dyDescent="0.65">
      <c r="H77" s="55"/>
    </row>
    <row r="78" spans="1:12" ht="23.25" thickTop="1" x14ac:dyDescent="0.6"/>
  </sheetData>
  <mergeCells count="7">
    <mergeCell ref="A1:L1"/>
    <mergeCell ref="A2:L2"/>
    <mergeCell ref="A3:L3"/>
    <mergeCell ref="A4:O4"/>
    <mergeCell ref="B5:D5"/>
    <mergeCell ref="E5:H5"/>
    <mergeCell ref="I5:L5"/>
  </mergeCells>
  <pageMargins left="0.7" right="0.7" top="0.75" bottom="0.75" header="0.51180555555555496" footer="0.51180555555555496"/>
  <pageSetup paperSize="9" scale="42" firstPageNumber="0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1"/>
  <sheetViews>
    <sheetView rightToLeft="1" view="pageBreakPreview" zoomScale="60" zoomScaleNormal="106" workbookViewId="0">
      <selection activeCell="J7" sqref="J7:J16"/>
    </sheetView>
  </sheetViews>
  <sheetFormatPr defaultColWidth="9.140625" defaultRowHeight="22.5" x14ac:dyDescent="0.6"/>
  <cols>
    <col min="1" max="1" width="34" style="44" customWidth="1"/>
    <col min="2" max="2" width="17" style="45" customWidth="1"/>
    <col min="3" max="3" width="13.5703125" style="45" customWidth="1"/>
    <col min="4" max="4" width="20.7109375" style="45" customWidth="1"/>
    <col min="5" max="5" width="14.28515625" style="44" customWidth="1"/>
    <col min="6" max="6" width="11.85546875" style="44" customWidth="1"/>
    <col min="7" max="7" width="14.28515625" style="44" customWidth="1"/>
    <col min="8" max="8" width="15.140625" style="44" customWidth="1"/>
    <col min="9" max="9" width="11.85546875" style="44" customWidth="1"/>
    <col min="10" max="10" width="15.140625" style="44" customWidth="1"/>
    <col min="11" max="1024" width="9.140625" style="43"/>
    <col min="1025" max="16384" width="9.140625" style="4"/>
  </cols>
  <sheetData>
    <row r="1" spans="1:10" x14ac:dyDescent="0.6">
      <c r="A1" s="111" t="s">
        <v>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x14ac:dyDescent="0.6">
      <c r="A2" s="111" t="s">
        <v>236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6">
      <c r="A3" s="111" t="s">
        <v>7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0" ht="25.5" x14ac:dyDescent="0.6">
      <c r="A4" s="96" t="s">
        <v>304</v>
      </c>
      <c r="B4" s="96"/>
      <c r="C4" s="96"/>
      <c r="D4" s="96"/>
      <c r="E4" s="96"/>
    </row>
    <row r="5" spans="1:10" ht="16.5" customHeight="1" x14ac:dyDescent="0.6">
      <c r="A5" s="45"/>
      <c r="B5" s="112"/>
      <c r="C5" s="112"/>
      <c r="D5" s="112"/>
      <c r="E5" s="91" t="s">
        <v>354</v>
      </c>
      <c r="F5" s="91"/>
      <c r="G5" s="91"/>
      <c r="H5" s="91" t="s">
        <v>253</v>
      </c>
      <c r="I5" s="91"/>
      <c r="J5" s="91"/>
    </row>
    <row r="6" spans="1:10" ht="38.25" customHeight="1" x14ac:dyDescent="0.6">
      <c r="A6" s="44" t="s">
        <v>239</v>
      </c>
      <c r="B6" s="46" t="s">
        <v>305</v>
      </c>
      <c r="C6" s="46" t="s">
        <v>110</v>
      </c>
      <c r="D6" s="46" t="s">
        <v>151</v>
      </c>
      <c r="E6" s="46" t="s">
        <v>306</v>
      </c>
      <c r="F6" s="46" t="s">
        <v>259</v>
      </c>
      <c r="G6" s="46" t="s">
        <v>307</v>
      </c>
      <c r="H6" s="46" t="s">
        <v>306</v>
      </c>
      <c r="I6" s="46" t="s">
        <v>259</v>
      </c>
      <c r="J6" s="46" t="s">
        <v>307</v>
      </c>
    </row>
    <row r="7" spans="1:10" ht="23.1" customHeight="1" x14ac:dyDescent="0.6">
      <c r="A7" s="7" t="s">
        <v>120</v>
      </c>
      <c r="B7" s="8" t="s">
        <v>122</v>
      </c>
      <c r="C7" s="8" t="s">
        <v>122</v>
      </c>
      <c r="D7" s="47">
        <v>15</v>
      </c>
      <c r="E7" s="8">
        <v>3670721054</v>
      </c>
      <c r="F7" s="8">
        <v>0</v>
      </c>
      <c r="G7" s="8">
        <f>Table5[[#This Row],[3670721054]]-Table5[[#This Row],[0]]</f>
        <v>3670721054</v>
      </c>
      <c r="H7" s="8">
        <v>8219441916</v>
      </c>
      <c r="I7" s="8">
        <v>0</v>
      </c>
      <c r="J7" s="8">
        <f>Table5[[#This Row],[8219441916]]-Table5[[#This Row],[Column9]]</f>
        <v>8219441916</v>
      </c>
    </row>
    <row r="8" spans="1:10" ht="23.1" customHeight="1" x14ac:dyDescent="0.6">
      <c r="A8" s="7" t="s">
        <v>126</v>
      </c>
      <c r="B8" s="8" t="s">
        <v>128</v>
      </c>
      <c r="C8" s="8" t="s">
        <v>128</v>
      </c>
      <c r="D8" s="47">
        <v>15</v>
      </c>
      <c r="E8" s="8">
        <v>1267747577</v>
      </c>
      <c r="F8" s="8">
        <v>0</v>
      </c>
      <c r="G8" s="8">
        <f>Table5[[#This Row],[3670721054]]-Table5[[#This Row],[0]]</f>
        <v>1267747577</v>
      </c>
      <c r="H8" s="8">
        <v>2816836363</v>
      </c>
      <c r="I8" s="8">
        <v>0</v>
      </c>
      <c r="J8" s="8">
        <f>Table5[[#This Row],[8219441916]]-Table5[[#This Row],[Column9]]</f>
        <v>2816836363</v>
      </c>
    </row>
    <row r="9" spans="1:10" ht="23.1" customHeight="1" x14ac:dyDescent="0.6">
      <c r="A9" s="7" t="s">
        <v>117</v>
      </c>
      <c r="B9" s="8" t="s">
        <v>119</v>
      </c>
      <c r="C9" s="8" t="s">
        <v>119</v>
      </c>
      <c r="D9" s="47">
        <v>17.899999999999999</v>
      </c>
      <c r="E9" s="8">
        <v>14326171</v>
      </c>
      <c r="F9" s="8">
        <v>0</v>
      </c>
      <c r="G9" s="8">
        <f>Table5[[#This Row],[3670721054]]-Table5[[#This Row],[0]]</f>
        <v>14326171</v>
      </c>
      <c r="H9" s="8">
        <v>2792412096</v>
      </c>
      <c r="I9" s="8">
        <v>0</v>
      </c>
      <c r="J9" s="8">
        <f>Table5[[#This Row],[8219441916]]-Table5[[#This Row],[Column9]]</f>
        <v>2792412096</v>
      </c>
    </row>
    <row r="10" spans="1:10" ht="23.1" customHeight="1" x14ac:dyDescent="0.6">
      <c r="A10" s="7" t="s">
        <v>141</v>
      </c>
      <c r="B10" s="8" t="s">
        <v>308</v>
      </c>
      <c r="C10" s="8" t="s">
        <v>143</v>
      </c>
      <c r="D10" s="47">
        <v>18</v>
      </c>
      <c r="E10" s="8">
        <v>25341827489</v>
      </c>
      <c r="F10" s="8">
        <v>0</v>
      </c>
      <c r="G10" s="8">
        <f>Table5[[#This Row],[3670721054]]-Table5[[#This Row],[0]]</f>
        <v>25341827489</v>
      </c>
      <c r="H10" s="8">
        <v>45640463911</v>
      </c>
      <c r="I10" s="8">
        <v>0</v>
      </c>
      <c r="J10" s="8">
        <f>Table5[[#This Row],[8219441916]]-Table5[[#This Row],[Column9]]</f>
        <v>45640463911</v>
      </c>
    </row>
    <row r="11" spans="1:10" ht="23.1" customHeight="1" x14ac:dyDescent="0.6">
      <c r="A11" s="7" t="s">
        <v>309</v>
      </c>
      <c r="B11" s="8" t="s">
        <v>310</v>
      </c>
      <c r="C11" s="8" t="s">
        <v>311</v>
      </c>
      <c r="D11" s="47">
        <v>17</v>
      </c>
      <c r="E11" s="8">
        <v>0</v>
      </c>
      <c r="F11" s="8">
        <v>0</v>
      </c>
      <c r="G11" s="8">
        <f>Table5[[#This Row],[3670721054]]-Table5[[#This Row],[0]]</f>
        <v>0</v>
      </c>
      <c r="H11" s="8">
        <v>1652400583</v>
      </c>
      <c r="I11" s="8">
        <v>0</v>
      </c>
      <c r="J11" s="8">
        <f>Table5[[#This Row],[8219441916]]-Table5[[#This Row],[Column9]]</f>
        <v>1652400583</v>
      </c>
    </row>
    <row r="12" spans="1:10" ht="23.1" customHeight="1" x14ac:dyDescent="0.6">
      <c r="A12" s="7" t="s">
        <v>132</v>
      </c>
      <c r="B12" s="8" t="s">
        <v>312</v>
      </c>
      <c r="C12" s="8" t="s">
        <v>134</v>
      </c>
      <c r="D12" s="47">
        <v>15</v>
      </c>
      <c r="E12" s="8">
        <v>864776372</v>
      </c>
      <c r="F12" s="8">
        <v>0</v>
      </c>
      <c r="G12" s="8">
        <f>Table5[[#This Row],[3670721054]]-Table5[[#This Row],[0]]</f>
        <v>864776372</v>
      </c>
      <c r="H12" s="8">
        <v>1842747684</v>
      </c>
      <c r="I12" s="8">
        <v>0</v>
      </c>
      <c r="J12" s="8">
        <f>Table5[[#This Row],[8219441916]]-Table5[[#This Row],[Column9]]</f>
        <v>1842747684</v>
      </c>
    </row>
    <row r="13" spans="1:10" ht="23.1" customHeight="1" x14ac:dyDescent="0.6">
      <c r="A13" s="7" t="s">
        <v>144</v>
      </c>
      <c r="B13" s="8" t="s">
        <v>313</v>
      </c>
      <c r="C13" s="8" t="s">
        <v>146</v>
      </c>
      <c r="D13" s="47">
        <v>18</v>
      </c>
      <c r="E13" s="8">
        <v>22175053809</v>
      </c>
      <c r="F13" s="8">
        <v>0</v>
      </c>
      <c r="G13" s="8">
        <f>Table5[[#This Row],[3670721054]]-Table5[[#This Row],[0]]</f>
        <v>22175053809</v>
      </c>
      <c r="H13" s="8">
        <v>23473069765</v>
      </c>
      <c r="I13" s="8">
        <v>0</v>
      </c>
      <c r="J13" s="8">
        <f>Table5[[#This Row],[8219441916]]-Table5[[#This Row],[Column9]]</f>
        <v>23473069765</v>
      </c>
    </row>
    <row r="14" spans="1:10" ht="23.1" customHeight="1" x14ac:dyDescent="0.6">
      <c r="A14" s="7" t="s">
        <v>138</v>
      </c>
      <c r="B14" s="8" t="s">
        <v>310</v>
      </c>
      <c r="C14" s="8" t="s">
        <v>140</v>
      </c>
      <c r="D14" s="47">
        <v>16</v>
      </c>
      <c r="E14" s="8">
        <v>7337933061</v>
      </c>
      <c r="F14" s="8">
        <v>0</v>
      </c>
      <c r="G14" s="8">
        <f>Table5[[#This Row],[3670721054]]-Table5[[#This Row],[0]]</f>
        <v>7337933061</v>
      </c>
      <c r="H14" s="8">
        <v>17431609205</v>
      </c>
      <c r="I14" s="8">
        <v>0</v>
      </c>
      <c r="J14" s="8">
        <f>Table5[[#This Row],[8219441916]]-Table5[[#This Row],[Column9]]</f>
        <v>17431609205</v>
      </c>
    </row>
    <row r="15" spans="1:10" ht="23.1" customHeight="1" x14ac:dyDescent="0.6">
      <c r="A15" s="7" t="s">
        <v>123</v>
      </c>
      <c r="B15" s="8" t="s">
        <v>125</v>
      </c>
      <c r="C15" s="8" t="s">
        <v>125</v>
      </c>
      <c r="D15" s="47">
        <v>15</v>
      </c>
      <c r="E15" s="8">
        <v>3663112185</v>
      </c>
      <c r="F15" s="8">
        <v>0</v>
      </c>
      <c r="G15" s="8">
        <f>Table5[[#This Row],[3670721054]]-Table5[[#This Row],[0]]</f>
        <v>3663112185</v>
      </c>
      <c r="H15" s="8">
        <v>9820440575</v>
      </c>
      <c r="I15" s="8">
        <v>0</v>
      </c>
      <c r="J15" s="8">
        <f>Table5[[#This Row],[8219441916]]-Table5[[#This Row],[Column9]]</f>
        <v>9820440575</v>
      </c>
    </row>
    <row r="16" spans="1:10" ht="23.1" customHeight="1" x14ac:dyDescent="0.6">
      <c r="A16" s="7" t="s">
        <v>135</v>
      </c>
      <c r="B16" s="8" t="s">
        <v>137</v>
      </c>
      <c r="C16" s="8" t="s">
        <v>137</v>
      </c>
      <c r="D16" s="47">
        <v>18</v>
      </c>
      <c r="E16" s="8">
        <v>2464550250</v>
      </c>
      <c r="F16" s="8">
        <v>0</v>
      </c>
      <c r="G16" s="8">
        <f>Table5[[#This Row],[3670721054]]-Table5[[#This Row],[0]]</f>
        <v>2464550250</v>
      </c>
      <c r="H16" s="8">
        <v>2464550250</v>
      </c>
      <c r="I16" s="8">
        <v>0</v>
      </c>
      <c r="J16" s="8">
        <f>Table5[[#This Row],[8219441916]]-Table5[[#This Row],[Column9]]</f>
        <v>2464550250</v>
      </c>
    </row>
    <row r="17" spans="1:10" ht="23.1" customHeight="1" x14ac:dyDescent="0.6">
      <c r="A17" s="7" t="s">
        <v>234</v>
      </c>
      <c r="B17" s="42" t="s">
        <v>357</v>
      </c>
      <c r="C17" s="8" t="s">
        <v>130</v>
      </c>
      <c r="D17" s="8" t="s">
        <v>130</v>
      </c>
      <c r="E17" s="8">
        <v>124498231</v>
      </c>
      <c r="F17" s="8">
        <v>0</v>
      </c>
      <c r="G17" s="8">
        <f>Table5[[#This Row],[3670721054]]-Table5[[#This Row],[0]]</f>
        <v>124498231</v>
      </c>
      <c r="H17" s="8">
        <v>196475071</v>
      </c>
      <c r="I17" s="8">
        <v>0</v>
      </c>
      <c r="J17" s="8">
        <f>Table5[[#This Row],[8219441916]]-Table5[[#This Row],[Column9]]</f>
        <v>196475071</v>
      </c>
    </row>
    <row r="18" spans="1:10" ht="23.1" customHeight="1" x14ac:dyDescent="0.6">
      <c r="A18" s="7" t="s">
        <v>233</v>
      </c>
      <c r="B18" s="42" t="s">
        <v>357</v>
      </c>
      <c r="C18" s="8" t="s">
        <v>130</v>
      </c>
      <c r="D18" s="8" t="s">
        <v>130</v>
      </c>
      <c r="E18" s="8">
        <v>160332004</v>
      </c>
      <c r="F18" s="8">
        <v>0</v>
      </c>
      <c r="G18" s="8">
        <f>Table5[[#This Row],[3670721054]]-Table5[[#This Row],[0]]</f>
        <v>160332004</v>
      </c>
      <c r="H18" s="8">
        <v>446895867</v>
      </c>
      <c r="I18" s="8">
        <v>0</v>
      </c>
      <c r="J18" s="8">
        <f>Table5[[#This Row],[8219441916]]-Table5[[#This Row],[Column9]]</f>
        <v>446895867</v>
      </c>
    </row>
    <row r="19" spans="1:10" ht="23.1" customHeight="1" x14ac:dyDescent="0.6">
      <c r="A19" s="7" t="s">
        <v>232</v>
      </c>
      <c r="B19" s="42" t="s">
        <v>356</v>
      </c>
      <c r="C19" s="8" t="s">
        <v>130</v>
      </c>
      <c r="D19" s="8" t="s">
        <v>130</v>
      </c>
      <c r="E19" s="8">
        <v>220684391</v>
      </c>
      <c r="F19" s="8">
        <v>0</v>
      </c>
      <c r="G19" s="8">
        <f>Table5[[#This Row],[3670721054]]-Table5[[#This Row],[0]]</f>
        <v>220684391</v>
      </c>
      <c r="H19" s="8">
        <v>236665629</v>
      </c>
      <c r="I19" s="8">
        <v>0</v>
      </c>
      <c r="J19" s="8">
        <f>Table5[[#This Row],[8219441916]]-Table5[[#This Row],[Column9]]</f>
        <v>236665629</v>
      </c>
    </row>
    <row r="20" spans="1:10" ht="23.1" customHeight="1" x14ac:dyDescent="0.6">
      <c r="A20" s="7" t="s">
        <v>231</v>
      </c>
      <c r="B20" s="42" t="s">
        <v>356</v>
      </c>
      <c r="C20" s="8" t="s">
        <v>130</v>
      </c>
      <c r="D20" s="8" t="s">
        <v>130</v>
      </c>
      <c r="E20" s="8">
        <v>270300054</v>
      </c>
      <c r="F20" s="8">
        <v>0</v>
      </c>
      <c r="G20" s="8">
        <f>Table5[[#This Row],[3670721054]]-Table5[[#This Row],[0]]</f>
        <v>270300054</v>
      </c>
      <c r="H20" s="8">
        <v>495862360</v>
      </c>
      <c r="I20" s="8">
        <v>0</v>
      </c>
      <c r="J20" s="8">
        <f>Table5[[#This Row],[8219441916]]-Table5[[#This Row],[Column9]]</f>
        <v>495862360</v>
      </c>
    </row>
    <row r="21" spans="1:10" ht="23.1" customHeight="1" x14ac:dyDescent="0.6">
      <c r="A21" s="7" t="s">
        <v>230</v>
      </c>
      <c r="B21" s="42" t="s">
        <v>356</v>
      </c>
      <c r="C21" s="8" t="s">
        <v>130</v>
      </c>
      <c r="D21" s="8" t="s">
        <v>130</v>
      </c>
      <c r="E21" s="8">
        <v>346497669</v>
      </c>
      <c r="F21" s="8">
        <v>0</v>
      </c>
      <c r="G21" s="8">
        <f>Table5[[#This Row],[3670721054]]-Table5[[#This Row],[0]]</f>
        <v>346497669</v>
      </c>
      <c r="H21" s="8">
        <v>429468392</v>
      </c>
      <c r="I21" s="8">
        <v>0</v>
      </c>
      <c r="J21" s="8">
        <f>Table5[[#This Row],[8219441916]]-Table5[[#This Row],[Column9]]</f>
        <v>429468392</v>
      </c>
    </row>
    <row r="22" spans="1:10" ht="23.1" customHeight="1" x14ac:dyDescent="0.6">
      <c r="A22" s="7" t="s">
        <v>229</v>
      </c>
      <c r="B22" s="42" t="s">
        <v>356</v>
      </c>
      <c r="C22" s="8" t="s">
        <v>130</v>
      </c>
      <c r="D22" s="8" t="s">
        <v>130</v>
      </c>
      <c r="E22" s="8">
        <v>79165677</v>
      </c>
      <c r="F22" s="8">
        <v>0</v>
      </c>
      <c r="G22" s="8">
        <f>Table5[[#This Row],[3670721054]]-Table5[[#This Row],[0]]</f>
        <v>79165677</v>
      </c>
      <c r="H22" s="8">
        <v>144004087</v>
      </c>
      <c r="I22" s="8">
        <v>0</v>
      </c>
      <c r="J22" s="8">
        <f>Table5[[#This Row],[8219441916]]-Table5[[#This Row],[Column9]]</f>
        <v>144004087</v>
      </c>
    </row>
    <row r="23" spans="1:10" ht="23.1" customHeight="1" x14ac:dyDescent="0.6">
      <c r="A23" s="7" t="s">
        <v>228</v>
      </c>
      <c r="B23" s="42" t="s">
        <v>303</v>
      </c>
      <c r="C23" s="8" t="s">
        <v>130</v>
      </c>
      <c r="D23" s="8" t="s">
        <v>130</v>
      </c>
      <c r="E23" s="8">
        <v>305448321</v>
      </c>
      <c r="F23" s="8">
        <v>0</v>
      </c>
      <c r="G23" s="8">
        <f>Table5[[#This Row],[3670721054]]-Table5[[#This Row],[0]]</f>
        <v>305448321</v>
      </c>
      <c r="H23" s="8">
        <v>356632858</v>
      </c>
      <c r="I23" s="8">
        <v>0</v>
      </c>
      <c r="J23" s="8">
        <f>Table5[[#This Row],[8219441916]]-Table5[[#This Row],[Column9]]</f>
        <v>356632858</v>
      </c>
    </row>
    <row r="24" spans="1:10" ht="23.1" customHeight="1" x14ac:dyDescent="0.6">
      <c r="A24" s="7" t="s">
        <v>227</v>
      </c>
      <c r="B24" s="42" t="s">
        <v>303</v>
      </c>
      <c r="C24" s="8" t="s">
        <v>130</v>
      </c>
      <c r="D24" s="8" t="s">
        <v>130</v>
      </c>
      <c r="E24" s="8">
        <v>560946932</v>
      </c>
      <c r="F24" s="8">
        <v>0</v>
      </c>
      <c r="G24" s="8">
        <f>Table5[[#This Row],[3670721054]]-Table5[[#This Row],[0]]</f>
        <v>560946932</v>
      </c>
      <c r="H24" s="8">
        <v>967702905</v>
      </c>
      <c r="I24" s="8">
        <v>0</v>
      </c>
      <c r="J24" s="8">
        <f>Table5[[#This Row],[8219441916]]-Table5[[#This Row],[Column9]]</f>
        <v>967702905</v>
      </c>
    </row>
    <row r="25" spans="1:10" ht="23.1" customHeight="1" x14ac:dyDescent="0.6">
      <c r="A25" s="7" t="s">
        <v>226</v>
      </c>
      <c r="B25" s="42" t="s">
        <v>357</v>
      </c>
      <c r="C25" s="8" t="s">
        <v>130</v>
      </c>
      <c r="D25" s="8" t="s">
        <v>130</v>
      </c>
      <c r="E25" s="8">
        <v>261461107</v>
      </c>
      <c r="F25" s="8">
        <v>0</v>
      </c>
      <c r="G25" s="8">
        <f>Table5[[#This Row],[3670721054]]-Table5[[#This Row],[0]]</f>
        <v>261461107</v>
      </c>
      <c r="H25" s="8">
        <v>274196230</v>
      </c>
      <c r="I25" s="8">
        <v>0</v>
      </c>
      <c r="J25" s="8">
        <f>Table5[[#This Row],[8219441916]]-Table5[[#This Row],[Column9]]</f>
        <v>274196230</v>
      </c>
    </row>
    <row r="26" spans="1:10" ht="23.1" customHeight="1" x14ac:dyDescent="0.6">
      <c r="A26" s="7" t="s">
        <v>225</v>
      </c>
      <c r="B26" s="8" t="s">
        <v>356</v>
      </c>
      <c r="C26" s="8" t="s">
        <v>130</v>
      </c>
      <c r="D26" s="8" t="s">
        <v>130</v>
      </c>
      <c r="E26" s="8">
        <v>8433453</v>
      </c>
      <c r="F26" s="8">
        <v>0</v>
      </c>
      <c r="G26" s="8">
        <f>Table5[[#This Row],[3670721054]]-Table5[[#This Row],[0]]</f>
        <v>8433453</v>
      </c>
      <c r="H26" s="8">
        <v>86491282</v>
      </c>
      <c r="I26" s="8">
        <v>0</v>
      </c>
      <c r="J26" s="8">
        <f>Table5[[#This Row],[8219441916]]-Table5[[#This Row],[Column9]]</f>
        <v>86491282</v>
      </c>
    </row>
    <row r="27" spans="1:10" ht="23.1" customHeight="1" x14ac:dyDescent="0.6">
      <c r="A27" s="7" t="s">
        <v>224</v>
      </c>
      <c r="B27" s="42" t="s">
        <v>356</v>
      </c>
      <c r="C27" s="8" t="s">
        <v>130</v>
      </c>
      <c r="D27" s="8" t="s">
        <v>130</v>
      </c>
      <c r="E27" s="8">
        <v>82530226</v>
      </c>
      <c r="F27" s="8">
        <v>0</v>
      </c>
      <c r="G27" s="8">
        <f>Table5[[#This Row],[3670721054]]-Table5[[#This Row],[0]]</f>
        <v>82530226</v>
      </c>
      <c r="H27" s="8">
        <v>186111634</v>
      </c>
      <c r="I27" s="8">
        <v>0</v>
      </c>
      <c r="J27" s="8">
        <f>Table5[[#This Row],[8219441916]]-Table5[[#This Row],[Column9]]</f>
        <v>186111634</v>
      </c>
    </row>
    <row r="28" spans="1:10" ht="23.1" customHeight="1" x14ac:dyDescent="0.6">
      <c r="A28" s="7" t="s">
        <v>223</v>
      </c>
      <c r="B28" s="42" t="s">
        <v>356</v>
      </c>
      <c r="C28" s="8" t="s">
        <v>130</v>
      </c>
      <c r="D28" s="8" t="s">
        <v>130</v>
      </c>
      <c r="E28" s="8">
        <v>124783938</v>
      </c>
      <c r="F28" s="8">
        <v>0</v>
      </c>
      <c r="G28" s="8">
        <f>Table5[[#This Row],[3670721054]]-Table5[[#This Row],[0]]</f>
        <v>124783938</v>
      </c>
      <c r="H28" s="8">
        <v>417388015</v>
      </c>
      <c r="I28" s="8">
        <v>0</v>
      </c>
      <c r="J28" s="8">
        <f>Table5[[#This Row],[8219441916]]-Table5[[#This Row],[Column9]]</f>
        <v>417388015</v>
      </c>
    </row>
    <row r="29" spans="1:10" ht="23.1" customHeight="1" x14ac:dyDescent="0.6">
      <c r="A29" s="7" t="s">
        <v>222</v>
      </c>
      <c r="B29" s="42" t="s">
        <v>356</v>
      </c>
      <c r="C29" s="8" t="s">
        <v>130</v>
      </c>
      <c r="D29" s="8" t="s">
        <v>130</v>
      </c>
      <c r="E29" s="8">
        <v>118509734</v>
      </c>
      <c r="F29" s="8">
        <v>0</v>
      </c>
      <c r="G29" s="8">
        <f>Table5[[#This Row],[3670721054]]-Table5[[#This Row],[0]]</f>
        <v>118509734</v>
      </c>
      <c r="H29" s="8">
        <v>214240816</v>
      </c>
      <c r="I29" s="8">
        <v>0</v>
      </c>
      <c r="J29" s="8">
        <f>Table5[[#This Row],[8219441916]]-Table5[[#This Row],[Column9]]</f>
        <v>214240816</v>
      </c>
    </row>
    <row r="30" spans="1:10" ht="23.1" customHeight="1" x14ac:dyDescent="0.6">
      <c r="A30" s="7" t="s">
        <v>221</v>
      </c>
      <c r="B30" s="42" t="s">
        <v>303</v>
      </c>
      <c r="C30" s="8" t="s">
        <v>130</v>
      </c>
      <c r="D30" s="8" t="s">
        <v>130</v>
      </c>
      <c r="E30" s="8">
        <v>345162120</v>
      </c>
      <c r="F30" s="8">
        <v>0</v>
      </c>
      <c r="G30" s="8">
        <f>Table5[[#This Row],[3670721054]]-Table5[[#This Row],[0]]</f>
        <v>345162120</v>
      </c>
      <c r="H30" s="8">
        <v>431985064</v>
      </c>
      <c r="I30" s="8">
        <v>0</v>
      </c>
      <c r="J30" s="8">
        <f>Table5[[#This Row],[8219441916]]-Table5[[#This Row],[Column9]]</f>
        <v>431985064</v>
      </c>
    </row>
    <row r="31" spans="1:10" ht="23.1" customHeight="1" x14ac:dyDescent="0.6">
      <c r="A31" s="7" t="s">
        <v>220</v>
      </c>
      <c r="B31" s="42" t="s">
        <v>303</v>
      </c>
      <c r="C31" s="8" t="s">
        <v>130</v>
      </c>
      <c r="D31" s="8" t="s">
        <v>130</v>
      </c>
      <c r="E31" s="8">
        <v>257332956</v>
      </c>
      <c r="F31" s="8">
        <v>0</v>
      </c>
      <c r="G31" s="8">
        <f>Table5[[#This Row],[3670721054]]-Table5[[#This Row],[0]]</f>
        <v>257332956</v>
      </c>
      <c r="H31" s="8">
        <v>345353581</v>
      </c>
      <c r="I31" s="8">
        <v>0</v>
      </c>
      <c r="J31" s="8">
        <f>Table5[[#This Row],[8219441916]]-Table5[[#This Row],[Column9]]</f>
        <v>345353581</v>
      </c>
    </row>
    <row r="32" spans="1:10" ht="23.1" customHeight="1" x14ac:dyDescent="0.6">
      <c r="A32" s="7" t="s">
        <v>219</v>
      </c>
      <c r="B32" s="8" t="s">
        <v>358</v>
      </c>
      <c r="C32" s="8" t="s">
        <v>130</v>
      </c>
      <c r="D32" s="8" t="s">
        <v>130</v>
      </c>
      <c r="E32" s="8">
        <v>537522</v>
      </c>
      <c r="F32" s="8">
        <v>0</v>
      </c>
      <c r="G32" s="8">
        <f>Table5[[#This Row],[3670721054]]-Table5[[#This Row],[0]]</f>
        <v>537522</v>
      </c>
      <c r="H32" s="8">
        <v>37900184</v>
      </c>
      <c r="I32" s="8">
        <v>0</v>
      </c>
      <c r="J32" s="8">
        <f>Table5[[#This Row],[8219441916]]-Table5[[#This Row],[Column9]]</f>
        <v>37900184</v>
      </c>
    </row>
    <row r="33" spans="1:10" ht="23.1" customHeight="1" x14ac:dyDescent="0.6">
      <c r="A33" s="7" t="s">
        <v>217</v>
      </c>
      <c r="B33" s="8" t="s">
        <v>359</v>
      </c>
      <c r="C33" s="8" t="s">
        <v>130</v>
      </c>
      <c r="D33" s="8" t="s">
        <v>130</v>
      </c>
      <c r="E33" s="8">
        <v>67156932</v>
      </c>
      <c r="F33" s="8">
        <v>0</v>
      </c>
      <c r="G33" s="8">
        <f>Table5[[#This Row],[3670721054]]-Table5[[#This Row],[0]]</f>
        <v>67156932</v>
      </c>
      <c r="H33" s="8">
        <v>89871453</v>
      </c>
      <c r="I33" s="8">
        <v>0</v>
      </c>
      <c r="J33" s="8">
        <f>Table5[[#This Row],[8219441916]]-Table5[[#This Row],[Column9]]</f>
        <v>89871453</v>
      </c>
    </row>
    <row r="34" spans="1:10" ht="23.1" customHeight="1" x14ac:dyDescent="0.6">
      <c r="A34" s="7" t="s">
        <v>215</v>
      </c>
      <c r="B34" s="8" t="s">
        <v>357</v>
      </c>
      <c r="C34" s="8" t="s">
        <v>130</v>
      </c>
      <c r="D34" s="8" t="s">
        <v>130</v>
      </c>
      <c r="E34" s="8">
        <v>98245960</v>
      </c>
      <c r="F34" s="8">
        <v>0</v>
      </c>
      <c r="G34" s="8">
        <f>Table5[[#This Row],[3670721054]]-Table5[[#This Row],[0]]</f>
        <v>98245960</v>
      </c>
      <c r="H34" s="8">
        <v>561680990</v>
      </c>
      <c r="I34" s="8">
        <v>0</v>
      </c>
      <c r="J34" s="8">
        <f>Table5[[#This Row],[8219441916]]-Table5[[#This Row],[Column9]]</f>
        <v>561680990</v>
      </c>
    </row>
    <row r="35" spans="1:10" ht="23.1" customHeight="1" x14ac:dyDescent="0.6">
      <c r="A35" s="7" t="s">
        <v>214</v>
      </c>
      <c r="B35" s="8" t="s">
        <v>355</v>
      </c>
      <c r="C35" s="8" t="s">
        <v>130</v>
      </c>
      <c r="D35" s="8" t="s">
        <v>130</v>
      </c>
      <c r="E35" s="8">
        <v>0</v>
      </c>
      <c r="F35" s="8">
        <v>0</v>
      </c>
      <c r="G35" s="8">
        <f>Table5[[#This Row],[3670721054]]-Table5[[#This Row],[0]]</f>
        <v>0</v>
      </c>
      <c r="H35" s="8">
        <v>73049660</v>
      </c>
      <c r="I35" s="8">
        <v>0</v>
      </c>
      <c r="J35" s="8">
        <f>Table5[[#This Row],[8219441916]]-Table5[[#This Row],[Column9]]</f>
        <v>73049660</v>
      </c>
    </row>
    <row r="36" spans="1:10" ht="23.1" customHeight="1" x14ac:dyDescent="0.6">
      <c r="A36" s="7" t="s">
        <v>213</v>
      </c>
      <c r="B36" s="8" t="s">
        <v>355</v>
      </c>
      <c r="C36" s="8" t="s">
        <v>130</v>
      </c>
      <c r="D36" s="8" t="s">
        <v>130</v>
      </c>
      <c r="E36" s="8">
        <v>0</v>
      </c>
      <c r="F36" s="8">
        <v>0</v>
      </c>
      <c r="G36" s="8">
        <f>Table5[[#This Row],[3670721054]]-Table5[[#This Row],[0]]</f>
        <v>0</v>
      </c>
      <c r="H36" s="8">
        <v>135698393</v>
      </c>
      <c r="I36" s="8">
        <v>0</v>
      </c>
      <c r="J36" s="8">
        <f>Table5[[#This Row],[8219441916]]-Table5[[#This Row],[Column9]]</f>
        <v>135698393</v>
      </c>
    </row>
    <row r="37" spans="1:10" ht="23.1" customHeight="1" x14ac:dyDescent="0.6">
      <c r="A37" s="7" t="s">
        <v>212</v>
      </c>
      <c r="B37" s="8" t="s">
        <v>356</v>
      </c>
      <c r="C37" s="8" t="s">
        <v>130</v>
      </c>
      <c r="D37" s="8" t="s">
        <v>130</v>
      </c>
      <c r="E37" s="8">
        <v>1152577</v>
      </c>
      <c r="F37" s="8">
        <v>0</v>
      </c>
      <c r="G37" s="8">
        <f>Table5[[#This Row],[3670721054]]-Table5[[#This Row],[0]]</f>
        <v>1152577</v>
      </c>
      <c r="H37" s="8">
        <v>10887829</v>
      </c>
      <c r="I37" s="8">
        <v>0</v>
      </c>
      <c r="J37" s="8">
        <f>Table5[[#This Row],[8219441916]]-Table5[[#This Row],[Column9]]</f>
        <v>10887829</v>
      </c>
    </row>
    <row r="38" spans="1:10" ht="23.1" customHeight="1" x14ac:dyDescent="0.6">
      <c r="A38" s="7" t="s">
        <v>211</v>
      </c>
      <c r="B38" s="8" t="s">
        <v>356</v>
      </c>
      <c r="C38" s="8" t="s">
        <v>130</v>
      </c>
      <c r="D38" s="8" t="s">
        <v>130</v>
      </c>
      <c r="E38" s="8">
        <v>43280205</v>
      </c>
      <c r="F38" s="8">
        <v>0</v>
      </c>
      <c r="G38" s="8">
        <f>Table5[[#This Row],[3670721054]]-Table5[[#This Row],[0]]</f>
        <v>43280205</v>
      </c>
      <c r="H38" s="8">
        <v>159240938</v>
      </c>
      <c r="I38" s="8">
        <v>0</v>
      </c>
      <c r="J38" s="8">
        <f>Table5[[#This Row],[8219441916]]-Table5[[#This Row],[Column9]]</f>
        <v>159240938</v>
      </c>
    </row>
    <row r="39" spans="1:10" ht="23.1" customHeight="1" x14ac:dyDescent="0.6">
      <c r="A39" s="7" t="s">
        <v>210</v>
      </c>
      <c r="B39" s="8" t="s">
        <v>303</v>
      </c>
      <c r="C39" s="8" t="s">
        <v>130</v>
      </c>
      <c r="D39" s="8" t="s">
        <v>130</v>
      </c>
      <c r="E39" s="8">
        <v>278190982</v>
      </c>
      <c r="F39" s="8">
        <v>0</v>
      </c>
      <c r="G39" s="8">
        <f>Table5[[#This Row],[3670721054]]-Table5[[#This Row],[0]]</f>
        <v>278190982</v>
      </c>
      <c r="H39" s="8">
        <v>565532545</v>
      </c>
      <c r="I39" s="8">
        <v>0</v>
      </c>
      <c r="J39" s="8">
        <f>Table5[[#This Row],[8219441916]]-Table5[[#This Row],[Column9]]</f>
        <v>565532545</v>
      </c>
    </row>
    <row r="40" spans="1:10" ht="23.1" customHeight="1" x14ac:dyDescent="0.6">
      <c r="A40" s="7" t="s">
        <v>209</v>
      </c>
      <c r="B40" s="8" t="s">
        <v>303</v>
      </c>
      <c r="C40" s="8" t="s">
        <v>130</v>
      </c>
      <c r="D40" s="8" t="s">
        <v>130</v>
      </c>
      <c r="E40" s="8">
        <v>129385243</v>
      </c>
      <c r="F40" s="8">
        <v>0</v>
      </c>
      <c r="G40" s="8">
        <f>Table5[[#This Row],[3670721054]]-Table5[[#This Row],[0]]</f>
        <v>129385243</v>
      </c>
      <c r="H40" s="8">
        <v>141440876</v>
      </c>
      <c r="I40" s="8">
        <v>0</v>
      </c>
      <c r="J40" s="8">
        <f>Table5[[#This Row],[8219441916]]-Table5[[#This Row],[Column9]]</f>
        <v>141440876</v>
      </c>
    </row>
    <row r="41" spans="1:10" ht="23.1" customHeight="1" x14ac:dyDescent="0.6">
      <c r="A41" s="7" t="s">
        <v>208</v>
      </c>
      <c r="B41" s="8" t="s">
        <v>358</v>
      </c>
      <c r="C41" s="8" t="s">
        <v>130</v>
      </c>
      <c r="D41" s="8" t="s">
        <v>130</v>
      </c>
      <c r="E41" s="8">
        <v>158968176</v>
      </c>
      <c r="F41" s="8">
        <v>0</v>
      </c>
      <c r="G41" s="8">
        <f>Table5[[#This Row],[3670721054]]-Table5[[#This Row],[0]]</f>
        <v>158968176</v>
      </c>
      <c r="H41" s="8">
        <v>955626159</v>
      </c>
      <c r="I41" s="8">
        <v>0</v>
      </c>
      <c r="J41" s="8">
        <f>Table5[[#This Row],[8219441916]]-Table5[[#This Row],[Column9]]</f>
        <v>955626159</v>
      </c>
    </row>
    <row r="42" spans="1:10" ht="23.1" customHeight="1" x14ac:dyDescent="0.6">
      <c r="A42" s="7" t="s">
        <v>207</v>
      </c>
      <c r="B42" s="8" t="s">
        <v>130</v>
      </c>
      <c r="C42" s="8" t="s">
        <v>130</v>
      </c>
      <c r="D42" s="8" t="s">
        <v>130</v>
      </c>
      <c r="E42" s="8">
        <v>0</v>
      </c>
      <c r="F42" s="8">
        <v>0</v>
      </c>
      <c r="G42" s="8">
        <f>Table5[[#This Row],[3670721054]]-Table5[[#This Row],[0]]</f>
        <v>0</v>
      </c>
      <c r="H42" s="8">
        <v>40567683</v>
      </c>
      <c r="I42" s="8">
        <v>0</v>
      </c>
      <c r="J42" s="8">
        <f>Table5[[#This Row],[8219441916]]-Table5[[#This Row],[Column9]]</f>
        <v>40567683</v>
      </c>
    </row>
    <row r="43" spans="1:10" ht="23.1" customHeight="1" x14ac:dyDescent="0.6">
      <c r="A43" s="7" t="s">
        <v>206</v>
      </c>
      <c r="B43" s="8" t="s">
        <v>357</v>
      </c>
      <c r="C43" s="8" t="s">
        <v>130</v>
      </c>
      <c r="D43" s="8" t="s">
        <v>130</v>
      </c>
      <c r="E43" s="8">
        <v>58684152</v>
      </c>
      <c r="F43" s="8">
        <v>0</v>
      </c>
      <c r="G43" s="8">
        <f>Table5[[#This Row],[3670721054]]-Table5[[#This Row],[0]]</f>
        <v>58684152</v>
      </c>
      <c r="H43" s="8">
        <v>163737149</v>
      </c>
      <c r="I43" s="8">
        <v>0</v>
      </c>
      <c r="J43" s="8">
        <f>Table5[[#This Row],[8219441916]]-Table5[[#This Row],[Column9]]</f>
        <v>163737149</v>
      </c>
    </row>
    <row r="44" spans="1:10" ht="23.1" customHeight="1" x14ac:dyDescent="0.6">
      <c r="A44" s="7" t="s">
        <v>205</v>
      </c>
      <c r="B44" s="8" t="s">
        <v>357</v>
      </c>
      <c r="C44" s="8" t="s">
        <v>130</v>
      </c>
      <c r="D44" s="8" t="s">
        <v>130</v>
      </c>
      <c r="E44" s="8">
        <v>276476664</v>
      </c>
      <c r="F44" s="8">
        <v>0</v>
      </c>
      <c r="G44" s="8">
        <f>Table5[[#This Row],[3670721054]]-Table5[[#This Row],[0]]</f>
        <v>276476664</v>
      </c>
      <c r="H44" s="8">
        <v>276476664</v>
      </c>
      <c r="I44" s="8">
        <v>0</v>
      </c>
      <c r="J44" s="8">
        <f>Table5[[#This Row],[8219441916]]-Table5[[#This Row],[Column9]]</f>
        <v>276476664</v>
      </c>
    </row>
    <row r="45" spans="1:10" ht="23.1" customHeight="1" x14ac:dyDescent="0.6">
      <c r="A45" s="7" t="s">
        <v>203</v>
      </c>
      <c r="B45" s="8" t="s">
        <v>356</v>
      </c>
      <c r="C45" s="8" t="s">
        <v>130</v>
      </c>
      <c r="D45" s="8" t="s">
        <v>130</v>
      </c>
      <c r="E45" s="8">
        <v>46352610</v>
      </c>
      <c r="F45" s="8">
        <v>0</v>
      </c>
      <c r="G45" s="8">
        <f>Table5[[#This Row],[3670721054]]-Table5[[#This Row],[0]]</f>
        <v>46352610</v>
      </c>
      <c r="H45" s="8">
        <v>134628000</v>
      </c>
      <c r="I45" s="8">
        <v>0</v>
      </c>
      <c r="J45" s="8">
        <f>Table5[[#This Row],[8219441916]]-Table5[[#This Row],[Column9]]</f>
        <v>134628000</v>
      </c>
    </row>
    <row r="46" spans="1:10" ht="23.1" customHeight="1" x14ac:dyDescent="0.6">
      <c r="A46" s="7" t="s">
        <v>202</v>
      </c>
      <c r="B46" s="8" t="s">
        <v>356</v>
      </c>
      <c r="C46" s="8" t="s">
        <v>130</v>
      </c>
      <c r="D46" s="8" t="s">
        <v>130</v>
      </c>
      <c r="E46" s="8">
        <v>155929614</v>
      </c>
      <c r="F46" s="8">
        <v>0</v>
      </c>
      <c r="G46" s="8">
        <f>Table5[[#This Row],[3670721054]]-Table5[[#This Row],[0]]</f>
        <v>155929614</v>
      </c>
      <c r="H46" s="8">
        <v>337388059</v>
      </c>
      <c r="I46" s="8">
        <v>0</v>
      </c>
      <c r="J46" s="8">
        <f>Table5[[#This Row],[8219441916]]-Table5[[#This Row],[Column9]]</f>
        <v>337388059</v>
      </c>
    </row>
    <row r="47" spans="1:10" ht="23.1" customHeight="1" x14ac:dyDescent="0.6">
      <c r="A47" s="7" t="s">
        <v>201</v>
      </c>
      <c r="B47" s="8" t="s">
        <v>356</v>
      </c>
      <c r="C47" s="8" t="s">
        <v>130</v>
      </c>
      <c r="D47" s="8" t="s">
        <v>130</v>
      </c>
      <c r="E47" s="8">
        <v>186684680</v>
      </c>
      <c r="F47" s="8">
        <v>0</v>
      </c>
      <c r="G47" s="8">
        <f>Table5[[#This Row],[3670721054]]-Table5[[#This Row],[0]]</f>
        <v>186684680</v>
      </c>
      <c r="H47" s="8">
        <v>313978735</v>
      </c>
      <c r="I47" s="8">
        <v>0</v>
      </c>
      <c r="J47" s="8">
        <f>Table5[[#This Row],[8219441916]]-Table5[[#This Row],[Column9]]</f>
        <v>313978735</v>
      </c>
    </row>
    <row r="48" spans="1:10" ht="23.1" customHeight="1" x14ac:dyDescent="0.6">
      <c r="A48" s="7" t="s">
        <v>200</v>
      </c>
      <c r="B48" s="8" t="s">
        <v>356</v>
      </c>
      <c r="C48" s="8" t="s">
        <v>130</v>
      </c>
      <c r="D48" s="8" t="s">
        <v>130</v>
      </c>
      <c r="E48" s="8">
        <v>110487535</v>
      </c>
      <c r="F48" s="8">
        <v>0</v>
      </c>
      <c r="G48" s="8">
        <f>Table5[[#This Row],[3670721054]]-Table5[[#This Row],[0]]</f>
        <v>110487535</v>
      </c>
      <c r="H48" s="8">
        <v>170424068</v>
      </c>
      <c r="I48" s="8">
        <v>0</v>
      </c>
      <c r="J48" s="8">
        <f>Table5[[#This Row],[8219441916]]-Table5[[#This Row],[Column9]]</f>
        <v>170424068</v>
      </c>
    </row>
    <row r="49" spans="1:10" ht="23.1" customHeight="1" x14ac:dyDescent="0.6">
      <c r="A49" s="7" t="s">
        <v>199</v>
      </c>
      <c r="B49" s="8" t="s">
        <v>303</v>
      </c>
      <c r="C49" s="8" t="s">
        <v>130</v>
      </c>
      <c r="D49" s="8" t="s">
        <v>130</v>
      </c>
      <c r="E49" s="8">
        <v>428396417</v>
      </c>
      <c r="F49" s="8">
        <v>0</v>
      </c>
      <c r="G49" s="8">
        <f>Table5[[#This Row],[3670721054]]-Table5[[#This Row],[0]]</f>
        <v>428396417</v>
      </c>
      <c r="H49" s="8">
        <v>730741110</v>
      </c>
      <c r="I49" s="8">
        <v>0</v>
      </c>
      <c r="J49" s="8">
        <f>Table5[[#This Row],[8219441916]]-Table5[[#This Row],[Column9]]</f>
        <v>730741110</v>
      </c>
    </row>
    <row r="50" spans="1:10" ht="23.1" customHeight="1" x14ac:dyDescent="0.6">
      <c r="A50" s="7" t="s">
        <v>198</v>
      </c>
      <c r="B50" s="8" t="s">
        <v>303</v>
      </c>
      <c r="C50" s="8" t="s">
        <v>130</v>
      </c>
      <c r="D50" s="8" t="s">
        <v>130</v>
      </c>
      <c r="E50" s="8">
        <v>0</v>
      </c>
      <c r="F50" s="8">
        <v>0</v>
      </c>
      <c r="G50" s="8">
        <f>Table5[[#This Row],[3670721054]]-Table5[[#This Row],[0]]</f>
        <v>0</v>
      </c>
      <c r="H50" s="8">
        <v>27622635</v>
      </c>
      <c r="I50" s="8">
        <v>0</v>
      </c>
      <c r="J50" s="8">
        <f>Table5[[#This Row],[8219441916]]-Table5[[#This Row],[Column9]]</f>
        <v>27622635</v>
      </c>
    </row>
    <row r="51" spans="1:10" ht="23.1" customHeight="1" x14ac:dyDescent="0.6">
      <c r="A51" s="7" t="s">
        <v>197</v>
      </c>
      <c r="B51" s="8" t="s">
        <v>130</v>
      </c>
      <c r="C51" s="8" t="s">
        <v>130</v>
      </c>
      <c r="D51" s="8" t="s">
        <v>130</v>
      </c>
      <c r="E51" s="8">
        <v>322737382</v>
      </c>
      <c r="F51" s="8">
        <v>0</v>
      </c>
      <c r="G51" s="8">
        <f>Table5[[#This Row],[3670721054]]-Table5[[#This Row],[0]]</f>
        <v>322737382</v>
      </c>
      <c r="H51" s="8">
        <v>400991065</v>
      </c>
      <c r="I51" s="8">
        <v>0</v>
      </c>
      <c r="J51" s="8">
        <f>Table5[[#This Row],[8219441916]]-Table5[[#This Row],[Column9]]</f>
        <v>400991065</v>
      </c>
    </row>
    <row r="52" spans="1:10" ht="23.1" customHeight="1" x14ac:dyDescent="0.6">
      <c r="A52" s="7" t="s">
        <v>194</v>
      </c>
      <c r="B52" s="8" t="s">
        <v>357</v>
      </c>
      <c r="C52" s="8" t="s">
        <v>130</v>
      </c>
      <c r="D52" s="8" t="s">
        <v>130</v>
      </c>
      <c r="E52" s="8">
        <v>229690871</v>
      </c>
      <c r="F52" s="8">
        <v>0</v>
      </c>
      <c r="G52" s="8">
        <f>Table5[[#This Row],[3670721054]]-Table5[[#This Row],[0]]</f>
        <v>229690871</v>
      </c>
      <c r="H52" s="8">
        <v>791269430</v>
      </c>
      <c r="I52" s="8">
        <v>0</v>
      </c>
      <c r="J52" s="8">
        <f>Table5[[#This Row],[8219441916]]-Table5[[#This Row],[Column9]]</f>
        <v>791269430</v>
      </c>
    </row>
    <row r="53" spans="1:10" ht="23.1" customHeight="1" x14ac:dyDescent="0.6">
      <c r="A53" s="7" t="s">
        <v>193</v>
      </c>
      <c r="B53" s="8" t="s">
        <v>356</v>
      </c>
      <c r="C53" s="8" t="s">
        <v>130</v>
      </c>
      <c r="D53" s="8" t="s">
        <v>130</v>
      </c>
      <c r="E53" s="8">
        <v>135901091</v>
      </c>
      <c r="F53" s="8">
        <v>0</v>
      </c>
      <c r="G53" s="8">
        <f>Table5[[#This Row],[3670721054]]-Table5[[#This Row],[0]]</f>
        <v>135901091</v>
      </c>
      <c r="H53" s="8">
        <v>147812952</v>
      </c>
      <c r="I53" s="8">
        <v>0</v>
      </c>
      <c r="J53" s="8">
        <f>Table5[[#This Row],[8219441916]]-Table5[[#This Row],[Column9]]</f>
        <v>147812952</v>
      </c>
    </row>
    <row r="54" spans="1:10" ht="23.1" customHeight="1" x14ac:dyDescent="0.6">
      <c r="A54" s="7" t="s">
        <v>192</v>
      </c>
      <c r="B54" s="8" t="s">
        <v>356</v>
      </c>
      <c r="C54" s="8" t="s">
        <v>130</v>
      </c>
      <c r="D54" s="8" t="s">
        <v>130</v>
      </c>
      <c r="E54" s="8">
        <v>120816409</v>
      </c>
      <c r="F54" s="8">
        <v>0</v>
      </c>
      <c r="G54" s="8">
        <f>Table5[[#This Row],[3670721054]]-Table5[[#This Row],[0]]</f>
        <v>120816409</v>
      </c>
      <c r="H54" s="8">
        <v>148762156</v>
      </c>
      <c r="I54" s="8">
        <v>0</v>
      </c>
      <c r="J54" s="8">
        <f>Table5[[#This Row],[8219441916]]-Table5[[#This Row],[Column9]]</f>
        <v>148762156</v>
      </c>
    </row>
    <row r="55" spans="1:10" ht="23.1" customHeight="1" x14ac:dyDescent="0.6">
      <c r="A55" s="7" t="s">
        <v>191</v>
      </c>
      <c r="B55" s="8" t="s">
        <v>356</v>
      </c>
      <c r="C55" s="8" t="s">
        <v>130</v>
      </c>
      <c r="D55" s="8" t="s">
        <v>130</v>
      </c>
      <c r="E55" s="8">
        <v>116944343</v>
      </c>
      <c r="F55" s="8">
        <v>0</v>
      </c>
      <c r="G55" s="8">
        <f>Table5[[#This Row],[3670721054]]-Table5[[#This Row],[0]]</f>
        <v>116944343</v>
      </c>
      <c r="H55" s="8">
        <v>189142618</v>
      </c>
      <c r="I55" s="8">
        <v>0</v>
      </c>
      <c r="J55" s="8">
        <f>Table5[[#This Row],[8219441916]]-Table5[[#This Row],[Column9]]</f>
        <v>189142618</v>
      </c>
    </row>
    <row r="56" spans="1:10" ht="23.1" customHeight="1" x14ac:dyDescent="0.6">
      <c r="A56" s="7" t="s">
        <v>190</v>
      </c>
      <c r="B56" s="8" t="s">
        <v>356</v>
      </c>
      <c r="C56" s="8" t="s">
        <v>130</v>
      </c>
      <c r="D56" s="8" t="s">
        <v>130</v>
      </c>
      <c r="E56" s="8">
        <v>48962253</v>
      </c>
      <c r="F56" s="8">
        <v>0</v>
      </c>
      <c r="G56" s="8">
        <f>Table5[[#This Row],[3670721054]]-Table5[[#This Row],[0]]</f>
        <v>48962253</v>
      </c>
      <c r="H56" s="8">
        <v>303435590</v>
      </c>
      <c r="I56" s="8">
        <v>0</v>
      </c>
      <c r="J56" s="8">
        <f>Table5[[#This Row],[8219441916]]-Table5[[#This Row],[Column9]]</f>
        <v>303435590</v>
      </c>
    </row>
    <row r="57" spans="1:10" ht="23.1" customHeight="1" x14ac:dyDescent="0.6">
      <c r="A57" s="7" t="s">
        <v>189</v>
      </c>
      <c r="B57" s="8" t="s">
        <v>303</v>
      </c>
      <c r="C57" s="8" t="s">
        <v>130</v>
      </c>
      <c r="D57" s="8" t="s">
        <v>130</v>
      </c>
      <c r="E57" s="8">
        <v>346116285</v>
      </c>
      <c r="F57" s="8">
        <v>0</v>
      </c>
      <c r="G57" s="8">
        <f>Table5[[#This Row],[3670721054]]-Table5[[#This Row],[0]]</f>
        <v>346116285</v>
      </c>
      <c r="H57" s="8">
        <v>459331090</v>
      </c>
      <c r="I57" s="8">
        <v>0</v>
      </c>
      <c r="J57" s="8">
        <f>Table5[[#This Row],[8219441916]]-Table5[[#This Row],[Column9]]</f>
        <v>459331090</v>
      </c>
    </row>
    <row r="58" spans="1:10" ht="23.1" customHeight="1" x14ac:dyDescent="0.6">
      <c r="A58" s="7" t="s">
        <v>188</v>
      </c>
      <c r="B58" s="8" t="s">
        <v>303</v>
      </c>
      <c r="C58" s="8" t="s">
        <v>130</v>
      </c>
      <c r="D58" s="8" t="s">
        <v>130</v>
      </c>
      <c r="E58" s="8">
        <v>303656578</v>
      </c>
      <c r="F58" s="8">
        <v>0</v>
      </c>
      <c r="G58" s="8">
        <f>Table5[[#This Row],[3670721054]]-Table5[[#This Row],[0]]</f>
        <v>303656578</v>
      </c>
      <c r="H58" s="8">
        <v>499229862</v>
      </c>
      <c r="I58" s="8">
        <v>0</v>
      </c>
      <c r="J58" s="8">
        <f>Table5[[#This Row],[8219441916]]-Table5[[#This Row],[Column9]]</f>
        <v>499229862</v>
      </c>
    </row>
    <row r="59" spans="1:10" ht="23.1" customHeight="1" x14ac:dyDescent="0.6">
      <c r="A59" s="7" t="s">
        <v>187</v>
      </c>
      <c r="B59" s="8" t="s">
        <v>303</v>
      </c>
      <c r="C59" s="8" t="s">
        <v>130</v>
      </c>
      <c r="D59" s="8" t="s">
        <v>130</v>
      </c>
      <c r="E59" s="8">
        <v>107522576</v>
      </c>
      <c r="F59" s="8">
        <v>0</v>
      </c>
      <c r="G59" s="8">
        <f>Table5[[#This Row],[3670721054]]-Table5[[#This Row],[0]]</f>
        <v>107522576</v>
      </c>
      <c r="H59" s="8">
        <v>315681928</v>
      </c>
      <c r="I59" s="8">
        <v>0</v>
      </c>
      <c r="J59" s="8">
        <f>Table5[[#This Row],[8219441916]]-Table5[[#This Row],[Column9]]</f>
        <v>315681928</v>
      </c>
    </row>
    <row r="60" spans="1:10" ht="23.1" customHeight="1" x14ac:dyDescent="0.6">
      <c r="A60" s="7" t="s">
        <v>186</v>
      </c>
      <c r="B60" s="8" t="s">
        <v>358</v>
      </c>
      <c r="C60" s="8" t="s">
        <v>130</v>
      </c>
      <c r="D60" s="8" t="s">
        <v>130</v>
      </c>
      <c r="E60" s="8">
        <v>317139063</v>
      </c>
      <c r="F60" s="8">
        <v>0</v>
      </c>
      <c r="G60" s="8">
        <f>Table5[[#This Row],[3670721054]]-Table5[[#This Row],[0]]</f>
        <v>317139063</v>
      </c>
      <c r="H60" s="8">
        <v>368678292</v>
      </c>
      <c r="I60" s="8">
        <v>0</v>
      </c>
      <c r="J60" s="8">
        <f>Table5[[#This Row],[8219441916]]-Table5[[#This Row],[Column9]]</f>
        <v>368678292</v>
      </c>
    </row>
    <row r="61" spans="1:10" ht="23.1" customHeight="1" x14ac:dyDescent="0.6">
      <c r="A61" s="7" t="s">
        <v>185</v>
      </c>
      <c r="B61" s="8" t="s">
        <v>357</v>
      </c>
      <c r="C61" s="8" t="s">
        <v>130</v>
      </c>
      <c r="D61" s="8" t="s">
        <v>130</v>
      </c>
      <c r="E61" s="8">
        <v>491947878</v>
      </c>
      <c r="F61" s="8">
        <v>0</v>
      </c>
      <c r="G61" s="8">
        <f>Table5[[#This Row],[3670721054]]-Table5[[#This Row],[0]]</f>
        <v>491947878</v>
      </c>
      <c r="H61" s="8">
        <v>715325406</v>
      </c>
      <c r="I61" s="8">
        <v>0</v>
      </c>
      <c r="J61" s="8">
        <f>Table5[[#This Row],[8219441916]]-Table5[[#This Row],[Column9]]</f>
        <v>715325406</v>
      </c>
    </row>
    <row r="62" spans="1:10" ht="23.1" customHeight="1" x14ac:dyDescent="0.6">
      <c r="A62" s="7" t="s">
        <v>184</v>
      </c>
      <c r="B62" s="8" t="s">
        <v>357</v>
      </c>
      <c r="C62" s="8" t="s">
        <v>130</v>
      </c>
      <c r="D62" s="8" t="s">
        <v>130</v>
      </c>
      <c r="E62" s="8">
        <v>481129168</v>
      </c>
      <c r="F62" s="8">
        <v>0</v>
      </c>
      <c r="G62" s="8">
        <f>Table5[[#This Row],[3670721054]]-Table5[[#This Row],[0]]</f>
        <v>481129168</v>
      </c>
      <c r="H62" s="8">
        <v>869700159</v>
      </c>
      <c r="I62" s="8">
        <v>0</v>
      </c>
      <c r="J62" s="8">
        <f>Table5[[#This Row],[8219441916]]-Table5[[#This Row],[Column9]]</f>
        <v>869700159</v>
      </c>
    </row>
    <row r="63" spans="1:10" ht="23.1" customHeight="1" x14ac:dyDescent="0.6">
      <c r="A63" s="7" t="s">
        <v>183</v>
      </c>
      <c r="B63" s="8" t="s">
        <v>357</v>
      </c>
      <c r="C63" s="8" t="s">
        <v>130</v>
      </c>
      <c r="D63" s="8" t="s">
        <v>130</v>
      </c>
      <c r="E63" s="8">
        <v>97516221</v>
      </c>
      <c r="F63" s="8">
        <v>0</v>
      </c>
      <c r="G63" s="8">
        <f>Table5[[#This Row],[3670721054]]-Table5[[#This Row],[0]]</f>
        <v>97516221</v>
      </c>
      <c r="H63" s="8">
        <v>111362664</v>
      </c>
      <c r="I63" s="8">
        <v>0</v>
      </c>
      <c r="J63" s="8">
        <f>Table5[[#This Row],[8219441916]]-Table5[[#This Row],[Column9]]</f>
        <v>111362664</v>
      </c>
    </row>
    <row r="64" spans="1:10" ht="23.1" customHeight="1" x14ac:dyDescent="0.6">
      <c r="A64" s="7" t="s">
        <v>182</v>
      </c>
      <c r="B64" s="8" t="s">
        <v>356</v>
      </c>
      <c r="C64" s="8" t="s">
        <v>130</v>
      </c>
      <c r="D64" s="8" t="s">
        <v>130</v>
      </c>
      <c r="E64" s="8">
        <v>101919339</v>
      </c>
      <c r="F64" s="8">
        <v>0</v>
      </c>
      <c r="G64" s="8">
        <f>Table5[[#This Row],[3670721054]]-Table5[[#This Row],[0]]</f>
        <v>101919339</v>
      </c>
      <c r="H64" s="8">
        <v>261959206</v>
      </c>
      <c r="I64" s="8">
        <v>0</v>
      </c>
      <c r="J64" s="8">
        <f>Table5[[#This Row],[8219441916]]-Table5[[#This Row],[Column9]]</f>
        <v>261959206</v>
      </c>
    </row>
    <row r="65" spans="1:10" ht="23.1" customHeight="1" x14ac:dyDescent="0.6">
      <c r="A65" s="7" t="s">
        <v>181</v>
      </c>
      <c r="B65" s="8" t="s">
        <v>356</v>
      </c>
      <c r="C65" s="8" t="s">
        <v>130</v>
      </c>
      <c r="D65" s="8" t="s">
        <v>130</v>
      </c>
      <c r="E65" s="8">
        <v>544140796</v>
      </c>
      <c r="F65" s="8">
        <v>0</v>
      </c>
      <c r="G65" s="8">
        <f>Table5[[#This Row],[3670721054]]-Table5[[#This Row],[0]]</f>
        <v>544140796</v>
      </c>
      <c r="H65" s="8">
        <v>744372982</v>
      </c>
      <c r="I65" s="8">
        <v>0</v>
      </c>
      <c r="J65" s="8">
        <f>Table5[[#This Row],[8219441916]]-Table5[[#This Row],[Column9]]</f>
        <v>744372982</v>
      </c>
    </row>
    <row r="66" spans="1:10" ht="23.1" customHeight="1" x14ac:dyDescent="0.6">
      <c r="A66" s="7" t="s">
        <v>180</v>
      </c>
      <c r="B66" s="8" t="s">
        <v>355</v>
      </c>
      <c r="C66" s="8" t="s">
        <v>130</v>
      </c>
      <c r="D66" s="8" t="s">
        <v>130</v>
      </c>
      <c r="E66" s="8">
        <v>0</v>
      </c>
      <c r="F66" s="8">
        <v>0</v>
      </c>
      <c r="G66" s="8">
        <f>Table5[[#This Row],[3670721054]]-Table5[[#This Row],[0]]</f>
        <v>0</v>
      </c>
      <c r="H66" s="8">
        <v>138462770</v>
      </c>
      <c r="I66" s="8">
        <v>0</v>
      </c>
      <c r="J66" s="8">
        <f>Table5[[#This Row],[8219441916]]-Table5[[#This Row],[Column9]]</f>
        <v>138462770</v>
      </c>
    </row>
    <row r="67" spans="1:10" ht="23.1" customHeight="1" x14ac:dyDescent="0.6">
      <c r="A67" s="7" t="s">
        <v>179</v>
      </c>
      <c r="B67" s="8" t="s">
        <v>355</v>
      </c>
      <c r="C67" s="8" t="s">
        <v>130</v>
      </c>
      <c r="D67" s="8" t="s">
        <v>130</v>
      </c>
      <c r="E67" s="8">
        <v>0</v>
      </c>
      <c r="F67" s="8">
        <v>0</v>
      </c>
      <c r="G67" s="8">
        <f>Table5[[#This Row],[3670721054]]-Table5[[#This Row],[0]]</f>
        <v>0</v>
      </c>
      <c r="H67" s="8">
        <v>143100045</v>
      </c>
      <c r="I67" s="8">
        <v>0</v>
      </c>
      <c r="J67" s="8">
        <f>Table5[[#This Row],[8219441916]]-Table5[[#This Row],[Column9]]</f>
        <v>143100045</v>
      </c>
    </row>
    <row r="68" spans="1:10" ht="23.1" customHeight="1" x14ac:dyDescent="0.6">
      <c r="A68" s="7" t="s">
        <v>178</v>
      </c>
      <c r="B68" s="8" t="s">
        <v>303</v>
      </c>
      <c r="C68" s="8" t="s">
        <v>130</v>
      </c>
      <c r="D68" s="8" t="s">
        <v>130</v>
      </c>
      <c r="E68" s="8">
        <v>332989564</v>
      </c>
      <c r="F68" s="8">
        <v>0</v>
      </c>
      <c r="G68" s="8">
        <f>Table5[[#This Row],[3670721054]]-Table5[[#This Row],[0]]</f>
        <v>332989564</v>
      </c>
      <c r="H68" s="8">
        <v>653140476</v>
      </c>
      <c r="I68" s="8">
        <v>0</v>
      </c>
      <c r="J68" s="8">
        <f>Table5[[#This Row],[8219441916]]-Table5[[#This Row],[Column9]]</f>
        <v>653140476</v>
      </c>
    </row>
    <row r="69" spans="1:10" ht="23.1" customHeight="1" x14ac:dyDescent="0.6">
      <c r="A69" s="7" t="s">
        <v>177</v>
      </c>
      <c r="B69" s="8" t="s">
        <v>303</v>
      </c>
      <c r="C69" s="8" t="s">
        <v>130</v>
      </c>
      <c r="D69" s="8" t="s">
        <v>130</v>
      </c>
      <c r="E69" s="8">
        <v>349401871</v>
      </c>
      <c r="F69" s="8">
        <v>0</v>
      </c>
      <c r="G69" s="8">
        <f>Table5[[#This Row],[3670721054]]-Table5[[#This Row],[0]]</f>
        <v>349401871</v>
      </c>
      <c r="H69" s="8">
        <v>3071632978</v>
      </c>
      <c r="I69" s="8">
        <v>0</v>
      </c>
      <c r="J69" s="8">
        <f>Table5[[#This Row],[8219441916]]-Table5[[#This Row],[Column9]]</f>
        <v>3071632978</v>
      </c>
    </row>
    <row r="70" spans="1:10" ht="23.1" customHeight="1" x14ac:dyDescent="0.6">
      <c r="A70" s="7" t="s">
        <v>176</v>
      </c>
      <c r="B70" s="8" t="s">
        <v>357</v>
      </c>
      <c r="C70" s="8" t="s">
        <v>130</v>
      </c>
      <c r="D70" s="8" t="s">
        <v>130</v>
      </c>
      <c r="E70" s="8">
        <v>157709707</v>
      </c>
      <c r="F70" s="8">
        <v>0</v>
      </c>
      <c r="G70" s="8">
        <f>Table5[[#This Row],[3670721054]]-Table5[[#This Row],[0]]</f>
        <v>157709707</v>
      </c>
      <c r="H70" s="8">
        <v>279088733</v>
      </c>
      <c r="I70" s="8">
        <v>0</v>
      </c>
      <c r="J70" s="8">
        <f>Table5[[#This Row],[8219441916]]-Table5[[#This Row],[Column9]]</f>
        <v>279088733</v>
      </c>
    </row>
    <row r="71" spans="1:10" ht="23.1" customHeight="1" x14ac:dyDescent="0.6">
      <c r="A71" s="7" t="s">
        <v>175</v>
      </c>
      <c r="B71" s="8" t="s">
        <v>357</v>
      </c>
      <c r="C71" s="8" t="s">
        <v>130</v>
      </c>
      <c r="D71" s="8" t="s">
        <v>130</v>
      </c>
      <c r="E71" s="8">
        <v>106054951</v>
      </c>
      <c r="F71" s="8">
        <v>0</v>
      </c>
      <c r="G71" s="8">
        <f>Table5[[#This Row],[3670721054]]-Table5[[#This Row],[0]]</f>
        <v>106054951</v>
      </c>
      <c r="H71" s="8">
        <v>3179417909</v>
      </c>
      <c r="I71" s="8">
        <v>0</v>
      </c>
      <c r="J71" s="8">
        <f>Table5[[#This Row],[8219441916]]-Table5[[#This Row],[Column9]]</f>
        <v>3179417909</v>
      </c>
    </row>
    <row r="72" spans="1:10" ht="23.1" customHeight="1" x14ac:dyDescent="0.6">
      <c r="A72" s="7" t="s">
        <v>174</v>
      </c>
      <c r="B72" s="8" t="s">
        <v>355</v>
      </c>
      <c r="C72" s="8" t="s">
        <v>130</v>
      </c>
      <c r="D72" s="8" t="s">
        <v>130</v>
      </c>
      <c r="E72" s="8">
        <v>0</v>
      </c>
      <c r="F72" s="8">
        <v>0</v>
      </c>
      <c r="G72" s="8">
        <f>Table5[[#This Row],[3670721054]]-Table5[[#This Row],[0]]</f>
        <v>0</v>
      </c>
      <c r="H72" s="8">
        <v>58116683</v>
      </c>
      <c r="I72" s="8">
        <v>0</v>
      </c>
      <c r="J72" s="8">
        <f>Table5[[#This Row],[8219441916]]-Table5[[#This Row],[Column9]]</f>
        <v>58116683</v>
      </c>
    </row>
    <row r="73" spans="1:10" ht="23.1" customHeight="1" x14ac:dyDescent="0.6">
      <c r="A73" s="7" t="s">
        <v>173</v>
      </c>
      <c r="B73" s="8" t="s">
        <v>355</v>
      </c>
      <c r="C73" s="8" t="s">
        <v>130</v>
      </c>
      <c r="D73" s="8" t="s">
        <v>130</v>
      </c>
      <c r="E73" s="8">
        <v>0</v>
      </c>
      <c r="F73" s="8">
        <v>0</v>
      </c>
      <c r="G73" s="8">
        <f>Table5[[#This Row],[3670721054]]-Table5[[#This Row],[0]]</f>
        <v>0</v>
      </c>
      <c r="H73" s="8">
        <v>182210734</v>
      </c>
      <c r="I73" s="8">
        <v>0</v>
      </c>
      <c r="J73" s="8">
        <f>Table5[[#This Row],[8219441916]]-Table5[[#This Row],[Column9]]</f>
        <v>182210734</v>
      </c>
    </row>
    <row r="74" spans="1:10" ht="23.1" customHeight="1" x14ac:dyDescent="0.6">
      <c r="A74" s="7" t="s">
        <v>172</v>
      </c>
      <c r="B74" s="8" t="s">
        <v>356</v>
      </c>
      <c r="C74" s="8" t="s">
        <v>130</v>
      </c>
      <c r="D74" s="8" t="s">
        <v>130</v>
      </c>
      <c r="E74" s="8">
        <v>20719103</v>
      </c>
      <c r="F74" s="8">
        <v>0</v>
      </c>
      <c r="G74" s="8">
        <f>Table5[[#This Row],[3670721054]]-Table5[[#This Row],[0]]</f>
        <v>20719103</v>
      </c>
      <c r="H74" s="8">
        <v>23646550</v>
      </c>
      <c r="I74" s="8">
        <v>0</v>
      </c>
      <c r="J74" s="8">
        <f>Table5[[#This Row],[8219441916]]-Table5[[#This Row],[Column9]]</f>
        <v>23646550</v>
      </c>
    </row>
    <row r="75" spans="1:10" ht="23.1" customHeight="1" x14ac:dyDescent="0.6">
      <c r="A75" s="7" t="s">
        <v>171</v>
      </c>
      <c r="B75" s="8" t="s">
        <v>356</v>
      </c>
      <c r="C75" s="8" t="s">
        <v>130</v>
      </c>
      <c r="D75" s="8" t="s">
        <v>130</v>
      </c>
      <c r="E75" s="8">
        <v>20218110</v>
      </c>
      <c r="F75" s="8">
        <v>0</v>
      </c>
      <c r="G75" s="8">
        <f>Table5[[#This Row],[3670721054]]-Table5[[#This Row],[0]]</f>
        <v>20218110</v>
      </c>
      <c r="H75" s="8">
        <v>251256222</v>
      </c>
      <c r="I75" s="8">
        <v>0</v>
      </c>
      <c r="J75" s="8">
        <f>Table5[[#This Row],[8219441916]]-Table5[[#This Row],[Column9]]</f>
        <v>251256222</v>
      </c>
    </row>
    <row r="76" spans="1:10" ht="23.1" customHeight="1" x14ac:dyDescent="0.6">
      <c r="A76" s="7" t="s">
        <v>170</v>
      </c>
      <c r="B76" s="8" t="s">
        <v>355</v>
      </c>
      <c r="C76" s="8" t="s">
        <v>130</v>
      </c>
      <c r="D76" s="8" t="s">
        <v>130</v>
      </c>
      <c r="E76" s="8">
        <v>0</v>
      </c>
      <c r="F76" s="8">
        <v>0</v>
      </c>
      <c r="G76" s="8">
        <f>Table5[[#This Row],[3670721054]]-Table5[[#This Row],[0]]</f>
        <v>0</v>
      </c>
      <c r="H76" s="8">
        <v>21978944</v>
      </c>
      <c r="I76" s="8">
        <v>0</v>
      </c>
      <c r="J76" s="8">
        <f>Table5[[#This Row],[8219441916]]-Table5[[#This Row],[Column9]]</f>
        <v>21978944</v>
      </c>
    </row>
    <row r="77" spans="1:10" ht="23.1" customHeight="1" x14ac:dyDescent="0.6">
      <c r="A77" s="7" t="s">
        <v>169</v>
      </c>
      <c r="B77" s="8" t="s">
        <v>303</v>
      </c>
      <c r="C77" s="8" t="s">
        <v>130</v>
      </c>
      <c r="D77" s="8" t="s">
        <v>130</v>
      </c>
      <c r="E77" s="8">
        <v>254587564</v>
      </c>
      <c r="F77" s="8">
        <v>0</v>
      </c>
      <c r="G77" s="8">
        <f>Table5[[#This Row],[3670721054]]-Table5[[#This Row],[0]]</f>
        <v>254587564</v>
      </c>
      <c r="H77" s="8">
        <v>474303127</v>
      </c>
      <c r="I77" s="8">
        <v>0</v>
      </c>
      <c r="J77" s="8">
        <f>Table5[[#This Row],[8219441916]]-Table5[[#This Row],[Column9]]</f>
        <v>474303127</v>
      </c>
    </row>
    <row r="78" spans="1:10" ht="23.1" customHeight="1" x14ac:dyDescent="0.6">
      <c r="A78" s="7" t="s">
        <v>168</v>
      </c>
      <c r="B78" s="8" t="s">
        <v>358</v>
      </c>
      <c r="C78" s="8" t="s">
        <v>130</v>
      </c>
      <c r="D78" s="8" t="s">
        <v>130</v>
      </c>
      <c r="E78" s="8">
        <v>79401156</v>
      </c>
      <c r="F78" s="8">
        <v>0</v>
      </c>
      <c r="G78" s="8">
        <f>Table5[[#This Row],[3670721054]]-Table5[[#This Row],[0]]</f>
        <v>79401156</v>
      </c>
      <c r="H78" s="8">
        <v>251042971</v>
      </c>
      <c r="I78" s="8">
        <v>0</v>
      </c>
      <c r="J78" s="8">
        <f>Table5[[#This Row],[8219441916]]-Table5[[#This Row],[Column9]]</f>
        <v>251042971</v>
      </c>
    </row>
    <row r="79" spans="1:10" ht="23.1" customHeight="1" x14ac:dyDescent="0.6">
      <c r="A79" s="7" t="s">
        <v>167</v>
      </c>
      <c r="B79" s="8" t="s">
        <v>358</v>
      </c>
      <c r="C79" s="8" t="s">
        <v>130</v>
      </c>
      <c r="D79" s="8" t="s">
        <v>130</v>
      </c>
      <c r="E79" s="8">
        <v>7145561</v>
      </c>
      <c r="F79" s="8">
        <v>0</v>
      </c>
      <c r="G79" s="8">
        <f>Table5[[#This Row],[3670721054]]-Table5[[#This Row],[0]]</f>
        <v>7145561</v>
      </c>
      <c r="H79" s="8">
        <v>281212053</v>
      </c>
      <c r="I79" s="8">
        <v>0</v>
      </c>
      <c r="J79" s="8">
        <f>Table5[[#This Row],[8219441916]]-Table5[[#This Row],[Column9]]</f>
        <v>281212053</v>
      </c>
    </row>
    <row r="80" spans="1:10" ht="23.1" customHeight="1" x14ac:dyDescent="0.6">
      <c r="A80" s="7" t="s">
        <v>165</v>
      </c>
      <c r="B80" s="8" t="s">
        <v>10</v>
      </c>
      <c r="C80" s="8" t="s">
        <v>130</v>
      </c>
      <c r="D80" s="8" t="s">
        <v>130</v>
      </c>
      <c r="E80" s="8">
        <v>1159533322</v>
      </c>
      <c r="F80" s="8">
        <v>0</v>
      </c>
      <c r="G80" s="8">
        <f>Table5[[#This Row],[3670721054]]-Table5[[#This Row],[0]]</f>
        <v>1159533322</v>
      </c>
      <c r="H80" s="8">
        <v>1662693069</v>
      </c>
      <c r="I80" s="8">
        <v>0</v>
      </c>
      <c r="J80" s="8">
        <f>Table5[[#This Row],[8219441916]]-Table5[[#This Row],[Column9]]</f>
        <v>1662693069</v>
      </c>
    </row>
    <row r="81" spans="1:10" ht="23.1" customHeight="1" x14ac:dyDescent="0.6">
      <c r="A81" s="7" t="s">
        <v>164</v>
      </c>
      <c r="B81" s="8" t="s">
        <v>357</v>
      </c>
      <c r="C81" s="8" t="s">
        <v>130</v>
      </c>
      <c r="D81" s="8" t="s">
        <v>130</v>
      </c>
      <c r="E81" s="8">
        <v>216523752</v>
      </c>
      <c r="F81" s="8">
        <v>0</v>
      </c>
      <c r="G81" s="8">
        <f>Table5[[#This Row],[3670721054]]-Table5[[#This Row],[0]]</f>
        <v>216523752</v>
      </c>
      <c r="H81" s="8">
        <v>1327035219</v>
      </c>
      <c r="I81" s="8">
        <v>0</v>
      </c>
      <c r="J81" s="8">
        <f>Table5[[#This Row],[8219441916]]-Table5[[#This Row],[Column9]]</f>
        <v>1327035219</v>
      </c>
    </row>
    <row r="82" spans="1:10" ht="23.1" customHeight="1" x14ac:dyDescent="0.6">
      <c r="A82" s="7" t="s">
        <v>163</v>
      </c>
      <c r="B82" s="8" t="s">
        <v>356</v>
      </c>
      <c r="C82" s="8" t="s">
        <v>130</v>
      </c>
      <c r="D82" s="8" t="s">
        <v>130</v>
      </c>
      <c r="E82" s="8">
        <v>204321826</v>
      </c>
      <c r="F82" s="8">
        <v>0</v>
      </c>
      <c r="G82" s="8">
        <f>Table5[[#This Row],[3670721054]]-Table5[[#This Row],[0]]</f>
        <v>204321826</v>
      </c>
      <c r="H82" s="8">
        <v>234544103</v>
      </c>
      <c r="I82" s="8">
        <v>0</v>
      </c>
      <c r="J82" s="8">
        <f>Table5[[#This Row],[8219441916]]-Table5[[#This Row],[Column9]]</f>
        <v>234544103</v>
      </c>
    </row>
    <row r="83" spans="1:10" ht="23.1" customHeight="1" x14ac:dyDescent="0.6">
      <c r="A83" s="7" t="s">
        <v>162</v>
      </c>
      <c r="B83" s="8" t="s">
        <v>356</v>
      </c>
      <c r="C83" s="8" t="s">
        <v>130</v>
      </c>
      <c r="D83" s="8" t="s">
        <v>130</v>
      </c>
      <c r="E83" s="8">
        <v>131544199</v>
      </c>
      <c r="F83" s="8">
        <v>0</v>
      </c>
      <c r="G83" s="8">
        <f>Table5[[#This Row],[3670721054]]-Table5[[#This Row],[0]]</f>
        <v>131544199</v>
      </c>
      <c r="H83" s="8">
        <v>552400028</v>
      </c>
      <c r="I83" s="8">
        <v>0</v>
      </c>
      <c r="J83" s="8">
        <f>Table5[[#This Row],[8219441916]]-Table5[[#This Row],[Column9]]</f>
        <v>552400028</v>
      </c>
    </row>
    <row r="84" spans="1:10" ht="23.1" customHeight="1" x14ac:dyDescent="0.6">
      <c r="A84" s="7" t="s">
        <v>161</v>
      </c>
      <c r="B84" s="8" t="s">
        <v>356</v>
      </c>
      <c r="C84" s="8" t="s">
        <v>130</v>
      </c>
      <c r="D84" s="8" t="s">
        <v>130</v>
      </c>
      <c r="E84" s="8">
        <v>65930895</v>
      </c>
      <c r="F84" s="8">
        <v>0</v>
      </c>
      <c r="G84" s="8">
        <f>Table5[[#This Row],[3670721054]]-Table5[[#This Row],[0]]</f>
        <v>65930895</v>
      </c>
      <c r="H84" s="8">
        <v>198255780</v>
      </c>
      <c r="I84" s="8">
        <v>0</v>
      </c>
      <c r="J84" s="8">
        <f>Table5[[#This Row],[8219441916]]-Table5[[#This Row],[Column9]]</f>
        <v>198255780</v>
      </c>
    </row>
    <row r="85" spans="1:10" ht="23.1" customHeight="1" x14ac:dyDescent="0.6">
      <c r="A85" s="7" t="s">
        <v>160</v>
      </c>
      <c r="B85" s="8" t="s">
        <v>355</v>
      </c>
      <c r="C85" s="8" t="s">
        <v>130</v>
      </c>
      <c r="D85" s="8" t="s">
        <v>130</v>
      </c>
      <c r="E85" s="8">
        <v>0</v>
      </c>
      <c r="F85" s="8">
        <v>0</v>
      </c>
      <c r="G85" s="8">
        <f>Table5[[#This Row],[3670721054]]-Table5[[#This Row],[0]]</f>
        <v>0</v>
      </c>
      <c r="H85" s="8">
        <v>21364640</v>
      </c>
      <c r="I85" s="8">
        <v>0</v>
      </c>
      <c r="J85" s="8">
        <f>Table5[[#This Row],[8219441916]]-Table5[[#This Row],[Column9]]</f>
        <v>21364640</v>
      </c>
    </row>
    <row r="86" spans="1:10" ht="23.1" customHeight="1" x14ac:dyDescent="0.6">
      <c r="A86" s="7" t="s">
        <v>159</v>
      </c>
      <c r="B86" s="8" t="s">
        <v>303</v>
      </c>
      <c r="C86" s="8" t="s">
        <v>130</v>
      </c>
      <c r="D86" s="8" t="s">
        <v>130</v>
      </c>
      <c r="E86" s="8">
        <v>217880253</v>
      </c>
      <c r="F86" s="8">
        <v>0</v>
      </c>
      <c r="G86" s="8">
        <f>Table5[[#This Row],[3670721054]]-Table5[[#This Row],[0]]</f>
        <v>217880253</v>
      </c>
      <c r="H86" s="8">
        <v>553775383</v>
      </c>
      <c r="I86" s="8">
        <v>0</v>
      </c>
      <c r="J86" s="8">
        <f>Table5[[#This Row],[8219441916]]-Table5[[#This Row],[Column9]]</f>
        <v>553775383</v>
      </c>
    </row>
    <row r="87" spans="1:10" ht="23.1" customHeight="1" x14ac:dyDescent="0.6">
      <c r="A87" s="7" t="s">
        <v>158</v>
      </c>
      <c r="B87" s="8" t="s">
        <v>303</v>
      </c>
      <c r="C87" s="8" t="s">
        <v>130</v>
      </c>
      <c r="D87" s="8" t="s">
        <v>130</v>
      </c>
      <c r="E87" s="8">
        <v>411387327</v>
      </c>
      <c r="F87" s="8">
        <v>0</v>
      </c>
      <c r="G87" s="8">
        <f>Table5[[#This Row],[3670721054]]-Table5[[#This Row],[0]]</f>
        <v>411387327</v>
      </c>
      <c r="H87" s="8">
        <v>791594470</v>
      </c>
      <c r="I87" s="8">
        <v>0</v>
      </c>
      <c r="J87" s="8">
        <f>Table5[[#This Row],[8219441916]]-Table5[[#This Row],[Column9]]</f>
        <v>791594470</v>
      </c>
    </row>
    <row r="88" spans="1:10" ht="23.1" customHeight="1" x14ac:dyDescent="0.6">
      <c r="A88" s="7" t="s">
        <v>157</v>
      </c>
      <c r="B88" s="8" t="s">
        <v>303</v>
      </c>
      <c r="C88" s="8" t="s">
        <v>130</v>
      </c>
      <c r="D88" s="8" t="s">
        <v>130</v>
      </c>
      <c r="E88" s="8">
        <v>241207590</v>
      </c>
      <c r="F88" s="8">
        <v>0</v>
      </c>
      <c r="G88" s="8">
        <f>Table5[[#This Row],[3670721054]]-Table5[[#This Row],[0]]</f>
        <v>241207590</v>
      </c>
      <c r="H88" s="8">
        <v>284500950</v>
      </c>
      <c r="I88" s="8">
        <v>0</v>
      </c>
      <c r="J88" s="8">
        <f>Table5[[#This Row],[8219441916]]-Table5[[#This Row],[Column9]]</f>
        <v>284500950</v>
      </c>
    </row>
    <row r="89" spans="1:10" ht="23.1" customHeight="1" x14ac:dyDescent="0.6">
      <c r="A89" s="7" t="s">
        <v>155</v>
      </c>
      <c r="B89" s="8" t="s">
        <v>358</v>
      </c>
      <c r="C89" s="8" t="s">
        <v>130</v>
      </c>
      <c r="D89" s="8" t="s">
        <v>130</v>
      </c>
      <c r="E89" s="8">
        <v>126445798</v>
      </c>
      <c r="F89" s="8">
        <v>0</v>
      </c>
      <c r="G89" s="8">
        <f>Table5[[#This Row],[3670721054]]-Table5[[#This Row],[0]]</f>
        <v>126445798</v>
      </c>
      <c r="H89" s="8">
        <v>465205583</v>
      </c>
      <c r="I89" s="8">
        <v>0</v>
      </c>
      <c r="J89" s="8">
        <f>Table5[[#This Row],[8219441916]]-Table5[[#This Row],[Column9]]</f>
        <v>465205583</v>
      </c>
    </row>
    <row r="90" spans="1:10" ht="23.1" customHeight="1" thickBot="1" x14ac:dyDescent="0.65">
      <c r="A90" s="7" t="s">
        <v>106</v>
      </c>
      <c r="B90" s="8"/>
      <c r="C90" s="8"/>
      <c r="D90" s="8"/>
      <c r="E90" s="11">
        <f t="shared" ref="E90:J90" si="0">SUM(E7:E89)</f>
        <v>79975206852</v>
      </c>
      <c r="F90" s="11">
        <f t="shared" si="0"/>
        <v>0</v>
      </c>
      <c r="G90" s="11">
        <f t="shared" si="0"/>
        <v>79975206852</v>
      </c>
      <c r="H90" s="11">
        <f t="shared" si="0"/>
        <v>147736974089</v>
      </c>
      <c r="I90" s="11">
        <f t="shared" si="0"/>
        <v>0</v>
      </c>
      <c r="J90" s="11">
        <f t="shared" si="0"/>
        <v>147736974089</v>
      </c>
    </row>
    <row r="91" spans="1:10" ht="23.1" customHeight="1" thickTop="1" x14ac:dyDescent="0.6">
      <c r="A91" s="7"/>
      <c r="B91" s="8"/>
      <c r="C91" s="8"/>
      <c r="D91" s="8"/>
      <c r="E91" s="8"/>
      <c r="F91" s="8"/>
      <c r="G91" s="8"/>
      <c r="H91" s="8"/>
      <c r="I91" s="8"/>
      <c r="J91" s="8"/>
    </row>
  </sheetData>
  <mergeCells count="7">
    <mergeCell ref="A1:J1"/>
    <mergeCell ref="A2:J2"/>
    <mergeCell ref="A3:J3"/>
    <mergeCell ref="A4:E4"/>
    <mergeCell ref="B5:D5"/>
    <mergeCell ref="E5:G5"/>
    <mergeCell ref="H5:J5"/>
  </mergeCells>
  <pageMargins left="0.7" right="0.7" top="0.75" bottom="0.75" header="0.51180555555555496" footer="0.51180555555555496"/>
  <pageSetup paperSize="9" scale="78" firstPageNumber="0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97"/>
  <sheetViews>
    <sheetView rightToLeft="1" view="pageBreakPreview" zoomScale="60" zoomScaleNormal="100" workbookViewId="0">
      <selection sqref="A1:XFD1048576"/>
    </sheetView>
  </sheetViews>
  <sheetFormatPr defaultColWidth="9.140625" defaultRowHeight="22.5" x14ac:dyDescent="0.6"/>
  <cols>
    <col min="1" max="1" width="34" style="44" customWidth="1"/>
    <col min="2" max="2" width="12.140625" style="44" customWidth="1"/>
    <col min="3" max="3" width="17.28515625" style="44" customWidth="1"/>
    <col min="4" max="4" width="20.140625" style="44" customWidth="1"/>
    <col min="5" max="5" width="18.5703125" style="44" hidden="1" customWidth="1"/>
    <col min="6" max="6" width="23.85546875" style="44" customWidth="1"/>
    <col min="7" max="7" width="11.28515625" style="44" customWidth="1"/>
    <col min="8" max="8" width="17.7109375" style="44" customWidth="1"/>
    <col min="9" max="9" width="16.7109375" style="44" customWidth="1"/>
    <col min="10" max="10" width="18.5703125" style="44" hidden="1" customWidth="1"/>
    <col min="11" max="11" width="23.85546875" style="44" customWidth="1"/>
    <col min="12" max="1026" width="9.140625" style="43"/>
    <col min="1027" max="16384" width="9.140625" style="4"/>
  </cols>
  <sheetData>
    <row r="1" spans="1:11" ht="25.5" x14ac:dyDescent="0.6">
      <c r="A1" s="95" t="s">
        <v>1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5.5" x14ac:dyDescent="0.6">
      <c r="A2" s="95" t="s">
        <v>236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5.5" x14ac:dyDescent="0.6">
      <c r="A3" s="95" t="s">
        <v>237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5.5" x14ac:dyDescent="0.6">
      <c r="A4" s="96" t="s">
        <v>314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6.5" customHeight="1" x14ac:dyDescent="0.6">
      <c r="B5" s="91" t="s">
        <v>354</v>
      </c>
      <c r="C5" s="91"/>
      <c r="D5" s="91"/>
      <c r="E5" s="91"/>
      <c r="F5" s="91"/>
      <c r="G5" s="91" t="s">
        <v>253</v>
      </c>
      <c r="H5" s="91"/>
      <c r="I5" s="91"/>
      <c r="J5" s="91"/>
      <c r="K5" s="91"/>
    </row>
    <row r="6" spans="1:11" x14ac:dyDescent="0.6">
      <c r="A6" s="45" t="s">
        <v>239</v>
      </c>
      <c r="B6" s="48" t="s">
        <v>14</v>
      </c>
      <c r="C6" s="48" t="s">
        <v>315</v>
      </c>
      <c r="D6" s="48" t="str">
        <f>E6</f>
        <v>ارزش دفتری</v>
      </c>
      <c r="E6" s="48" t="s">
        <v>316</v>
      </c>
      <c r="F6" s="49" t="s">
        <v>317</v>
      </c>
      <c r="G6" s="48" t="s">
        <v>14</v>
      </c>
      <c r="H6" s="48" t="s">
        <v>16</v>
      </c>
      <c r="I6" s="48" t="str">
        <f>D6</f>
        <v>ارزش دفتری</v>
      </c>
      <c r="J6" s="48" t="s">
        <v>316</v>
      </c>
      <c r="K6" s="49" t="s">
        <v>317</v>
      </c>
    </row>
    <row r="7" spans="1:11" ht="23.1" customHeight="1" x14ac:dyDescent="0.6">
      <c r="A7" s="7" t="s">
        <v>318</v>
      </c>
      <c r="B7" s="8">
        <v>0</v>
      </c>
      <c r="C7" s="8">
        <v>0</v>
      </c>
      <c r="D7" s="8">
        <f>-1*Table6[[#This Row],[Column4]]</f>
        <v>0</v>
      </c>
      <c r="E7" s="8">
        <v>0</v>
      </c>
      <c r="F7" s="8">
        <f>Table6[[#This Row],[Column3]]-Table6[[#This Row],[Column1]]</f>
        <v>0</v>
      </c>
      <c r="G7" s="8">
        <v>973952</v>
      </c>
      <c r="H7" s="8">
        <v>4836915905</v>
      </c>
      <c r="I7" s="8">
        <f>-1*Table6[[#This Row],[-4844135015.0000]]</f>
        <v>4844135015</v>
      </c>
      <c r="J7" s="8">
        <v>-4844135015</v>
      </c>
      <c r="K7" s="8">
        <f>Table6[[#This Row],[4836915905]]-Table6[[#This Row],[Column2]]</f>
        <v>-7219110</v>
      </c>
    </row>
    <row r="8" spans="1:11" ht="23.1" customHeight="1" x14ac:dyDescent="0.6">
      <c r="A8" s="7" t="s">
        <v>26</v>
      </c>
      <c r="B8" s="8">
        <v>362459</v>
      </c>
      <c r="C8" s="8">
        <v>28550377692</v>
      </c>
      <c r="D8" s="8">
        <f>-1*Table6[[#This Row],[Column4]]</f>
        <v>33803310473</v>
      </c>
      <c r="E8" s="8">
        <v>-33803310473</v>
      </c>
      <c r="F8" s="8">
        <f>Table6[[#This Row],[Column3]]-Table6[[#This Row],[Column1]]</f>
        <v>-5252932781</v>
      </c>
      <c r="G8" s="8">
        <v>481266</v>
      </c>
      <c r="H8" s="8">
        <v>37708862173</v>
      </c>
      <c r="I8" s="8">
        <f>-1*Table6[[#This Row],[-4844135015.0000]]</f>
        <v>44949204959</v>
      </c>
      <c r="J8" s="8">
        <v>-44949204959</v>
      </c>
      <c r="K8" s="8">
        <f>Table6[[#This Row],[4836915905]]-Table6[[#This Row],[Column2]]</f>
        <v>-7240342786</v>
      </c>
    </row>
    <row r="9" spans="1:11" ht="23.1" customHeight="1" x14ac:dyDescent="0.6">
      <c r="A9" s="7" t="s">
        <v>34</v>
      </c>
      <c r="B9" s="8">
        <v>1160540</v>
      </c>
      <c r="C9" s="8">
        <v>42052122062</v>
      </c>
      <c r="D9" s="8">
        <f>-1*Table6[[#This Row],[Column4]]</f>
        <v>52719125251</v>
      </c>
      <c r="E9" s="8">
        <v>-52719125251</v>
      </c>
      <c r="F9" s="8">
        <f>Table6[[#This Row],[Column3]]-Table6[[#This Row],[Column1]]</f>
        <v>-10667003189</v>
      </c>
      <c r="G9" s="8">
        <v>2937657</v>
      </c>
      <c r="H9" s="8">
        <v>110843787062</v>
      </c>
      <c r="I9" s="8">
        <f>-1*Table6[[#This Row],[-4844135015.0000]]</f>
        <v>141162031565</v>
      </c>
      <c r="J9" s="8">
        <v>-141162031565</v>
      </c>
      <c r="K9" s="8">
        <f>Table6[[#This Row],[4836915905]]-Table6[[#This Row],[Column2]]</f>
        <v>-30318244503</v>
      </c>
    </row>
    <row r="10" spans="1:11" ht="23.1" customHeight="1" x14ac:dyDescent="0.6">
      <c r="A10" s="7" t="s">
        <v>76</v>
      </c>
      <c r="B10" s="8">
        <v>780864</v>
      </c>
      <c r="C10" s="8">
        <v>79642712170</v>
      </c>
      <c r="D10" s="8">
        <f>-1*Table6[[#This Row],[Column4]]</f>
        <v>70681997468</v>
      </c>
      <c r="E10" s="8">
        <v>-70681997468</v>
      </c>
      <c r="F10" s="8">
        <f>Table6[[#This Row],[Column3]]-Table6[[#This Row],[Column1]]</f>
        <v>8960714702</v>
      </c>
      <c r="G10" s="8">
        <v>2779360</v>
      </c>
      <c r="H10" s="8">
        <v>252238784742</v>
      </c>
      <c r="I10" s="8">
        <f>-1*Table6[[#This Row],[-4844135015.0000]]</f>
        <v>249678329332</v>
      </c>
      <c r="J10" s="8">
        <v>-249678329332</v>
      </c>
      <c r="K10" s="8">
        <f>Table6[[#This Row],[4836915905]]-Table6[[#This Row],[Column2]]</f>
        <v>2560455410</v>
      </c>
    </row>
    <row r="11" spans="1:11" ht="23.1" customHeight="1" x14ac:dyDescent="0.6">
      <c r="A11" s="7" t="s">
        <v>64</v>
      </c>
      <c r="B11" s="8">
        <v>15996065</v>
      </c>
      <c r="C11" s="8">
        <v>75396604478</v>
      </c>
      <c r="D11" s="8">
        <f>-1*Table6[[#This Row],[Column4]]</f>
        <v>75999408513</v>
      </c>
      <c r="E11" s="8">
        <v>-75999408513</v>
      </c>
      <c r="F11" s="8">
        <f>Table6[[#This Row],[Column3]]-Table6[[#This Row],[Column1]]</f>
        <v>-602804035</v>
      </c>
      <c r="G11" s="8">
        <v>54485702</v>
      </c>
      <c r="H11" s="8">
        <v>248722604127</v>
      </c>
      <c r="I11" s="8">
        <f>-1*Table6[[#This Row],[-4844135015.0000]]</f>
        <v>269712723162</v>
      </c>
      <c r="J11" s="8">
        <v>-269712723162</v>
      </c>
      <c r="K11" s="8">
        <f>Table6[[#This Row],[4836915905]]-Table6[[#This Row],[Column2]]</f>
        <v>-20990119035</v>
      </c>
    </row>
    <row r="12" spans="1:11" ht="23.1" customHeight="1" x14ac:dyDescent="0.6">
      <c r="A12" s="7" t="s">
        <v>41</v>
      </c>
      <c r="B12" s="8">
        <v>3110226</v>
      </c>
      <c r="C12" s="8">
        <v>284324499400</v>
      </c>
      <c r="D12" s="8">
        <f>-1*Table6[[#This Row],[Column4]]</f>
        <v>269631590436</v>
      </c>
      <c r="E12" s="8">
        <v>-269631590436</v>
      </c>
      <c r="F12" s="8">
        <f>Table6[[#This Row],[Column3]]-Table6[[#This Row],[Column1]]</f>
        <v>14692908964</v>
      </c>
      <c r="G12" s="8">
        <v>4159406</v>
      </c>
      <c r="H12" s="8">
        <v>373043320691</v>
      </c>
      <c r="I12" s="8">
        <f>-1*Table6[[#This Row],[-4844135015.0000]]</f>
        <v>361525483268</v>
      </c>
      <c r="J12" s="8">
        <v>-361525483268</v>
      </c>
      <c r="K12" s="8">
        <f>Table6[[#This Row],[4836915905]]-Table6[[#This Row],[Column2]]</f>
        <v>11517837423</v>
      </c>
    </row>
    <row r="13" spans="1:11" ht="23.1" customHeight="1" x14ac:dyDescent="0.6">
      <c r="A13" s="7" t="s">
        <v>78</v>
      </c>
      <c r="B13" s="8">
        <v>328579</v>
      </c>
      <c r="C13" s="8">
        <v>26535942726</v>
      </c>
      <c r="D13" s="8">
        <f>-1*Table6[[#This Row],[Column4]]</f>
        <v>25462747746</v>
      </c>
      <c r="E13" s="8">
        <v>-25462747746</v>
      </c>
      <c r="F13" s="8">
        <f>Table6[[#This Row],[Column3]]-Table6[[#This Row],[Column1]]</f>
        <v>1073194980</v>
      </c>
      <c r="G13" s="8">
        <v>989379</v>
      </c>
      <c r="H13" s="8">
        <v>71894599983</v>
      </c>
      <c r="I13" s="8">
        <f>-1*Table6[[#This Row],[-4844135015.0000]]</f>
        <v>76706905217</v>
      </c>
      <c r="J13" s="8">
        <v>-76706905217</v>
      </c>
      <c r="K13" s="8">
        <f>Table6[[#This Row],[4836915905]]-Table6[[#This Row],[Column2]]</f>
        <v>-4812305234</v>
      </c>
    </row>
    <row r="14" spans="1:11" ht="23.1" customHeight="1" x14ac:dyDescent="0.6">
      <c r="A14" s="7" t="s">
        <v>96</v>
      </c>
      <c r="B14" s="8">
        <v>8438923</v>
      </c>
      <c r="C14" s="8">
        <v>678055844444</v>
      </c>
      <c r="D14" s="8">
        <f>-1*Table6[[#This Row],[Column4]]</f>
        <v>585710299824</v>
      </c>
      <c r="E14" s="8">
        <v>-585710299824</v>
      </c>
      <c r="F14" s="8">
        <f>Table6[[#This Row],[Column3]]-Table6[[#This Row],[Column1]]</f>
        <v>92345544620</v>
      </c>
      <c r="G14" s="8">
        <v>17151448</v>
      </c>
      <c r="H14" s="8">
        <v>1252445161361</v>
      </c>
      <c r="I14" s="8">
        <f>-1*Table6[[#This Row],[-4844135015.0000]]</f>
        <v>1189207404405</v>
      </c>
      <c r="J14" s="8">
        <v>-1189207404405</v>
      </c>
      <c r="K14" s="8">
        <f>Table6[[#This Row],[4836915905]]-Table6[[#This Row],[Column2]]</f>
        <v>63237756956</v>
      </c>
    </row>
    <row r="15" spans="1:11" ht="23.1" customHeight="1" x14ac:dyDescent="0.6">
      <c r="A15" s="7" t="s">
        <v>100</v>
      </c>
      <c r="B15" s="8">
        <v>15226893</v>
      </c>
      <c r="C15" s="8">
        <v>81166888820</v>
      </c>
      <c r="D15" s="8">
        <f>-1*Table6[[#This Row],[Column4]]</f>
        <v>63532760874</v>
      </c>
      <c r="E15" s="8">
        <v>-63532760874</v>
      </c>
      <c r="F15" s="8">
        <f>Table6[[#This Row],[Column3]]-Table6[[#This Row],[Column1]]</f>
        <v>17634127946</v>
      </c>
      <c r="G15" s="8">
        <v>68058794</v>
      </c>
      <c r="H15" s="8">
        <v>290738799268</v>
      </c>
      <c r="I15" s="8">
        <f>-1*Table6[[#This Row],[-4844135015.0000]]</f>
        <v>266294460026</v>
      </c>
      <c r="J15" s="8">
        <v>-266294460026</v>
      </c>
      <c r="K15" s="8">
        <f>Table6[[#This Row],[4836915905]]-Table6[[#This Row],[Column2]]</f>
        <v>24444339242</v>
      </c>
    </row>
    <row r="16" spans="1:11" ht="23.1" customHeight="1" x14ac:dyDescent="0.6">
      <c r="A16" s="7" t="s">
        <v>95</v>
      </c>
      <c r="B16" s="8">
        <v>467615</v>
      </c>
      <c r="C16" s="8">
        <v>168704985936</v>
      </c>
      <c r="D16" s="8">
        <f>-1*Table6[[#This Row],[Column4]]</f>
        <v>151820399340</v>
      </c>
      <c r="E16" s="8">
        <v>-151820399340</v>
      </c>
      <c r="F16" s="8">
        <f>Table6[[#This Row],[Column3]]-Table6[[#This Row],[Column1]]</f>
        <v>16884586596</v>
      </c>
      <c r="G16" s="8">
        <v>1293400</v>
      </c>
      <c r="H16" s="8">
        <v>432128706684</v>
      </c>
      <c r="I16" s="8">
        <f>-1*Table6[[#This Row],[-4844135015.0000]]</f>
        <v>420118556439</v>
      </c>
      <c r="J16" s="8">
        <v>-420118556439</v>
      </c>
      <c r="K16" s="8">
        <f>Table6[[#This Row],[4836915905]]-Table6[[#This Row],[Column2]]</f>
        <v>12010150245</v>
      </c>
    </row>
    <row r="17" spans="1:11" ht="23.1" customHeight="1" x14ac:dyDescent="0.6">
      <c r="A17" s="7" t="s">
        <v>97</v>
      </c>
      <c r="B17" s="8">
        <v>943423</v>
      </c>
      <c r="C17" s="8">
        <v>26139744524</v>
      </c>
      <c r="D17" s="8">
        <f>-1*Table6[[#This Row],[Column4]]</f>
        <v>23109916901</v>
      </c>
      <c r="E17" s="8">
        <v>-23109916901</v>
      </c>
      <c r="F17" s="8">
        <f>Table6[[#This Row],[Column3]]-Table6[[#This Row],[Column1]]</f>
        <v>3029827623</v>
      </c>
      <c r="G17" s="8">
        <v>2711523</v>
      </c>
      <c r="H17" s="8">
        <v>65788806571</v>
      </c>
      <c r="I17" s="8">
        <f>-1*Table6[[#This Row],[-4844135015.0000]]</f>
        <v>67323564902</v>
      </c>
      <c r="J17" s="8">
        <v>-67323564902</v>
      </c>
      <c r="K17" s="8">
        <f>Table6[[#This Row],[4836915905]]-Table6[[#This Row],[Column2]]</f>
        <v>-1534758331</v>
      </c>
    </row>
    <row r="18" spans="1:11" ht="23.1" customHeight="1" x14ac:dyDescent="0.6">
      <c r="A18" s="7" t="s">
        <v>71</v>
      </c>
      <c r="B18" s="8">
        <v>0</v>
      </c>
      <c r="C18" s="8">
        <v>0</v>
      </c>
      <c r="D18" s="8">
        <f>-1*Table6[[#This Row],[Column4]]</f>
        <v>0</v>
      </c>
      <c r="E18" s="8">
        <v>0</v>
      </c>
      <c r="F18" s="8">
        <f>Table6[[#This Row],[Column3]]-Table6[[#This Row],[Column1]]</f>
        <v>0</v>
      </c>
      <c r="G18" s="8">
        <v>228459</v>
      </c>
      <c r="H18" s="8">
        <v>6280492295</v>
      </c>
      <c r="I18" s="8">
        <f>-1*Table6[[#This Row],[-4844135015.0000]]</f>
        <v>8687829172</v>
      </c>
      <c r="J18" s="8">
        <v>-8687829172</v>
      </c>
      <c r="K18" s="8">
        <f>Table6[[#This Row],[4836915905]]-Table6[[#This Row],[Column2]]</f>
        <v>-2407336877</v>
      </c>
    </row>
    <row r="19" spans="1:11" ht="23.1" customHeight="1" x14ac:dyDescent="0.6">
      <c r="A19" s="7" t="s">
        <v>56</v>
      </c>
      <c r="B19" s="8">
        <v>1573960</v>
      </c>
      <c r="C19" s="8">
        <v>18042625851</v>
      </c>
      <c r="D19" s="8">
        <f>-1*Table6[[#This Row],[Column4]]</f>
        <v>28726788461</v>
      </c>
      <c r="E19" s="8">
        <v>-28726788461</v>
      </c>
      <c r="F19" s="8">
        <f>Table6[[#This Row],[Column3]]-Table6[[#This Row],[Column1]]</f>
        <v>-10684162610</v>
      </c>
      <c r="G19" s="8">
        <v>2747900</v>
      </c>
      <c r="H19" s="8">
        <v>35703227298</v>
      </c>
      <c r="I19" s="8">
        <f>-1*Table6[[#This Row],[-4844135015.0000]]</f>
        <v>50331748428</v>
      </c>
      <c r="J19" s="8">
        <v>-50331748428</v>
      </c>
      <c r="K19" s="8">
        <f>Table6[[#This Row],[4836915905]]-Table6[[#This Row],[Column2]]</f>
        <v>-14628521130</v>
      </c>
    </row>
    <row r="20" spans="1:11" ht="23.1" customHeight="1" x14ac:dyDescent="0.6">
      <c r="A20" s="7" t="s">
        <v>61</v>
      </c>
      <c r="B20" s="8">
        <v>440723</v>
      </c>
      <c r="C20" s="8">
        <v>12649836649</v>
      </c>
      <c r="D20" s="8">
        <f>-1*Table6[[#This Row],[Column4]]</f>
        <v>15258122916</v>
      </c>
      <c r="E20" s="8">
        <v>-15258122916</v>
      </c>
      <c r="F20" s="8">
        <f>Table6[[#This Row],[Column3]]-Table6[[#This Row],[Column1]]</f>
        <v>-2608286267</v>
      </c>
      <c r="G20" s="8">
        <v>1858988</v>
      </c>
      <c r="H20" s="8">
        <v>64001124221</v>
      </c>
      <c r="I20" s="8">
        <f>-1*Table6[[#This Row],[-4844135015.0000]]</f>
        <v>70291191069</v>
      </c>
      <c r="J20" s="8">
        <v>-70291191069</v>
      </c>
      <c r="K20" s="8">
        <f>Table6[[#This Row],[4836915905]]-Table6[[#This Row],[Column2]]</f>
        <v>-6290066848</v>
      </c>
    </row>
    <row r="21" spans="1:11" ht="23.1" customHeight="1" x14ac:dyDescent="0.6">
      <c r="A21" s="7" t="s">
        <v>72</v>
      </c>
      <c r="B21" s="8">
        <v>402375</v>
      </c>
      <c r="C21" s="8">
        <v>13541880518</v>
      </c>
      <c r="D21" s="8">
        <f>-1*Table6[[#This Row],[Column4]]</f>
        <v>12318426923</v>
      </c>
      <c r="E21" s="8">
        <v>-12318426923</v>
      </c>
      <c r="F21" s="8">
        <f>Table6[[#This Row],[Column3]]-Table6[[#This Row],[Column1]]</f>
        <v>1223453595</v>
      </c>
      <c r="G21" s="8">
        <v>2291509</v>
      </c>
      <c r="H21" s="8">
        <v>69269300741</v>
      </c>
      <c r="I21" s="8">
        <f>-1*Table6[[#This Row],[-4844135015.0000]]</f>
        <v>70688636625</v>
      </c>
      <c r="J21" s="8">
        <v>-70688636625</v>
      </c>
      <c r="K21" s="8">
        <f>Table6[[#This Row],[4836915905]]-Table6[[#This Row],[Column2]]</f>
        <v>-1419335884</v>
      </c>
    </row>
    <row r="22" spans="1:11" ht="23.1" customHeight="1" x14ac:dyDescent="0.6">
      <c r="A22" s="7" t="s">
        <v>47</v>
      </c>
      <c r="B22" s="8">
        <v>1035204</v>
      </c>
      <c r="C22" s="8">
        <v>38444977461</v>
      </c>
      <c r="D22" s="8">
        <f>-1*Table6[[#This Row],[Column4]]</f>
        <v>43199027535</v>
      </c>
      <c r="E22" s="8">
        <v>-43199027535</v>
      </c>
      <c r="F22" s="8">
        <f>Table6[[#This Row],[Column3]]-Table6[[#This Row],[Column1]]</f>
        <v>-4754050074</v>
      </c>
      <c r="G22" s="8">
        <v>3114945</v>
      </c>
      <c r="H22" s="8">
        <v>108121529886</v>
      </c>
      <c r="I22" s="8">
        <f>-1*Table6[[#This Row],[-4844135015.0000]]</f>
        <v>130830776522</v>
      </c>
      <c r="J22" s="8">
        <v>-130830776522</v>
      </c>
      <c r="K22" s="8">
        <f>Table6[[#This Row],[4836915905]]-Table6[[#This Row],[Column2]]</f>
        <v>-22709246636</v>
      </c>
    </row>
    <row r="23" spans="1:11" ht="23.1" customHeight="1" x14ac:dyDescent="0.6">
      <c r="A23" s="7" t="s">
        <v>52</v>
      </c>
      <c r="B23" s="8">
        <v>2219311</v>
      </c>
      <c r="C23" s="8">
        <v>50929288141</v>
      </c>
      <c r="D23" s="8">
        <f>-1*Table6[[#This Row],[Column4]]</f>
        <v>47960164931</v>
      </c>
      <c r="E23" s="8">
        <v>-47960164931</v>
      </c>
      <c r="F23" s="8">
        <f>Table6[[#This Row],[Column3]]-Table6[[#This Row],[Column1]]</f>
        <v>2969123210</v>
      </c>
      <c r="G23" s="8">
        <v>7258326</v>
      </c>
      <c r="H23" s="8">
        <v>155605278019</v>
      </c>
      <c r="I23" s="8">
        <f>-1*Table6[[#This Row],[-4844135015.0000]]</f>
        <v>156382372030</v>
      </c>
      <c r="J23" s="8">
        <v>-156382372030</v>
      </c>
      <c r="K23" s="8">
        <f>Table6[[#This Row],[4836915905]]-Table6[[#This Row],[Column2]]</f>
        <v>-777094011</v>
      </c>
    </row>
    <row r="24" spans="1:11" ht="23.1" customHeight="1" x14ac:dyDescent="0.6">
      <c r="A24" s="7" t="s">
        <v>59</v>
      </c>
      <c r="B24" s="8">
        <v>1020821</v>
      </c>
      <c r="C24" s="8">
        <v>26769295448</v>
      </c>
      <c r="D24" s="8">
        <f>-1*Table6[[#This Row],[Column4]]</f>
        <v>25071152071</v>
      </c>
      <c r="E24" s="8">
        <v>-25071152071</v>
      </c>
      <c r="F24" s="8">
        <f>Table6[[#This Row],[Column3]]-Table6[[#This Row],[Column1]]</f>
        <v>1698143377</v>
      </c>
      <c r="G24" s="8">
        <v>4687484</v>
      </c>
      <c r="H24" s="8">
        <v>137520914049</v>
      </c>
      <c r="I24" s="8">
        <f>-1*Table6[[#This Row],[-4844135015.0000]]</f>
        <v>163667572214</v>
      </c>
      <c r="J24" s="8">
        <v>-163667572214</v>
      </c>
      <c r="K24" s="8">
        <f>Table6[[#This Row],[4836915905]]-Table6[[#This Row],[Column2]]</f>
        <v>-26146658165</v>
      </c>
    </row>
    <row r="25" spans="1:11" ht="23.1" customHeight="1" x14ac:dyDescent="0.6">
      <c r="A25" s="7" t="s">
        <v>81</v>
      </c>
      <c r="B25" s="8">
        <v>1220947</v>
      </c>
      <c r="C25" s="8">
        <v>45798905705</v>
      </c>
      <c r="D25" s="8">
        <f>-1*Table6[[#This Row],[Column4]]</f>
        <v>43656046606</v>
      </c>
      <c r="E25" s="8">
        <v>-43656046606</v>
      </c>
      <c r="F25" s="8">
        <f>Table6[[#This Row],[Column3]]-Table6[[#This Row],[Column1]]</f>
        <v>2142859099</v>
      </c>
      <c r="G25" s="8">
        <v>3408219</v>
      </c>
      <c r="H25" s="8">
        <v>113115211870</v>
      </c>
      <c r="I25" s="8">
        <f>-1*Table6[[#This Row],[-4844135015.0000]]</f>
        <v>122286251846</v>
      </c>
      <c r="J25" s="8">
        <v>-122286251846</v>
      </c>
      <c r="K25" s="8">
        <f>Table6[[#This Row],[4836915905]]-Table6[[#This Row],[Column2]]</f>
        <v>-9171039976</v>
      </c>
    </row>
    <row r="26" spans="1:11" ht="23.1" customHeight="1" x14ac:dyDescent="0.6">
      <c r="A26" s="7" t="s">
        <v>27</v>
      </c>
      <c r="B26" s="8">
        <v>1251470</v>
      </c>
      <c r="C26" s="8">
        <v>44956478897</v>
      </c>
      <c r="D26" s="8">
        <f>-1*Table6[[#This Row],[Column4]]</f>
        <v>42117230752</v>
      </c>
      <c r="E26" s="8">
        <v>-42117230752</v>
      </c>
      <c r="F26" s="8">
        <f>Table6[[#This Row],[Column3]]-Table6[[#This Row],[Column1]]</f>
        <v>2839248145</v>
      </c>
      <c r="G26" s="8">
        <v>4550316</v>
      </c>
      <c r="H26" s="8">
        <v>141937604281</v>
      </c>
      <c r="I26" s="8">
        <f>-1*Table6[[#This Row],[-4844135015.0000]]</f>
        <v>153706973574</v>
      </c>
      <c r="J26" s="8">
        <v>-153706973574</v>
      </c>
      <c r="K26" s="8">
        <f>Table6[[#This Row],[4836915905]]-Table6[[#This Row],[Column2]]</f>
        <v>-11769369293</v>
      </c>
    </row>
    <row r="27" spans="1:11" ht="23.1" customHeight="1" x14ac:dyDescent="0.6">
      <c r="A27" s="7" t="s">
        <v>35</v>
      </c>
      <c r="B27" s="8">
        <v>1459974</v>
      </c>
      <c r="C27" s="8">
        <v>9380166434</v>
      </c>
      <c r="D27" s="8">
        <f>-1*Table6[[#This Row],[Column4]]</f>
        <v>11279000284</v>
      </c>
      <c r="E27" s="8">
        <v>-11279000284</v>
      </c>
      <c r="F27" s="8">
        <f>Table6[[#This Row],[Column3]]-Table6[[#This Row],[Column1]]</f>
        <v>-1898833850</v>
      </c>
      <c r="G27" s="8">
        <v>15437320</v>
      </c>
      <c r="H27" s="8">
        <v>102203084422</v>
      </c>
      <c r="I27" s="8">
        <f>-1*Table6[[#This Row],[-4844135015.0000]]</f>
        <v>122618132427</v>
      </c>
      <c r="J27" s="8">
        <v>-122618132427</v>
      </c>
      <c r="K27" s="8">
        <f>Table6[[#This Row],[4836915905]]-Table6[[#This Row],[Column2]]</f>
        <v>-20415048005</v>
      </c>
    </row>
    <row r="28" spans="1:11" ht="23.1" customHeight="1" x14ac:dyDescent="0.6">
      <c r="A28" s="7" t="s">
        <v>58</v>
      </c>
      <c r="B28" s="8">
        <v>1308830</v>
      </c>
      <c r="C28" s="8">
        <v>24131805073</v>
      </c>
      <c r="D28" s="8">
        <f>-1*Table6[[#This Row],[Column4]]</f>
        <v>33408007724</v>
      </c>
      <c r="E28" s="8">
        <v>-33408007724</v>
      </c>
      <c r="F28" s="8">
        <f>Table6[[#This Row],[Column3]]-Table6[[#This Row],[Column1]]</f>
        <v>-9276202651</v>
      </c>
      <c r="G28" s="8">
        <v>2141200</v>
      </c>
      <c r="H28" s="8">
        <v>56212201378</v>
      </c>
      <c r="I28" s="8">
        <f>-1*Table6[[#This Row],[-4844135015.0000]]</f>
        <v>87661897713</v>
      </c>
      <c r="J28" s="8">
        <v>-87661897713</v>
      </c>
      <c r="K28" s="8">
        <f>Table6[[#This Row],[4836915905]]-Table6[[#This Row],[Column2]]</f>
        <v>-31449696335</v>
      </c>
    </row>
    <row r="29" spans="1:11" ht="23.1" customHeight="1" x14ac:dyDescent="0.6">
      <c r="A29" s="7" t="s">
        <v>68</v>
      </c>
      <c r="B29" s="8">
        <v>4153500</v>
      </c>
      <c r="C29" s="8">
        <v>118825517077</v>
      </c>
      <c r="D29" s="8">
        <f>-1*Table6[[#This Row],[Column4]]</f>
        <v>89041930619</v>
      </c>
      <c r="E29" s="8">
        <v>-89041930619</v>
      </c>
      <c r="F29" s="8">
        <f>Table6[[#This Row],[Column3]]-Table6[[#This Row],[Column1]]</f>
        <v>29783586458</v>
      </c>
      <c r="G29" s="8">
        <v>5306389</v>
      </c>
      <c r="H29" s="8">
        <v>215722140954</v>
      </c>
      <c r="I29" s="8">
        <f>-1*Table6[[#This Row],[-4844135015.0000]]</f>
        <v>185319882940</v>
      </c>
      <c r="J29" s="8">
        <v>-185319882940</v>
      </c>
      <c r="K29" s="8">
        <f>Table6[[#This Row],[4836915905]]-Table6[[#This Row],[Column2]]</f>
        <v>30402258014</v>
      </c>
    </row>
    <row r="30" spans="1:11" ht="23.1" customHeight="1" x14ac:dyDescent="0.6">
      <c r="A30" s="7" t="s">
        <v>50</v>
      </c>
      <c r="B30" s="8">
        <v>583046</v>
      </c>
      <c r="C30" s="8">
        <v>17420214870</v>
      </c>
      <c r="D30" s="8">
        <f>-1*Table6[[#This Row],[Column4]]</f>
        <v>24959911659</v>
      </c>
      <c r="E30" s="8">
        <v>-24959911659</v>
      </c>
      <c r="F30" s="8">
        <f>Table6[[#This Row],[Column3]]-Table6[[#This Row],[Column1]]</f>
        <v>-7539696789</v>
      </c>
      <c r="G30" s="8">
        <v>943506</v>
      </c>
      <c r="H30" s="8">
        <v>27247709178</v>
      </c>
      <c r="I30" s="8">
        <f>-1*Table6[[#This Row],[-4844135015.0000]]</f>
        <v>40485534000</v>
      </c>
      <c r="J30" s="8">
        <v>-40485534000</v>
      </c>
      <c r="K30" s="8">
        <f>Table6[[#This Row],[4836915905]]-Table6[[#This Row],[Column2]]</f>
        <v>-13237824822</v>
      </c>
    </row>
    <row r="31" spans="1:11" ht="23.1" customHeight="1" x14ac:dyDescent="0.6">
      <c r="A31" s="7" t="s">
        <v>49</v>
      </c>
      <c r="B31" s="8">
        <v>729484</v>
      </c>
      <c r="C31" s="8">
        <v>21593172032</v>
      </c>
      <c r="D31" s="8">
        <f>-1*Table6[[#This Row],[Column4]]</f>
        <v>26195436265</v>
      </c>
      <c r="E31" s="8">
        <v>-26195436265</v>
      </c>
      <c r="F31" s="8">
        <f>Table6[[#This Row],[Column3]]-Table6[[#This Row],[Column1]]</f>
        <v>-4602264233</v>
      </c>
      <c r="G31" s="8">
        <v>2344088</v>
      </c>
      <c r="H31" s="8">
        <v>66513340337</v>
      </c>
      <c r="I31" s="8">
        <f>-1*Table6[[#This Row],[-4844135015.0000]]</f>
        <v>87396849886</v>
      </c>
      <c r="J31" s="8">
        <v>-87396849886</v>
      </c>
      <c r="K31" s="8">
        <f>Table6[[#This Row],[4836915905]]-Table6[[#This Row],[Column2]]</f>
        <v>-20883509549</v>
      </c>
    </row>
    <row r="32" spans="1:11" ht="23.1" customHeight="1" x14ac:dyDescent="0.6">
      <c r="A32" s="7" t="s">
        <v>80</v>
      </c>
      <c r="B32" s="8">
        <v>3536466</v>
      </c>
      <c r="C32" s="8">
        <v>78859081813</v>
      </c>
      <c r="D32" s="8">
        <f>-1*Table6[[#This Row],[Column4]]</f>
        <v>97039391512</v>
      </c>
      <c r="E32" s="8">
        <v>-97039391512</v>
      </c>
      <c r="F32" s="8">
        <f>Table6[[#This Row],[Column3]]-Table6[[#This Row],[Column1]]</f>
        <v>-18180309699</v>
      </c>
      <c r="G32" s="8">
        <v>7603191</v>
      </c>
      <c r="H32" s="8">
        <v>154263262833</v>
      </c>
      <c r="I32" s="8">
        <f>-1*Table6[[#This Row],[-4844135015.0000]]</f>
        <v>209173873075</v>
      </c>
      <c r="J32" s="8">
        <v>-209173873075</v>
      </c>
      <c r="K32" s="8">
        <f>Table6[[#This Row],[4836915905]]-Table6[[#This Row],[Column2]]</f>
        <v>-54910610242</v>
      </c>
    </row>
    <row r="33" spans="1:11" ht="23.1" customHeight="1" x14ac:dyDescent="0.6">
      <c r="A33" s="7" t="s">
        <v>60</v>
      </c>
      <c r="B33" s="8">
        <v>2212491</v>
      </c>
      <c r="C33" s="8">
        <v>27628643036</v>
      </c>
      <c r="D33" s="8">
        <f>-1*Table6[[#This Row],[Column4]]</f>
        <v>37018415390</v>
      </c>
      <c r="E33" s="8">
        <v>-37018415390</v>
      </c>
      <c r="F33" s="8">
        <f>Table6[[#This Row],[Column3]]-Table6[[#This Row],[Column1]]</f>
        <v>-9389772354</v>
      </c>
      <c r="G33" s="8">
        <v>2860206</v>
      </c>
      <c r="H33" s="8">
        <v>36258977445</v>
      </c>
      <c r="I33" s="8">
        <f>-1*Table6[[#This Row],[-4844135015.0000]]</f>
        <v>48051711268</v>
      </c>
      <c r="J33" s="8">
        <v>-48051711268</v>
      </c>
      <c r="K33" s="8">
        <f>Table6[[#This Row],[4836915905]]-Table6[[#This Row],[Column2]]</f>
        <v>-11792733823</v>
      </c>
    </row>
    <row r="34" spans="1:11" ht="23.1" customHeight="1" x14ac:dyDescent="0.6">
      <c r="A34" s="7" t="s">
        <v>53</v>
      </c>
      <c r="B34" s="8">
        <v>6237121</v>
      </c>
      <c r="C34" s="8">
        <v>225133705678</v>
      </c>
      <c r="D34" s="8">
        <f>-1*Table6[[#This Row],[Column4]]</f>
        <v>228942728841</v>
      </c>
      <c r="E34" s="8">
        <v>-228942728841</v>
      </c>
      <c r="F34" s="8">
        <f>Table6[[#This Row],[Column3]]-Table6[[#This Row],[Column1]]</f>
        <v>-3809023163</v>
      </c>
      <c r="G34" s="8">
        <v>19775975</v>
      </c>
      <c r="H34" s="8">
        <v>683133190973</v>
      </c>
      <c r="I34" s="8">
        <f>-1*Table6[[#This Row],[-4844135015.0000]]</f>
        <v>727003183017</v>
      </c>
      <c r="J34" s="8">
        <v>-727003183017</v>
      </c>
      <c r="K34" s="8">
        <f>Table6[[#This Row],[4836915905]]-Table6[[#This Row],[Column2]]</f>
        <v>-43869992044</v>
      </c>
    </row>
    <row r="35" spans="1:11" ht="23.1" customHeight="1" x14ac:dyDescent="0.6">
      <c r="A35" s="7" t="s">
        <v>86</v>
      </c>
      <c r="B35" s="8">
        <v>2080164</v>
      </c>
      <c r="C35" s="8">
        <v>29255548169</v>
      </c>
      <c r="D35" s="8">
        <f>-1*Table6[[#This Row],[Column4]]</f>
        <v>29419873447</v>
      </c>
      <c r="E35" s="8">
        <v>-29419873447</v>
      </c>
      <c r="F35" s="8">
        <f>Table6[[#This Row],[Column3]]-Table6[[#This Row],[Column1]]</f>
        <v>-164325278</v>
      </c>
      <c r="G35" s="8">
        <v>14567141</v>
      </c>
      <c r="H35" s="8">
        <v>194378149382</v>
      </c>
      <c r="I35" s="8">
        <f>-1*Table6[[#This Row],[-4844135015.0000]]</f>
        <v>206791081933</v>
      </c>
      <c r="J35" s="8">
        <v>-206791081933</v>
      </c>
      <c r="K35" s="8">
        <f>Table6[[#This Row],[4836915905]]-Table6[[#This Row],[Column2]]</f>
        <v>-12412932551</v>
      </c>
    </row>
    <row r="36" spans="1:11" ht="23.1" customHeight="1" x14ac:dyDescent="0.6">
      <c r="A36" s="7" t="s">
        <v>77</v>
      </c>
      <c r="B36" s="8">
        <v>95075148</v>
      </c>
      <c r="C36" s="8">
        <f>1354370264576+940013</f>
        <v>1354371204589</v>
      </c>
      <c r="D36" s="8">
        <f>-1*Table6[[#This Row],[Column4]]</f>
        <v>1027806757310</v>
      </c>
      <c r="E36" s="8">
        <v>-1027806757310</v>
      </c>
      <c r="F36" s="8">
        <f>Table6[[#This Row],[Column3]]-Table6[[#This Row],[Column1]]</f>
        <v>326564447279</v>
      </c>
      <c r="G36" s="8">
        <v>411361964</v>
      </c>
      <c r="H36" s="8">
        <f>5107257996740+2395547-9872</f>
        <v>5107260382415</v>
      </c>
      <c r="I36" s="8">
        <f>-1*Table6[[#This Row],[-4844135015.0000]]</f>
        <v>4420416432276</v>
      </c>
      <c r="J36" s="8">
        <v>-4420416432276</v>
      </c>
      <c r="K36" s="8">
        <f>Table6[[#This Row],[4836915905]]-Table6[[#This Row],[Column2]]</f>
        <v>686843950139</v>
      </c>
    </row>
    <row r="37" spans="1:11" ht="23.1" customHeight="1" x14ac:dyDescent="0.6">
      <c r="A37" s="7" t="s">
        <v>65</v>
      </c>
      <c r="B37" s="8">
        <v>1896079</v>
      </c>
      <c r="C37" s="8">
        <v>40676699805</v>
      </c>
      <c r="D37" s="8">
        <f>-1*Table6[[#This Row],[Column4]]</f>
        <v>28651315674</v>
      </c>
      <c r="E37" s="8">
        <v>-28651315674</v>
      </c>
      <c r="F37" s="8">
        <f>Table6[[#This Row],[Column3]]-Table6[[#This Row],[Column1]]</f>
        <v>12025384131</v>
      </c>
      <c r="G37" s="8">
        <v>6889772</v>
      </c>
      <c r="H37" s="8">
        <v>206790329950</v>
      </c>
      <c r="I37" s="8">
        <f>-1*Table6[[#This Row],[-4844135015.0000]]</f>
        <v>207369790713</v>
      </c>
      <c r="J37" s="8">
        <v>-207369790713</v>
      </c>
      <c r="K37" s="8">
        <f>Table6[[#This Row],[4836915905]]-Table6[[#This Row],[Column2]]</f>
        <v>-579460763</v>
      </c>
    </row>
    <row r="38" spans="1:11" ht="23.1" customHeight="1" x14ac:dyDescent="0.6">
      <c r="A38" s="7" t="s">
        <v>75</v>
      </c>
      <c r="B38" s="8">
        <v>6793446</v>
      </c>
      <c r="C38" s="8">
        <v>106415928795</v>
      </c>
      <c r="D38" s="8">
        <f>-1*Table6[[#This Row],[Column4]]</f>
        <v>105367246924</v>
      </c>
      <c r="E38" s="8">
        <v>-105367246924</v>
      </c>
      <c r="F38" s="8">
        <f>Table6[[#This Row],[Column3]]-Table6[[#This Row],[Column1]]</f>
        <v>1048681871</v>
      </c>
      <c r="G38" s="8">
        <v>46601768</v>
      </c>
      <c r="H38" s="8">
        <v>753191397959</v>
      </c>
      <c r="I38" s="8">
        <f>-1*Table6[[#This Row],[-4844135015.0000]]</f>
        <v>721358430138</v>
      </c>
      <c r="J38" s="8">
        <v>-721358430138</v>
      </c>
      <c r="K38" s="8">
        <f>Table6[[#This Row],[4836915905]]-Table6[[#This Row],[Column2]]</f>
        <v>31832967821</v>
      </c>
    </row>
    <row r="39" spans="1:11" ht="23.1" customHeight="1" x14ac:dyDescent="0.6">
      <c r="A39" s="7" t="s">
        <v>46</v>
      </c>
      <c r="B39" s="8">
        <v>21086310</v>
      </c>
      <c r="C39" s="8">
        <v>203667302741</v>
      </c>
      <c r="D39" s="8">
        <f>-1*Table6[[#This Row],[Column4]]</f>
        <v>184362405387</v>
      </c>
      <c r="E39" s="8">
        <v>-184362405387</v>
      </c>
      <c r="F39" s="8">
        <f>Table6[[#This Row],[Column3]]-Table6[[#This Row],[Column1]]</f>
        <v>19304897354</v>
      </c>
      <c r="G39" s="8">
        <v>64318217</v>
      </c>
      <c r="H39" s="8">
        <v>547574231961</v>
      </c>
      <c r="I39" s="8">
        <f>-1*Table6[[#This Row],[-4844135015.0000]]</f>
        <v>536661351766</v>
      </c>
      <c r="J39" s="8">
        <v>-536661351766</v>
      </c>
      <c r="K39" s="8">
        <f>Table6[[#This Row],[4836915905]]-Table6[[#This Row],[Column2]]</f>
        <v>10912880195</v>
      </c>
    </row>
    <row r="40" spans="1:11" ht="23.1" customHeight="1" x14ac:dyDescent="0.6">
      <c r="A40" s="7" t="s">
        <v>45</v>
      </c>
      <c r="B40" s="8">
        <v>6540925</v>
      </c>
      <c r="C40" s="8">
        <v>73672872731</v>
      </c>
      <c r="D40" s="8">
        <f>-1*Table6[[#This Row],[Column4]]</f>
        <v>76640887568</v>
      </c>
      <c r="E40" s="8">
        <v>-76640887568</v>
      </c>
      <c r="F40" s="8">
        <f>Table6[[#This Row],[Column3]]-Table6[[#This Row],[Column1]]</f>
        <v>-2968014837</v>
      </c>
      <c r="G40" s="8">
        <v>25993025</v>
      </c>
      <c r="H40" s="8">
        <v>273278388946</v>
      </c>
      <c r="I40" s="8">
        <f>-1*Table6[[#This Row],[-4844135015.0000]]</f>
        <v>305190691774</v>
      </c>
      <c r="J40" s="8">
        <v>-305190691774</v>
      </c>
      <c r="K40" s="8">
        <f>Table6[[#This Row],[4836915905]]-Table6[[#This Row],[Column2]]</f>
        <v>-31912302828</v>
      </c>
    </row>
    <row r="41" spans="1:11" ht="23.1" customHeight="1" x14ac:dyDescent="0.6">
      <c r="A41" s="7" t="s">
        <v>43</v>
      </c>
      <c r="B41" s="8">
        <v>23015534</v>
      </c>
      <c r="C41" s="8">
        <v>357309257121</v>
      </c>
      <c r="D41" s="8">
        <f>-1*Table6[[#This Row],[Column4]]</f>
        <v>292604654012</v>
      </c>
      <c r="E41" s="8">
        <v>-292604654012</v>
      </c>
      <c r="F41" s="8">
        <f>Table6[[#This Row],[Column3]]-Table6[[#This Row],[Column1]]</f>
        <v>64704603109</v>
      </c>
      <c r="G41" s="8">
        <v>103958342</v>
      </c>
      <c r="H41" s="8">
        <v>1299759872331</v>
      </c>
      <c r="I41" s="8">
        <f>-1*Table6[[#This Row],[-4844135015.0000]]</f>
        <v>1325280387948</v>
      </c>
      <c r="J41" s="8">
        <v>-1325280387948</v>
      </c>
      <c r="K41" s="8">
        <f>Table6[[#This Row],[4836915905]]-Table6[[#This Row],[Column2]]</f>
        <v>-25520515617</v>
      </c>
    </row>
    <row r="42" spans="1:11" ht="23.1" customHeight="1" x14ac:dyDescent="0.6">
      <c r="A42" s="7" t="s">
        <v>85</v>
      </c>
      <c r="B42" s="8">
        <v>105150000</v>
      </c>
      <c r="C42" s="8">
        <v>283195975793</v>
      </c>
      <c r="D42" s="8">
        <f>-1*Table6[[#This Row],[Column4]]</f>
        <v>199995300000</v>
      </c>
      <c r="E42" s="8">
        <v>-199995300000</v>
      </c>
      <c r="F42" s="8">
        <f>Table6[[#This Row],[Column3]]-Table6[[#This Row],[Column1]]</f>
        <v>83200675793</v>
      </c>
      <c r="G42" s="8">
        <v>105150000</v>
      </c>
      <c r="H42" s="8">
        <v>283195975793</v>
      </c>
      <c r="I42" s="8">
        <f>-1*Table6[[#This Row],[-4844135015.0000]]</f>
        <v>199995300000</v>
      </c>
      <c r="J42" s="8">
        <v>-199995300000</v>
      </c>
      <c r="K42" s="8">
        <f>Table6[[#This Row],[4836915905]]-Table6[[#This Row],[Column2]]</f>
        <v>83200675793</v>
      </c>
    </row>
    <row r="43" spans="1:11" ht="23.1" customHeight="1" x14ac:dyDescent="0.6">
      <c r="A43" s="7" t="s">
        <v>38</v>
      </c>
      <c r="B43" s="8">
        <v>372018</v>
      </c>
      <c r="C43" s="8">
        <v>15447263166</v>
      </c>
      <c r="D43" s="8">
        <f>-1*Table6[[#This Row],[Column4]]</f>
        <v>15033815202</v>
      </c>
      <c r="E43" s="8">
        <v>-15033815202</v>
      </c>
      <c r="F43" s="8">
        <f>Table6[[#This Row],[Column3]]-Table6[[#This Row],[Column1]]</f>
        <v>413447964</v>
      </c>
      <c r="G43" s="8">
        <v>4978440</v>
      </c>
      <c r="H43" s="8">
        <v>155456570276</v>
      </c>
      <c r="I43" s="8">
        <f>-1*Table6[[#This Row],[-4844135015.0000]]</f>
        <v>181949655779</v>
      </c>
      <c r="J43" s="8">
        <v>-181949655779</v>
      </c>
      <c r="K43" s="8">
        <f>Table6[[#This Row],[4836915905]]-Table6[[#This Row],[Column2]]</f>
        <v>-26493085503</v>
      </c>
    </row>
    <row r="44" spans="1:11" ht="23.1" customHeight="1" x14ac:dyDescent="0.6">
      <c r="A44" s="7" t="s">
        <v>40</v>
      </c>
      <c r="B44" s="8">
        <v>757443</v>
      </c>
      <c r="C44" s="8">
        <v>32256501431</v>
      </c>
      <c r="D44" s="8">
        <f>-1*Table6[[#This Row],[Column4]]</f>
        <v>30710860386</v>
      </c>
      <c r="E44" s="8">
        <v>-30710860386</v>
      </c>
      <c r="F44" s="8">
        <f>Table6[[#This Row],[Column3]]-Table6[[#This Row],[Column1]]</f>
        <v>1545641045</v>
      </c>
      <c r="G44" s="8">
        <v>3983954</v>
      </c>
      <c r="H44" s="8">
        <v>147002232478</v>
      </c>
      <c r="I44" s="8">
        <f>-1*Table6[[#This Row],[-4844135015.0000]]</f>
        <v>193077747764</v>
      </c>
      <c r="J44" s="8">
        <v>-193077747764</v>
      </c>
      <c r="K44" s="8">
        <f>Table6[[#This Row],[4836915905]]-Table6[[#This Row],[Column2]]</f>
        <v>-46075515286</v>
      </c>
    </row>
    <row r="45" spans="1:11" ht="23.1" customHeight="1" x14ac:dyDescent="0.6">
      <c r="A45" s="7" t="s">
        <v>93</v>
      </c>
      <c r="B45" s="8">
        <v>493512</v>
      </c>
      <c r="C45" s="8">
        <v>35882472595</v>
      </c>
      <c r="D45" s="8">
        <f>-1*Table6[[#This Row],[Column4]]</f>
        <v>35187244156</v>
      </c>
      <c r="E45" s="8">
        <v>-35187244156</v>
      </c>
      <c r="F45" s="8">
        <f>Table6[[#This Row],[Column3]]-Table6[[#This Row],[Column1]]</f>
        <v>695228439</v>
      </c>
      <c r="G45" s="8">
        <v>1825368</v>
      </c>
      <c r="H45" s="8">
        <v>113840130702</v>
      </c>
      <c r="I45" s="8">
        <f>-1*Table6[[#This Row],[-4844135015.0000]]</f>
        <v>180736849296</v>
      </c>
      <c r="J45" s="8">
        <v>-180736849296</v>
      </c>
      <c r="K45" s="8">
        <f>Table6[[#This Row],[4836915905]]-Table6[[#This Row],[Column2]]</f>
        <v>-66896718594</v>
      </c>
    </row>
    <row r="46" spans="1:11" ht="23.1" customHeight="1" x14ac:dyDescent="0.6">
      <c r="A46" s="7" t="s">
        <v>94</v>
      </c>
      <c r="B46" s="8">
        <v>724130</v>
      </c>
      <c r="C46" s="8">
        <v>85304240172</v>
      </c>
      <c r="D46" s="8">
        <f>-1*Table6[[#This Row],[Column4]]</f>
        <v>81432148321</v>
      </c>
      <c r="E46" s="8">
        <v>-81432148321</v>
      </c>
      <c r="F46" s="8">
        <f>Table6[[#This Row],[Column3]]-Table6[[#This Row],[Column1]]</f>
        <v>3872091851</v>
      </c>
      <c r="G46" s="8">
        <v>2078547</v>
      </c>
      <c r="H46" s="8">
        <v>216161500457</v>
      </c>
      <c r="I46" s="8">
        <f>-1*Table6[[#This Row],[-4844135015.0000]]</f>
        <v>285418142159</v>
      </c>
      <c r="J46" s="8">
        <v>-285418142159</v>
      </c>
      <c r="K46" s="8">
        <f>Table6[[#This Row],[4836915905]]-Table6[[#This Row],[Column2]]</f>
        <v>-69256641702</v>
      </c>
    </row>
    <row r="47" spans="1:11" ht="23.1" customHeight="1" x14ac:dyDescent="0.6">
      <c r="A47" s="7" t="s">
        <v>63</v>
      </c>
      <c r="B47" s="8">
        <v>2718898</v>
      </c>
      <c r="C47" s="8">
        <v>71495526223</v>
      </c>
      <c r="D47" s="8">
        <f>-1*Table6[[#This Row],[Column4]]</f>
        <v>66796328635</v>
      </c>
      <c r="E47" s="8">
        <v>-66796328635</v>
      </c>
      <c r="F47" s="8">
        <f>Table6[[#This Row],[Column3]]-Table6[[#This Row],[Column1]]</f>
        <v>4699197588</v>
      </c>
      <c r="G47" s="8">
        <v>8378039</v>
      </c>
      <c r="H47" s="8">
        <v>188763884237</v>
      </c>
      <c r="I47" s="8">
        <f>-1*Table6[[#This Row],[-4844135015.0000]]</f>
        <v>210806948455</v>
      </c>
      <c r="J47" s="8">
        <v>-210806948455</v>
      </c>
      <c r="K47" s="8">
        <f>Table6[[#This Row],[4836915905]]-Table6[[#This Row],[Column2]]</f>
        <v>-22043064218</v>
      </c>
    </row>
    <row r="48" spans="1:11" ht="23.1" customHeight="1" x14ac:dyDescent="0.6">
      <c r="A48" s="7" t="s">
        <v>99</v>
      </c>
      <c r="B48" s="8">
        <v>1990827</v>
      </c>
      <c r="C48" s="8">
        <v>53893578249</v>
      </c>
      <c r="D48" s="8">
        <f>-1*Table6[[#This Row],[Column4]]</f>
        <v>45809039742</v>
      </c>
      <c r="E48" s="8">
        <v>-45809039742</v>
      </c>
      <c r="F48" s="8">
        <f>Table6[[#This Row],[Column3]]-Table6[[#This Row],[Column1]]</f>
        <v>8084538507</v>
      </c>
      <c r="G48" s="8">
        <v>9354589</v>
      </c>
      <c r="H48" s="8">
        <v>226899000990</v>
      </c>
      <c r="I48" s="8">
        <f>-1*Table6[[#This Row],[-4844135015.0000]]</f>
        <v>213112031803</v>
      </c>
      <c r="J48" s="8">
        <v>-213112031803</v>
      </c>
      <c r="K48" s="8">
        <f>Table6[[#This Row],[4836915905]]-Table6[[#This Row],[Column2]]</f>
        <v>13786969187</v>
      </c>
    </row>
    <row r="49" spans="1:11" ht="23.1" customHeight="1" x14ac:dyDescent="0.6">
      <c r="A49" s="7" t="s">
        <v>31</v>
      </c>
      <c r="B49" s="8">
        <v>10583119</v>
      </c>
      <c r="C49" s="8">
        <v>106238280952</v>
      </c>
      <c r="D49" s="8">
        <f>-1*Table6[[#This Row],[Column4]]</f>
        <v>98632191771</v>
      </c>
      <c r="E49" s="8">
        <v>-98632191771</v>
      </c>
      <c r="F49" s="8">
        <f>Table6[[#This Row],[Column3]]-Table6[[#This Row],[Column1]]</f>
        <v>7606089181</v>
      </c>
      <c r="G49" s="8">
        <v>24781718</v>
      </c>
      <c r="H49" s="8">
        <v>226150796174</v>
      </c>
      <c r="I49" s="8">
        <f>-1*Table6[[#This Row],[-4844135015.0000]]</f>
        <v>293472958244</v>
      </c>
      <c r="J49" s="8">
        <v>-293472958244</v>
      </c>
      <c r="K49" s="8">
        <f>Table6[[#This Row],[4836915905]]-Table6[[#This Row],[Column2]]</f>
        <v>-67322162070</v>
      </c>
    </row>
    <row r="50" spans="1:11" ht="23.1" customHeight="1" x14ac:dyDescent="0.6">
      <c r="A50" s="7" t="s">
        <v>62</v>
      </c>
      <c r="B50" s="8">
        <v>273246</v>
      </c>
      <c r="C50" s="8">
        <v>15987418131</v>
      </c>
      <c r="D50" s="8">
        <f>-1*Table6[[#This Row],[Column4]]</f>
        <v>15205619484</v>
      </c>
      <c r="E50" s="8">
        <v>-15205619484</v>
      </c>
      <c r="F50" s="8">
        <f>Table6[[#This Row],[Column3]]-Table6[[#This Row],[Column1]]</f>
        <v>781798647</v>
      </c>
      <c r="G50" s="8">
        <v>2393045</v>
      </c>
      <c r="H50" s="8">
        <v>118817266952</v>
      </c>
      <c r="I50" s="8">
        <f>-1*Table6[[#This Row],[-4844135015.0000]]</f>
        <v>135150696279</v>
      </c>
      <c r="J50" s="8">
        <v>-135150696279</v>
      </c>
      <c r="K50" s="8">
        <f>Table6[[#This Row],[4836915905]]-Table6[[#This Row],[Column2]]</f>
        <v>-16333429327</v>
      </c>
    </row>
    <row r="51" spans="1:11" ht="23.1" customHeight="1" x14ac:dyDescent="0.6">
      <c r="A51" s="7" t="s">
        <v>92</v>
      </c>
      <c r="B51" s="8">
        <v>2655765</v>
      </c>
      <c r="C51" s="8">
        <v>66237987725</v>
      </c>
      <c r="D51" s="8">
        <f>-1*Table6[[#This Row],[Column4]]</f>
        <v>61248690293</v>
      </c>
      <c r="E51" s="8">
        <v>-61248690293</v>
      </c>
      <c r="F51" s="8">
        <f>Table6[[#This Row],[Column3]]-Table6[[#This Row],[Column1]]</f>
        <v>4989297432</v>
      </c>
      <c r="G51" s="8">
        <v>15971866</v>
      </c>
      <c r="H51" s="8">
        <v>346991057951</v>
      </c>
      <c r="I51" s="8">
        <f>-1*Table6[[#This Row],[-4844135015.0000]]</f>
        <v>320885472518</v>
      </c>
      <c r="J51" s="8">
        <v>-320885472518</v>
      </c>
      <c r="K51" s="8">
        <f>Table6[[#This Row],[4836915905]]-Table6[[#This Row],[Column2]]</f>
        <v>26105585433</v>
      </c>
    </row>
    <row r="52" spans="1:11" ht="23.1" customHeight="1" x14ac:dyDescent="0.6">
      <c r="A52" s="7" t="s">
        <v>37</v>
      </c>
      <c r="B52" s="8">
        <v>5686655</v>
      </c>
      <c r="C52" s="8">
        <v>113981994362</v>
      </c>
      <c r="D52" s="8">
        <f>-1*Table6[[#This Row],[Column4]]</f>
        <v>100138736165</v>
      </c>
      <c r="E52" s="8">
        <v>-100138736165</v>
      </c>
      <c r="F52" s="8">
        <f>Table6[[#This Row],[Column3]]-Table6[[#This Row],[Column1]]</f>
        <v>13843258197</v>
      </c>
      <c r="G52" s="8">
        <v>20656688</v>
      </c>
      <c r="H52" s="8">
        <v>336872934496</v>
      </c>
      <c r="I52" s="8">
        <f>-1*Table6[[#This Row],[-4844135015.0000]]</f>
        <v>349043110340</v>
      </c>
      <c r="J52" s="8">
        <v>-349043110340</v>
      </c>
      <c r="K52" s="8">
        <f>Table6[[#This Row],[4836915905]]-Table6[[#This Row],[Column2]]</f>
        <v>-12170175844</v>
      </c>
    </row>
    <row r="53" spans="1:11" ht="23.1" customHeight="1" x14ac:dyDescent="0.6">
      <c r="A53" s="7" t="s">
        <v>29</v>
      </c>
      <c r="B53" s="8">
        <v>648554</v>
      </c>
      <c r="C53" s="8">
        <v>15830595794</v>
      </c>
      <c r="D53" s="8">
        <f>-1*Table6[[#This Row],[Column4]]</f>
        <v>18074853086</v>
      </c>
      <c r="E53" s="8">
        <v>-18074853086</v>
      </c>
      <c r="F53" s="8">
        <f>Table6[[#This Row],[Column3]]-Table6[[#This Row],[Column1]]</f>
        <v>-2244257292</v>
      </c>
      <c r="G53" s="8">
        <v>5363345</v>
      </c>
      <c r="H53" s="8">
        <v>137672146775</v>
      </c>
      <c r="I53" s="8">
        <f>-1*Table6[[#This Row],[-4844135015.0000]]</f>
        <v>176127269675</v>
      </c>
      <c r="J53" s="8">
        <v>-176127269675</v>
      </c>
      <c r="K53" s="8">
        <f>Table6[[#This Row],[4836915905]]-Table6[[#This Row],[Column2]]</f>
        <v>-38455122900</v>
      </c>
    </row>
    <row r="54" spans="1:11" ht="23.1" customHeight="1" x14ac:dyDescent="0.6">
      <c r="A54" s="7" t="s">
        <v>74</v>
      </c>
      <c r="B54" s="8">
        <v>472153</v>
      </c>
      <c r="C54" s="8">
        <v>44039537359</v>
      </c>
      <c r="D54" s="8">
        <f>-1*Table6[[#This Row],[Column4]]</f>
        <v>52169497612</v>
      </c>
      <c r="E54" s="8">
        <v>-52169497612</v>
      </c>
      <c r="F54" s="8">
        <f>Table6[[#This Row],[Column3]]-Table6[[#This Row],[Column1]]</f>
        <v>-8129960253</v>
      </c>
      <c r="G54" s="8">
        <v>504028</v>
      </c>
      <c r="H54" s="8">
        <v>47452234978</v>
      </c>
      <c r="I54" s="8">
        <f>-1*Table6[[#This Row],[-4844135015.0000]]</f>
        <v>55691533468</v>
      </c>
      <c r="J54" s="8">
        <v>-55691533468</v>
      </c>
      <c r="K54" s="8">
        <f>Table6[[#This Row],[4836915905]]-Table6[[#This Row],[Column2]]</f>
        <v>-8239298490</v>
      </c>
    </row>
    <row r="55" spans="1:11" ht="23.1" customHeight="1" x14ac:dyDescent="0.6">
      <c r="A55" s="7" t="s">
        <v>73</v>
      </c>
      <c r="B55" s="8">
        <v>555835</v>
      </c>
      <c r="C55" s="8">
        <v>17685836004</v>
      </c>
      <c r="D55" s="8">
        <f>-1*Table6[[#This Row],[Column4]]</f>
        <v>18812167299</v>
      </c>
      <c r="E55" s="8">
        <v>-18812167299</v>
      </c>
      <c r="F55" s="8">
        <f>Table6[[#This Row],[Column3]]-Table6[[#This Row],[Column1]]</f>
        <v>-1126331295</v>
      </c>
      <c r="G55" s="8">
        <v>4393952</v>
      </c>
      <c r="H55" s="8">
        <v>123668991958</v>
      </c>
      <c r="I55" s="8">
        <f>-1*Table6[[#This Row],[-4844135015.0000]]</f>
        <v>164710856107</v>
      </c>
      <c r="J55" s="8">
        <v>-164710856107</v>
      </c>
      <c r="K55" s="8">
        <f>Table6[[#This Row],[4836915905]]-Table6[[#This Row],[Column2]]</f>
        <v>-41041864149</v>
      </c>
    </row>
    <row r="56" spans="1:11" ht="23.1" customHeight="1" x14ac:dyDescent="0.6">
      <c r="A56" s="7" t="s">
        <v>36</v>
      </c>
      <c r="B56" s="8">
        <v>3933163</v>
      </c>
      <c r="C56" s="8">
        <v>95073133665</v>
      </c>
      <c r="D56" s="8">
        <f>-1*Table6[[#This Row],[Column4]]</f>
        <v>76148631206</v>
      </c>
      <c r="E56" s="8">
        <v>-76148631206</v>
      </c>
      <c r="F56" s="8">
        <f>Table6[[#This Row],[Column3]]-Table6[[#This Row],[Column1]]</f>
        <v>18924502459</v>
      </c>
      <c r="G56" s="8">
        <v>23574683</v>
      </c>
      <c r="H56" s="8">
        <v>437150685684</v>
      </c>
      <c r="I56" s="8">
        <f>-1*Table6[[#This Row],[-4844135015.0000]]</f>
        <v>448928283063</v>
      </c>
      <c r="J56" s="8">
        <v>-448928283063</v>
      </c>
      <c r="K56" s="8">
        <f>Table6[[#This Row],[4836915905]]-Table6[[#This Row],[Column2]]</f>
        <v>-11777597379</v>
      </c>
    </row>
    <row r="57" spans="1:11" ht="23.1" customHeight="1" x14ac:dyDescent="0.6">
      <c r="A57" s="7" t="s">
        <v>39</v>
      </c>
      <c r="B57" s="8">
        <v>419772</v>
      </c>
      <c r="C57" s="8">
        <v>28256612251</v>
      </c>
      <c r="D57" s="8">
        <f>-1*Table6[[#This Row],[Column4]]</f>
        <v>27248840747</v>
      </c>
      <c r="E57" s="8">
        <v>-27248840747</v>
      </c>
      <c r="F57" s="8">
        <f>Table6[[#This Row],[Column3]]-Table6[[#This Row],[Column1]]</f>
        <v>1007771504</v>
      </c>
      <c r="G57" s="8">
        <v>3695586</v>
      </c>
      <c r="H57" s="8">
        <v>205996876150</v>
      </c>
      <c r="I57" s="8">
        <f>-1*Table6[[#This Row],[-4844135015.0000]]</f>
        <v>239311648106</v>
      </c>
      <c r="J57" s="8">
        <v>-239311648106</v>
      </c>
      <c r="K57" s="8">
        <f>Table6[[#This Row],[4836915905]]-Table6[[#This Row],[Column2]]</f>
        <v>-33314771956</v>
      </c>
    </row>
    <row r="58" spans="1:11" ht="23.1" customHeight="1" x14ac:dyDescent="0.6">
      <c r="A58" s="7" t="s">
        <v>69</v>
      </c>
      <c r="B58" s="8">
        <v>176772</v>
      </c>
      <c r="C58" s="8">
        <v>35063987259</v>
      </c>
      <c r="D58" s="8">
        <f>-1*Table6[[#This Row],[Column4]]</f>
        <v>39550550927</v>
      </c>
      <c r="E58" s="8">
        <v>-39550550927</v>
      </c>
      <c r="F58" s="8">
        <f>Table6[[#This Row],[Column3]]-Table6[[#This Row],[Column1]]</f>
        <v>-4486563668</v>
      </c>
      <c r="G58" s="8">
        <v>449973</v>
      </c>
      <c r="H58" s="8">
        <v>97847838295</v>
      </c>
      <c r="I58" s="8">
        <f>-1*Table6[[#This Row],[-4844135015.0000]]</f>
        <v>98833471989</v>
      </c>
      <c r="J58" s="8">
        <v>-98833471989</v>
      </c>
      <c r="K58" s="8">
        <f>Table6[[#This Row],[4836915905]]-Table6[[#This Row],[Column2]]</f>
        <v>-985633694</v>
      </c>
    </row>
    <row r="59" spans="1:11" ht="23.1" customHeight="1" x14ac:dyDescent="0.6">
      <c r="A59" s="7" t="s">
        <v>89</v>
      </c>
      <c r="B59" s="8">
        <v>1338447</v>
      </c>
      <c r="C59" s="8">
        <v>34737037525</v>
      </c>
      <c r="D59" s="8">
        <f>-1*Table6[[#This Row],[Column4]]</f>
        <v>41187922015</v>
      </c>
      <c r="E59" s="8">
        <v>-41187922015</v>
      </c>
      <c r="F59" s="8">
        <f>Table6[[#This Row],[Column3]]-Table6[[#This Row],[Column1]]</f>
        <v>-6450884490</v>
      </c>
      <c r="G59" s="8">
        <v>2897500</v>
      </c>
      <c r="H59" s="8">
        <v>73533039683</v>
      </c>
      <c r="I59" s="8">
        <f>-1*Table6[[#This Row],[-4844135015.0000]]</f>
        <v>89635218269</v>
      </c>
      <c r="J59" s="8">
        <v>-89635218269</v>
      </c>
      <c r="K59" s="8">
        <f>Table6[[#This Row],[4836915905]]-Table6[[#This Row],[Column2]]</f>
        <v>-16102178586</v>
      </c>
    </row>
    <row r="60" spans="1:11" ht="23.1" customHeight="1" x14ac:dyDescent="0.6">
      <c r="A60" s="7" t="s">
        <v>33</v>
      </c>
      <c r="B60" s="8">
        <v>183754</v>
      </c>
      <c r="C60" s="8">
        <v>7290460269</v>
      </c>
      <c r="D60" s="8">
        <f>-1*Table6[[#This Row],[Column4]]</f>
        <v>9882725168</v>
      </c>
      <c r="E60" s="8">
        <v>-9882725168</v>
      </c>
      <c r="F60" s="8">
        <f>Table6[[#This Row],[Column3]]-Table6[[#This Row],[Column1]]</f>
        <v>-2592264899</v>
      </c>
      <c r="G60" s="8">
        <v>5313621</v>
      </c>
      <c r="H60" s="8">
        <v>191423999729</v>
      </c>
      <c r="I60" s="8">
        <f>-1*Table6[[#This Row],[-4844135015.0000]]</f>
        <v>294821434625</v>
      </c>
      <c r="J60" s="8">
        <v>-294821434625</v>
      </c>
      <c r="K60" s="8">
        <f>Table6[[#This Row],[4836915905]]-Table6[[#This Row],[Column2]]</f>
        <v>-103397434896</v>
      </c>
    </row>
    <row r="61" spans="1:11" ht="23.1" customHeight="1" x14ac:dyDescent="0.6">
      <c r="A61" s="7" t="s">
        <v>44</v>
      </c>
      <c r="B61" s="8">
        <v>1929995</v>
      </c>
      <c r="C61" s="8">
        <v>54655165229</v>
      </c>
      <c r="D61" s="8">
        <f>-1*Table6[[#This Row],[Column4]]</f>
        <v>54104897696</v>
      </c>
      <c r="E61" s="8">
        <v>-54104897696</v>
      </c>
      <c r="F61" s="8">
        <f>Table6[[#This Row],[Column3]]-Table6[[#This Row],[Column1]]</f>
        <v>550267533</v>
      </c>
      <c r="G61" s="8">
        <v>6628288</v>
      </c>
      <c r="H61" s="8">
        <v>172033976123</v>
      </c>
      <c r="I61" s="8">
        <f>-1*Table6[[#This Row],[-4844135015.0000]]</f>
        <v>186187993594</v>
      </c>
      <c r="J61" s="8">
        <v>-186187993594</v>
      </c>
      <c r="K61" s="8">
        <f>Table6[[#This Row],[4836915905]]-Table6[[#This Row],[Column2]]</f>
        <v>-14154017471</v>
      </c>
    </row>
    <row r="62" spans="1:11" ht="23.1" customHeight="1" x14ac:dyDescent="0.6">
      <c r="A62" s="7" t="s">
        <v>28</v>
      </c>
      <c r="B62" s="8">
        <v>1698462</v>
      </c>
      <c r="C62" s="8">
        <v>43039673197</v>
      </c>
      <c r="D62" s="8">
        <f>-1*Table6[[#This Row],[Column4]]</f>
        <v>59788341426</v>
      </c>
      <c r="E62" s="8">
        <v>-59788341426</v>
      </c>
      <c r="F62" s="8">
        <f>Table6[[#This Row],[Column3]]-Table6[[#This Row],[Column1]]</f>
        <v>-16748668229</v>
      </c>
      <c r="G62" s="8">
        <v>7086833</v>
      </c>
      <c r="H62" s="8">
        <v>159512144211</v>
      </c>
      <c r="I62" s="8">
        <f>-1*Table6[[#This Row],[-4844135015.0000]]</f>
        <v>264727864818</v>
      </c>
      <c r="J62" s="8">
        <v>-264727864818</v>
      </c>
      <c r="K62" s="8">
        <f>Table6[[#This Row],[4836915905]]-Table6[[#This Row],[Column2]]</f>
        <v>-105215720607</v>
      </c>
    </row>
    <row r="63" spans="1:11" ht="23.1" customHeight="1" x14ac:dyDescent="0.6">
      <c r="A63" s="7" t="s">
        <v>83</v>
      </c>
      <c r="B63" s="8">
        <v>3500000</v>
      </c>
      <c r="C63" s="8">
        <v>9398697986</v>
      </c>
      <c r="D63" s="8">
        <f>-1*Table6[[#This Row],[Column4]]</f>
        <v>11368255535</v>
      </c>
      <c r="E63" s="8">
        <v>-11368255535</v>
      </c>
      <c r="F63" s="8">
        <f>Table6[[#This Row],[Column3]]-Table6[[#This Row],[Column1]]</f>
        <v>-1969557549</v>
      </c>
      <c r="G63" s="8">
        <v>22325073</v>
      </c>
      <c r="H63" s="8">
        <v>64836027299</v>
      </c>
      <c r="I63" s="8">
        <f>-1*Table6[[#This Row],[-4844135015.0000]]</f>
        <v>75030293014</v>
      </c>
      <c r="J63" s="8">
        <v>-75030293014</v>
      </c>
      <c r="K63" s="8">
        <f>Table6[[#This Row],[4836915905]]-Table6[[#This Row],[Column2]]</f>
        <v>-10194265715</v>
      </c>
    </row>
    <row r="64" spans="1:11" ht="23.1" customHeight="1" x14ac:dyDescent="0.6">
      <c r="A64" s="7" t="s">
        <v>48</v>
      </c>
      <c r="B64" s="8">
        <v>828240</v>
      </c>
      <c r="C64" s="8">
        <v>21009560886</v>
      </c>
      <c r="D64" s="8">
        <f>-1*Table6[[#This Row],[Column4]]</f>
        <v>27001255588</v>
      </c>
      <c r="E64" s="8">
        <v>-27001255588</v>
      </c>
      <c r="F64" s="8">
        <f>Table6[[#This Row],[Column3]]-Table6[[#This Row],[Column1]]</f>
        <v>-5991694702</v>
      </c>
      <c r="G64" s="8">
        <v>4560905</v>
      </c>
      <c r="H64" s="8">
        <v>102945114321</v>
      </c>
      <c r="I64" s="8">
        <f>-1*Table6[[#This Row],[-4844135015.0000]]</f>
        <v>151552390014</v>
      </c>
      <c r="J64" s="8">
        <v>-151552390014</v>
      </c>
      <c r="K64" s="8">
        <f>Table6[[#This Row],[4836915905]]-Table6[[#This Row],[Column2]]</f>
        <v>-48607275693</v>
      </c>
    </row>
    <row r="65" spans="1:11" ht="23.1" customHeight="1" x14ac:dyDescent="0.6">
      <c r="A65" s="7" t="s">
        <v>70</v>
      </c>
      <c r="B65" s="8">
        <v>470610</v>
      </c>
      <c r="C65" s="8">
        <v>9724361722</v>
      </c>
      <c r="D65" s="8">
        <f>-1*Table6[[#This Row],[Column4]]</f>
        <v>11351421075</v>
      </c>
      <c r="E65" s="8">
        <v>-11351421075</v>
      </c>
      <c r="F65" s="8">
        <f>Table6[[#This Row],[Column3]]-Table6[[#This Row],[Column1]]</f>
        <v>-1627059353</v>
      </c>
      <c r="G65" s="8">
        <v>2380367</v>
      </c>
      <c r="H65" s="8">
        <v>52027268808</v>
      </c>
      <c r="I65" s="8">
        <f>-1*Table6[[#This Row],[-4844135015.0000]]</f>
        <v>58202160339</v>
      </c>
      <c r="J65" s="8">
        <v>-58202160339</v>
      </c>
      <c r="K65" s="8">
        <f>Table6[[#This Row],[4836915905]]-Table6[[#This Row],[Column2]]</f>
        <v>-6174891531</v>
      </c>
    </row>
    <row r="66" spans="1:11" ht="23.1" customHeight="1" x14ac:dyDescent="0.6">
      <c r="A66" s="7" t="s">
        <v>66</v>
      </c>
      <c r="B66" s="8">
        <v>827356</v>
      </c>
      <c r="C66" s="8">
        <v>19592169794</v>
      </c>
      <c r="D66" s="8">
        <f>-1*Table6[[#This Row],[Column4]]</f>
        <v>18710527007</v>
      </c>
      <c r="E66" s="8">
        <v>-18710527007</v>
      </c>
      <c r="F66" s="8">
        <f>Table6[[#This Row],[Column3]]-Table6[[#This Row],[Column1]]</f>
        <v>881642787</v>
      </c>
      <c r="G66" s="8">
        <v>6793129</v>
      </c>
      <c r="H66" s="8">
        <v>145233085850</v>
      </c>
      <c r="I66" s="8">
        <f>-1*Table6[[#This Row],[-4844135015.0000]]</f>
        <v>261331724245</v>
      </c>
      <c r="J66" s="8">
        <v>-261331724245</v>
      </c>
      <c r="K66" s="8">
        <f>Table6[[#This Row],[4836915905]]-Table6[[#This Row],[Column2]]</f>
        <v>-116098638395</v>
      </c>
    </row>
    <row r="67" spans="1:11" ht="23.1" customHeight="1" x14ac:dyDescent="0.6">
      <c r="A67" s="7" t="s">
        <v>98</v>
      </c>
      <c r="B67" s="8">
        <v>690277</v>
      </c>
      <c r="C67" s="8">
        <v>8254453516</v>
      </c>
      <c r="D67" s="8">
        <f>-1*Table6[[#This Row],[Column4]]</f>
        <v>13520467051</v>
      </c>
      <c r="E67" s="8">
        <v>-13520467051</v>
      </c>
      <c r="F67" s="8">
        <f>Table6[[#This Row],[Column3]]-Table6[[#This Row],[Column1]]</f>
        <v>-5266013535</v>
      </c>
      <c r="G67" s="8">
        <v>2184626</v>
      </c>
      <c r="H67" s="8">
        <v>26850366968</v>
      </c>
      <c r="I67" s="8">
        <f>-1*Table6[[#This Row],[-4844135015.0000]]</f>
        <v>44723835446</v>
      </c>
      <c r="J67" s="8">
        <v>-44723835446</v>
      </c>
      <c r="K67" s="8">
        <f>Table6[[#This Row],[4836915905]]-Table6[[#This Row],[Column2]]</f>
        <v>-17873468478</v>
      </c>
    </row>
    <row r="68" spans="1:11" ht="23.1" customHeight="1" x14ac:dyDescent="0.6">
      <c r="A68" s="7" t="s">
        <v>91</v>
      </c>
      <c r="B68" s="8">
        <v>955264</v>
      </c>
      <c r="C68" s="8">
        <v>12829273299</v>
      </c>
      <c r="D68" s="8">
        <f>-1*Table6[[#This Row],[Column4]]</f>
        <v>15607456272</v>
      </c>
      <c r="E68" s="8">
        <v>-15607456272</v>
      </c>
      <c r="F68" s="8">
        <f>Table6[[#This Row],[Column3]]-Table6[[#This Row],[Column1]]</f>
        <v>-2778182973</v>
      </c>
      <c r="G68" s="8">
        <v>2640538</v>
      </c>
      <c r="H68" s="8">
        <v>35292485433</v>
      </c>
      <c r="I68" s="8">
        <f>-1*Table6[[#This Row],[-4844135015.0000]]</f>
        <v>45069859263</v>
      </c>
      <c r="J68" s="8">
        <v>-45069859263</v>
      </c>
      <c r="K68" s="8">
        <f>Table6[[#This Row],[4836915905]]-Table6[[#This Row],[Column2]]</f>
        <v>-9777373830</v>
      </c>
    </row>
    <row r="69" spans="1:11" ht="23.1" customHeight="1" x14ac:dyDescent="0.6">
      <c r="A69" s="7" t="s">
        <v>24</v>
      </c>
      <c r="B69" s="8">
        <v>633733</v>
      </c>
      <c r="C69" s="8">
        <v>63093239415</v>
      </c>
      <c r="D69" s="8">
        <f>-1*Table6[[#This Row],[Column4]]</f>
        <v>56275024393</v>
      </c>
      <c r="E69" s="8">
        <v>-56275024393</v>
      </c>
      <c r="F69" s="8">
        <f>Table6[[#This Row],[Column3]]-Table6[[#This Row],[Column1]]</f>
        <v>6818215022</v>
      </c>
      <c r="G69" s="8">
        <v>3207680</v>
      </c>
      <c r="H69" s="8">
        <v>280171247174</v>
      </c>
      <c r="I69" s="8">
        <f>-1*Table6[[#This Row],[-4844135015.0000]]</f>
        <v>283821960204</v>
      </c>
      <c r="J69" s="8">
        <v>-283821960204</v>
      </c>
      <c r="K69" s="8">
        <f>Table6[[#This Row],[4836915905]]-Table6[[#This Row],[Column2]]</f>
        <v>-3650713030</v>
      </c>
    </row>
    <row r="70" spans="1:11" ht="23.1" customHeight="1" x14ac:dyDescent="0.6">
      <c r="A70" s="7" t="s">
        <v>57</v>
      </c>
      <c r="B70" s="8">
        <v>1262241</v>
      </c>
      <c r="C70" s="8">
        <v>39814610565</v>
      </c>
      <c r="D70" s="8">
        <f>-1*Table6[[#This Row],[Column4]]</f>
        <v>44683784425</v>
      </c>
      <c r="E70" s="8">
        <v>-44683784425</v>
      </c>
      <c r="F70" s="8">
        <f>Table6[[#This Row],[Column3]]-Table6[[#This Row],[Column1]]</f>
        <v>-4869173860</v>
      </c>
      <c r="G70" s="8">
        <v>5104205</v>
      </c>
      <c r="H70" s="8">
        <v>174474194049</v>
      </c>
      <c r="I70" s="8">
        <f>-1*Table6[[#This Row],[-4844135015.0000]]</f>
        <v>181236495251</v>
      </c>
      <c r="J70" s="8">
        <v>-181236495251</v>
      </c>
      <c r="K70" s="8">
        <f>Table6[[#This Row],[4836915905]]-Table6[[#This Row],[Column2]]</f>
        <v>-6762301202</v>
      </c>
    </row>
    <row r="71" spans="1:11" ht="23.1" customHeight="1" x14ac:dyDescent="0.6">
      <c r="A71" s="7" t="s">
        <v>67</v>
      </c>
      <c r="B71" s="8">
        <v>549138</v>
      </c>
      <c r="C71" s="8">
        <v>6525297358</v>
      </c>
      <c r="D71" s="8">
        <f>-1*Table6[[#This Row],[Column4]]</f>
        <v>7091598360</v>
      </c>
      <c r="E71" s="8">
        <v>-7091598360</v>
      </c>
      <c r="F71" s="8">
        <f>Table6[[#This Row],[Column3]]-Table6[[#This Row],[Column1]]</f>
        <v>-566301002</v>
      </c>
      <c r="G71" s="8">
        <v>5293967</v>
      </c>
      <c r="H71" s="8">
        <v>67004897547</v>
      </c>
      <c r="I71" s="8">
        <f>-1*Table6[[#This Row],[-4844135015.0000]]</f>
        <v>69368710106</v>
      </c>
      <c r="J71" s="8">
        <v>-69368710106</v>
      </c>
      <c r="K71" s="8">
        <f>Table6[[#This Row],[4836915905]]-Table6[[#This Row],[Column2]]</f>
        <v>-2363812559</v>
      </c>
    </row>
    <row r="72" spans="1:11" ht="23.1" customHeight="1" x14ac:dyDescent="0.6">
      <c r="A72" s="7" t="s">
        <v>23</v>
      </c>
      <c r="B72" s="8">
        <v>901700</v>
      </c>
      <c r="C72" s="8">
        <v>10877087833</v>
      </c>
      <c r="D72" s="8">
        <f>-1*Table6[[#This Row],[Column4]]</f>
        <v>10126329189</v>
      </c>
      <c r="E72" s="8">
        <v>-10126329189</v>
      </c>
      <c r="F72" s="8">
        <f>Table6[[#This Row],[Column3]]-Table6[[#This Row],[Column1]]</f>
        <v>750758644</v>
      </c>
      <c r="G72" s="8">
        <v>2239845</v>
      </c>
      <c r="H72" s="8">
        <v>25562832210</v>
      </c>
      <c r="I72" s="8">
        <f>-1*Table6[[#This Row],[-4844135015.0000]]</f>
        <v>25150508402</v>
      </c>
      <c r="J72" s="8">
        <v>-25150508402</v>
      </c>
      <c r="K72" s="8">
        <f>Table6[[#This Row],[4836915905]]-Table6[[#This Row],[Column2]]</f>
        <v>412323808</v>
      </c>
    </row>
    <row r="73" spans="1:11" ht="23.1" customHeight="1" x14ac:dyDescent="0.6">
      <c r="A73" s="7" t="s">
        <v>82</v>
      </c>
      <c r="B73" s="8">
        <v>1238239</v>
      </c>
      <c r="C73" s="8">
        <v>146406208145</v>
      </c>
      <c r="D73" s="8">
        <f>-1*Table6[[#This Row],[Column4]]</f>
        <v>146208729388</v>
      </c>
      <c r="E73" s="8">
        <v>-146208729388</v>
      </c>
      <c r="F73" s="8">
        <f>Table6[[#This Row],[Column3]]-Table6[[#This Row],[Column1]]</f>
        <v>197478757</v>
      </c>
      <c r="G73" s="8">
        <v>3793863</v>
      </c>
      <c r="H73" s="8">
        <v>438637029532</v>
      </c>
      <c r="I73" s="8">
        <f>-1*Table6[[#This Row],[-4844135015.0000]]</f>
        <v>468596875067</v>
      </c>
      <c r="J73" s="8">
        <v>-468596875067</v>
      </c>
      <c r="K73" s="8">
        <f>Table6[[#This Row],[4836915905]]-Table6[[#This Row],[Column2]]</f>
        <v>-29959845535</v>
      </c>
    </row>
    <row r="74" spans="1:11" ht="23.1" customHeight="1" x14ac:dyDescent="0.6">
      <c r="A74" s="7" t="s">
        <v>87</v>
      </c>
      <c r="B74" s="8">
        <v>722084</v>
      </c>
      <c r="C74" s="8">
        <v>23232513835</v>
      </c>
      <c r="D74" s="8">
        <f>-1*Table6[[#This Row],[Column4]]</f>
        <v>30096683992</v>
      </c>
      <c r="E74" s="8">
        <v>-30096683992</v>
      </c>
      <c r="F74" s="8">
        <f>Table6[[#This Row],[Column3]]-Table6[[#This Row],[Column1]]</f>
        <v>-6864170157</v>
      </c>
      <c r="G74" s="8">
        <v>1564540</v>
      </c>
      <c r="H74" s="8">
        <v>49788877181</v>
      </c>
      <c r="I74" s="8">
        <f>-1*Table6[[#This Row],[-4844135015.0000]]</f>
        <v>65540317712</v>
      </c>
      <c r="J74" s="8">
        <v>-65540317712</v>
      </c>
      <c r="K74" s="8">
        <f>Table6[[#This Row],[4836915905]]-Table6[[#This Row],[Column2]]</f>
        <v>-15751440531</v>
      </c>
    </row>
    <row r="75" spans="1:11" ht="23.1" customHeight="1" x14ac:dyDescent="0.6">
      <c r="A75" s="7" t="s">
        <v>88</v>
      </c>
      <c r="B75" s="8">
        <v>6699638</v>
      </c>
      <c r="C75" s="8">
        <v>58926644629</v>
      </c>
      <c r="D75" s="8">
        <f>-1*Table6[[#This Row],[Column4]]</f>
        <v>98513364256</v>
      </c>
      <c r="E75" s="8">
        <v>-98513364256</v>
      </c>
      <c r="F75" s="8">
        <f>Table6[[#This Row],[Column3]]-Table6[[#This Row],[Column1]]</f>
        <v>-39586719627</v>
      </c>
      <c r="G75" s="8">
        <v>12643475</v>
      </c>
      <c r="H75" s="8">
        <v>135976796090</v>
      </c>
      <c r="I75" s="8">
        <f>-1*Table6[[#This Row],[-4844135015.0000]]</f>
        <v>218587235948</v>
      </c>
      <c r="J75" s="8">
        <v>-218587235948</v>
      </c>
      <c r="K75" s="8">
        <f>Table6[[#This Row],[4836915905]]-Table6[[#This Row],[Column2]]</f>
        <v>-82610439858</v>
      </c>
    </row>
    <row r="76" spans="1:11" ht="23.1" customHeight="1" x14ac:dyDescent="0.6">
      <c r="A76" s="7" t="s">
        <v>54</v>
      </c>
      <c r="B76" s="8">
        <v>1460007</v>
      </c>
      <c r="C76" s="8">
        <v>84806940236</v>
      </c>
      <c r="D76" s="8">
        <f>-1*Table6[[#This Row],[Column4]]</f>
        <v>56300947043</v>
      </c>
      <c r="E76" s="8">
        <v>-56300947043</v>
      </c>
      <c r="F76" s="8">
        <f>Table6[[#This Row],[Column3]]-Table6[[#This Row],[Column1]]</f>
        <v>28505993193</v>
      </c>
      <c r="G76" s="8">
        <v>13260007</v>
      </c>
      <c r="H76" s="8">
        <v>698521064204</v>
      </c>
      <c r="I76" s="8">
        <f>-1*Table6[[#This Row],[-4844135015.0000]]</f>
        <v>439800947043</v>
      </c>
      <c r="J76" s="8">
        <v>-439800947043</v>
      </c>
      <c r="K76" s="8">
        <f>Table6[[#This Row],[4836915905]]-Table6[[#This Row],[Column2]]</f>
        <v>258720117161</v>
      </c>
    </row>
    <row r="77" spans="1:11" ht="23.1" customHeight="1" x14ac:dyDescent="0.6">
      <c r="A77" s="7" t="s">
        <v>90</v>
      </c>
      <c r="B77" s="8">
        <v>1166926</v>
      </c>
      <c r="C77" s="8">
        <v>30377329175</v>
      </c>
      <c r="D77" s="8">
        <f>-1*Table6[[#This Row],[Column4]]</f>
        <v>26848535059</v>
      </c>
      <c r="E77" s="8">
        <v>-26848535059</v>
      </c>
      <c r="F77" s="8">
        <f>Table6[[#This Row],[Column3]]-Table6[[#This Row],[Column1]]</f>
        <v>3528794116</v>
      </c>
      <c r="G77" s="8">
        <v>5658209</v>
      </c>
      <c r="H77" s="8">
        <v>130983645495</v>
      </c>
      <c r="I77" s="8">
        <f>-1*Table6[[#This Row],[-4844135015.0000]]</f>
        <v>134638589794</v>
      </c>
      <c r="J77" s="8">
        <v>-134638589794</v>
      </c>
      <c r="K77" s="8">
        <f>Table6[[#This Row],[4836915905]]-Table6[[#This Row],[Column2]]</f>
        <v>-3654944299</v>
      </c>
    </row>
    <row r="78" spans="1:11" ht="23.1" customHeight="1" x14ac:dyDescent="0.6">
      <c r="A78" s="7" t="s">
        <v>25</v>
      </c>
      <c r="B78" s="8">
        <v>1067294</v>
      </c>
      <c r="C78" s="8">
        <v>43736242970</v>
      </c>
      <c r="D78" s="8">
        <f>-1*Table6[[#This Row],[Column4]]</f>
        <v>52098721825</v>
      </c>
      <c r="E78" s="8">
        <v>-52098721825</v>
      </c>
      <c r="F78" s="8">
        <f>Table6[[#This Row],[Column3]]-Table6[[#This Row],[Column1]]</f>
        <v>-8362478855</v>
      </c>
      <c r="G78" s="8">
        <v>3308633</v>
      </c>
      <c r="H78" s="8">
        <v>129242726991</v>
      </c>
      <c r="I78" s="8">
        <f>-1*Table6[[#This Row],[-4844135015.0000]]</f>
        <v>163255085078</v>
      </c>
      <c r="J78" s="8">
        <v>-163255085078</v>
      </c>
      <c r="K78" s="8">
        <f>Table6[[#This Row],[4836915905]]-Table6[[#This Row],[Column2]]</f>
        <v>-34012358087</v>
      </c>
    </row>
    <row r="79" spans="1:11" ht="23.1" customHeight="1" x14ac:dyDescent="0.6">
      <c r="A79" s="7" t="s">
        <v>51</v>
      </c>
      <c r="B79" s="8">
        <v>420625</v>
      </c>
      <c r="C79" s="8">
        <v>19605316111</v>
      </c>
      <c r="D79" s="8">
        <f>-1*Table6[[#This Row],[Column4]]</f>
        <v>19557421755</v>
      </c>
      <c r="E79" s="8">
        <v>-19557421755</v>
      </c>
      <c r="F79" s="8">
        <f>Table6[[#This Row],[Column3]]-Table6[[#This Row],[Column1]]</f>
        <v>47894356</v>
      </c>
      <c r="G79" s="8">
        <v>1559414</v>
      </c>
      <c r="H79" s="8">
        <v>67762113330</v>
      </c>
      <c r="I79" s="8">
        <f>-1*Table6[[#This Row],[-4844135015.0000]]</f>
        <v>72934124322</v>
      </c>
      <c r="J79" s="8">
        <v>-72934124322</v>
      </c>
      <c r="K79" s="8">
        <f>Table6[[#This Row],[4836915905]]-Table6[[#This Row],[Column2]]</f>
        <v>-5172010992</v>
      </c>
    </row>
    <row r="80" spans="1:11" ht="23.1" customHeight="1" x14ac:dyDescent="0.6">
      <c r="A80" s="7" t="s">
        <v>55</v>
      </c>
      <c r="B80" s="8">
        <v>1054283</v>
      </c>
      <c r="C80" s="8">
        <v>52124632238</v>
      </c>
      <c r="D80" s="8">
        <f>-1*Table6[[#This Row],[Column4]]</f>
        <v>41830053434</v>
      </c>
      <c r="E80" s="8">
        <v>-41830053434</v>
      </c>
      <c r="F80" s="8">
        <f>Table6[[#This Row],[Column3]]-Table6[[#This Row],[Column1]]</f>
        <v>10294578804</v>
      </c>
      <c r="G80" s="8">
        <v>2995191</v>
      </c>
      <c r="H80" s="8">
        <v>131851310084</v>
      </c>
      <c r="I80" s="8">
        <f>-1*Table6[[#This Row],[-4844135015.0000]]</f>
        <v>118778363557</v>
      </c>
      <c r="J80" s="8">
        <v>-118778363557</v>
      </c>
      <c r="K80" s="8">
        <f>Table6[[#This Row],[4836915905]]-Table6[[#This Row],[Column2]]</f>
        <v>13072946527</v>
      </c>
    </row>
    <row r="81" spans="1:11" ht="23.1" customHeight="1" x14ac:dyDescent="0.6">
      <c r="A81" s="7" t="s">
        <v>79</v>
      </c>
      <c r="B81" s="8">
        <v>1735516</v>
      </c>
      <c r="C81" s="8">
        <v>32601672066</v>
      </c>
      <c r="D81" s="8">
        <f>-1*Table6[[#This Row],[Column4]]</f>
        <v>38115304415</v>
      </c>
      <c r="E81" s="8">
        <v>-38115304415</v>
      </c>
      <c r="F81" s="8">
        <f>Table6[[#This Row],[Column3]]-Table6[[#This Row],[Column1]]</f>
        <v>-5513632349</v>
      </c>
      <c r="G81" s="8">
        <v>2989902</v>
      </c>
      <c r="H81" s="8">
        <v>54175997960</v>
      </c>
      <c r="I81" s="8">
        <f>-1*Table6[[#This Row],[-4844135015.0000]]</f>
        <v>65800032177</v>
      </c>
      <c r="J81" s="8">
        <v>-65800032177</v>
      </c>
      <c r="K81" s="8">
        <f>Table6[[#This Row],[4836915905]]-Table6[[#This Row],[Column2]]</f>
        <v>-11624034217</v>
      </c>
    </row>
    <row r="82" spans="1:11" ht="23.1" customHeight="1" x14ac:dyDescent="0.6">
      <c r="A82" s="7" t="s">
        <v>32</v>
      </c>
      <c r="B82" s="8">
        <v>0</v>
      </c>
      <c r="C82" s="8">
        <v>0</v>
      </c>
      <c r="D82" s="8">
        <f>-1*Table6[[#This Row],[Column4]]</f>
        <v>0</v>
      </c>
      <c r="E82" s="8">
        <v>0</v>
      </c>
      <c r="F82" s="8">
        <f>Table6[[#This Row],[Column3]]-Table6[[#This Row],[Column1]]</f>
        <v>0</v>
      </c>
      <c r="G82" s="8">
        <v>25792</v>
      </c>
      <c r="H82" s="8">
        <v>1350856340</v>
      </c>
      <c r="I82" s="8">
        <f>-1*Table6[[#This Row],[-4844135015.0000]]</f>
        <v>1305885642</v>
      </c>
      <c r="J82" s="8">
        <v>-1305885642</v>
      </c>
      <c r="K82" s="8">
        <f>Table6[[#This Row],[4836915905]]-Table6[[#This Row],[Column2]]</f>
        <v>44970698</v>
      </c>
    </row>
    <row r="83" spans="1:11" ht="23.1" customHeight="1" x14ac:dyDescent="0.6">
      <c r="A83" s="7" t="s">
        <v>105</v>
      </c>
      <c r="B83" s="8">
        <v>484224873</v>
      </c>
      <c r="C83" s="8">
        <v>9414712573834</v>
      </c>
      <c r="D83" s="8">
        <f>-1*Table6[[#This Row],[Column4]]</f>
        <v>9394667902072</v>
      </c>
      <c r="E83" s="8">
        <v>-9394667902072</v>
      </c>
      <c r="F83" s="8">
        <f>Table6[[#This Row],[Column3]]-Table6[[#This Row],[Column1]]</f>
        <v>20044671762</v>
      </c>
      <c r="G83" s="8">
        <v>986983623</v>
      </c>
      <c r="H83" s="8">
        <v>19011826665494</v>
      </c>
      <c r="I83" s="8">
        <f>-1*Table6[[#This Row],[-4844135015.0000]]</f>
        <v>18959846055827</v>
      </c>
      <c r="J83" s="8">
        <v>-18959846055827</v>
      </c>
      <c r="K83" s="8">
        <f>Table6[[#This Row],[4836915905]]-Table6[[#This Row],[Column2]]</f>
        <v>51980609667</v>
      </c>
    </row>
    <row r="84" spans="1:11" ht="23.1" customHeight="1" x14ac:dyDescent="0.6">
      <c r="A84" s="7" t="s">
        <v>144</v>
      </c>
      <c r="B84" s="8">
        <v>280000</v>
      </c>
      <c r="C84" s="8">
        <v>279888000000</v>
      </c>
      <c r="D84" s="8">
        <f>-1*Table6[[#This Row],[Column4]]</f>
        <v>280215000000</v>
      </c>
      <c r="E84" s="8">
        <v>-280215000000</v>
      </c>
      <c r="F84" s="8">
        <f>Table6[[#This Row],[Column3]]-Table6[[#This Row],[Column1]]</f>
        <v>-327000000</v>
      </c>
      <c r="G84" s="8">
        <v>280000</v>
      </c>
      <c r="H84" s="8">
        <v>279888000000</v>
      </c>
      <c r="I84" s="8">
        <f>-1*Table6[[#This Row],[-4844135015.0000]]</f>
        <v>280215000000</v>
      </c>
      <c r="J84" s="8">
        <v>-280215000000</v>
      </c>
      <c r="K84" s="8">
        <f>Table6[[#This Row],[4836915905]]-Table6[[#This Row],[Column2]]</f>
        <v>-327000000</v>
      </c>
    </row>
    <row r="85" spans="1:11" ht="23.1" customHeight="1" x14ac:dyDescent="0.6">
      <c r="A85" s="7" t="s">
        <v>141</v>
      </c>
      <c r="B85" s="8">
        <v>200000</v>
      </c>
      <c r="C85" s="8">
        <v>201393912500</v>
      </c>
      <c r="D85" s="8">
        <f>-1*Table6[[#This Row],[Column4]]</f>
        <v>200075000000</v>
      </c>
      <c r="E85" s="8">
        <v>-200075000000</v>
      </c>
      <c r="F85" s="8">
        <f>Table6[[#This Row],[Column3]]-Table6[[#This Row],[Column1]]</f>
        <v>1318912500</v>
      </c>
      <c r="G85" s="8">
        <v>300000</v>
      </c>
      <c r="H85" s="8">
        <v>300515458760</v>
      </c>
      <c r="I85" s="8">
        <f>-1*Table6[[#This Row],[-4844135015.0000]]</f>
        <v>300075000000</v>
      </c>
      <c r="J85" s="8">
        <v>-300075000000</v>
      </c>
      <c r="K85" s="8">
        <f>Table6[[#This Row],[4836915905]]-Table6[[#This Row],[Column2]]</f>
        <v>440458760</v>
      </c>
    </row>
    <row r="86" spans="1:11" ht="23.1" customHeight="1" x14ac:dyDescent="0.6">
      <c r="A86" s="7" t="s">
        <v>319</v>
      </c>
      <c r="B86" s="8">
        <v>0</v>
      </c>
      <c r="C86" s="8">
        <v>0</v>
      </c>
      <c r="D86" s="8">
        <f>-1*Table6[[#This Row],[Column4]]</f>
        <v>0</v>
      </c>
      <c r="E86" s="8">
        <v>0</v>
      </c>
      <c r="F86" s="8">
        <f>Table6[[#This Row],[Column3]]-Table6[[#This Row],[Column1]]</f>
        <v>0</v>
      </c>
      <c r="G86" s="8">
        <v>14029</v>
      </c>
      <c r="H86" s="8">
        <v>11375419067</v>
      </c>
      <c r="I86" s="8">
        <f>-1*Table6[[#This Row],[-4844135015.0000]]</f>
        <v>11190390043</v>
      </c>
      <c r="J86" s="8">
        <v>-11190390043</v>
      </c>
      <c r="K86" s="8">
        <f>Table6[[#This Row],[4836915905]]-Table6[[#This Row],[Column2]]</f>
        <v>185029024</v>
      </c>
    </row>
    <row r="87" spans="1:11" ht="23.1" customHeight="1" x14ac:dyDescent="0.6">
      <c r="A87" s="7" t="s">
        <v>320</v>
      </c>
      <c r="B87" s="8">
        <v>0</v>
      </c>
      <c r="C87" s="8">
        <v>0</v>
      </c>
      <c r="D87" s="8">
        <f>-1*Table6[[#This Row],[Column4]]</f>
        <v>0</v>
      </c>
      <c r="E87" s="8">
        <v>0</v>
      </c>
      <c r="F87" s="8">
        <f>Table6[[#This Row],[Column3]]-Table6[[#This Row],[Column1]]</f>
        <v>0</v>
      </c>
      <c r="G87" s="8">
        <v>32047</v>
      </c>
      <c r="H87" s="8">
        <v>24483466270</v>
      </c>
      <c r="I87" s="8">
        <f>-1*Table6[[#This Row],[-4844135015.0000]]</f>
        <v>24082064120</v>
      </c>
      <c r="J87" s="8">
        <v>-24082064120</v>
      </c>
      <c r="K87" s="8">
        <f>Table6[[#This Row],[4836915905]]-Table6[[#This Row],[Column2]]</f>
        <v>401402150</v>
      </c>
    </row>
    <row r="88" spans="1:11" ht="23.1" customHeight="1" x14ac:dyDescent="0.6">
      <c r="A88" s="7" t="s">
        <v>321</v>
      </c>
      <c r="B88" s="8">
        <v>0</v>
      </c>
      <c r="C88" s="8">
        <v>0</v>
      </c>
      <c r="D88" s="8">
        <f>-1*Table6[[#This Row],[Column4]]</f>
        <v>0</v>
      </c>
      <c r="E88" s="8">
        <v>0</v>
      </c>
      <c r="F88" s="8">
        <f>Table6[[#This Row],[Column3]]-Table6[[#This Row],[Column1]]</f>
        <v>0</v>
      </c>
      <c r="G88" s="8">
        <v>9286</v>
      </c>
      <c r="H88" s="8">
        <v>8713241606</v>
      </c>
      <c r="I88" s="8">
        <f>-1*Table6[[#This Row],[-4844135015.0000]]</f>
        <v>8566202332</v>
      </c>
      <c r="J88" s="8">
        <v>-8566202332</v>
      </c>
      <c r="K88" s="8">
        <f>Table6[[#This Row],[4836915905]]-Table6[[#This Row],[Column2]]</f>
        <v>147039274</v>
      </c>
    </row>
    <row r="89" spans="1:11" ht="23.1" customHeight="1" x14ac:dyDescent="0.6">
      <c r="A89" s="7" t="s">
        <v>322</v>
      </c>
      <c r="B89" s="8">
        <v>0</v>
      </c>
      <c r="C89" s="8">
        <v>0</v>
      </c>
      <c r="D89" s="8">
        <f>-1*Table6[[#This Row],[Column4]]</f>
        <v>0</v>
      </c>
      <c r="E89" s="8">
        <v>0</v>
      </c>
      <c r="F89" s="8">
        <f>Table6[[#This Row],[Column3]]-Table6[[#This Row],[Column1]]</f>
        <v>0</v>
      </c>
      <c r="G89" s="8">
        <v>8158</v>
      </c>
      <c r="H89" s="8">
        <v>6453737844</v>
      </c>
      <c r="I89" s="8">
        <f>-1*Table6[[#This Row],[-4844135015.0000]]</f>
        <v>6365392883</v>
      </c>
      <c r="J89" s="8">
        <v>-6365392883</v>
      </c>
      <c r="K89" s="8">
        <f>Table6[[#This Row],[4836915905]]-Table6[[#This Row],[Column2]]</f>
        <v>88344961</v>
      </c>
    </row>
    <row r="90" spans="1:11" ht="23.1" customHeight="1" x14ac:dyDescent="0.6">
      <c r="A90" s="7" t="s">
        <v>135</v>
      </c>
      <c r="B90" s="8">
        <v>380000</v>
      </c>
      <c r="C90" s="8">
        <v>379864120067</v>
      </c>
      <c r="D90" s="8">
        <f>-1*Table6[[#This Row],[Column4]]</f>
        <v>380135500000</v>
      </c>
      <c r="E90" s="8">
        <v>-380135500000</v>
      </c>
      <c r="F90" s="8">
        <f>Table6[[#This Row],[Column3]]-Table6[[#This Row],[Column1]]</f>
        <v>-271379933</v>
      </c>
      <c r="G90" s="8">
        <v>380000</v>
      </c>
      <c r="H90" s="8">
        <v>379864120067</v>
      </c>
      <c r="I90" s="8">
        <f>-1*Table6[[#This Row],[-4844135015.0000]]</f>
        <v>380135500000</v>
      </c>
      <c r="J90" s="8">
        <v>-380135500000</v>
      </c>
      <c r="K90" s="8">
        <f>Table6[[#This Row],[4836915905]]-Table6[[#This Row],[Column2]]</f>
        <v>-271379933</v>
      </c>
    </row>
    <row r="91" spans="1:11" ht="23.1" customHeight="1" x14ac:dyDescent="0.6">
      <c r="A91" s="7" t="s">
        <v>123</v>
      </c>
      <c r="B91" s="8">
        <v>400000</v>
      </c>
      <c r="C91" s="8">
        <v>399894787458</v>
      </c>
      <c r="D91" s="8">
        <f>-1*Table6[[#This Row],[Column4]]</f>
        <v>398631260952</v>
      </c>
      <c r="E91" s="8">
        <v>-398631260952</v>
      </c>
      <c r="F91" s="8">
        <f>Table6[[#This Row],[Column3]]-Table6[[#This Row],[Column1]]</f>
        <v>1263526506</v>
      </c>
      <c r="G91" s="8">
        <v>400000</v>
      </c>
      <c r="H91" s="8">
        <v>399894787458</v>
      </c>
      <c r="I91" s="8">
        <f>-1*Table6[[#This Row],[-4844135015.0000]]</f>
        <v>398631260952</v>
      </c>
      <c r="J91" s="8">
        <v>-398631260952</v>
      </c>
      <c r="K91" s="8">
        <f>Table6[[#This Row],[4836915905]]-Table6[[#This Row],[Column2]]</f>
        <v>1263526506</v>
      </c>
    </row>
    <row r="92" spans="1:11" ht="23.1" customHeight="1" x14ac:dyDescent="0.6">
      <c r="A92" s="7" t="s">
        <v>126</v>
      </c>
      <c r="B92" s="8">
        <v>155000</v>
      </c>
      <c r="C92" s="8">
        <v>154887315233</v>
      </c>
      <c r="D92" s="8">
        <f>-1*Table6[[#This Row],[Column4]]</f>
        <v>155112219874</v>
      </c>
      <c r="E92" s="8">
        <v>-155112219874</v>
      </c>
      <c r="F92" s="8">
        <f>Table6[[#This Row],[Column3]]-Table6[[#This Row],[Column1]]</f>
        <v>-224904641</v>
      </c>
      <c r="G92" s="8">
        <v>155000</v>
      </c>
      <c r="H92" s="8">
        <v>154887315233</v>
      </c>
      <c r="I92" s="8">
        <f>-1*Table6[[#This Row],[-4844135015.0000]]</f>
        <v>155112219874</v>
      </c>
      <c r="J92" s="8">
        <v>-155112219874</v>
      </c>
      <c r="K92" s="8">
        <f>Table6[[#This Row],[4836915905]]-Table6[[#This Row],[Column2]]</f>
        <v>-224904641</v>
      </c>
    </row>
    <row r="93" spans="1:11" ht="23.1" customHeight="1" x14ac:dyDescent="0.6">
      <c r="A93" s="7" t="s">
        <v>132</v>
      </c>
      <c r="B93" s="8">
        <v>100000</v>
      </c>
      <c r="C93" s="8">
        <v>99927300148</v>
      </c>
      <c r="D93" s="8">
        <f>-1*Table6[[#This Row],[Column4]]</f>
        <v>100072299852</v>
      </c>
      <c r="E93" s="8">
        <v>-100072299852</v>
      </c>
      <c r="F93" s="8">
        <f>Table6[[#This Row],[Column3]]-Table6[[#This Row],[Column1]]</f>
        <v>-144999704</v>
      </c>
      <c r="G93" s="8">
        <v>100000</v>
      </c>
      <c r="H93" s="8">
        <v>99927300148</v>
      </c>
      <c r="I93" s="8">
        <f>-1*Table6[[#This Row],[-4844135015.0000]]</f>
        <v>100072299852</v>
      </c>
      <c r="J93" s="8">
        <v>-100072299852</v>
      </c>
      <c r="K93" s="8">
        <f>Table6[[#This Row],[4836915905]]-Table6[[#This Row],[Column2]]</f>
        <v>-144999704</v>
      </c>
    </row>
    <row r="94" spans="1:11" ht="23.1" customHeight="1" x14ac:dyDescent="0.6">
      <c r="A94" s="7" t="s">
        <v>309</v>
      </c>
      <c r="B94" s="8">
        <v>0</v>
      </c>
      <c r="C94" s="8">
        <v>0</v>
      </c>
      <c r="D94" s="8">
        <f>-1*Table6[[#This Row],[Column4]]</f>
        <v>0</v>
      </c>
      <c r="E94" s="8">
        <v>0</v>
      </c>
      <c r="F94" s="8">
        <f>Table6[[#This Row],[Column3]]-Table6[[#This Row],[Column1]]</f>
        <v>0</v>
      </c>
      <c r="G94" s="8">
        <v>151000</v>
      </c>
      <c r="H94" s="8">
        <v>149449488468</v>
      </c>
      <c r="I94" s="8">
        <f>-1*Table6[[#This Row],[-4844135015.0000]]</f>
        <v>149445969750</v>
      </c>
      <c r="J94" s="8">
        <v>-149445969750</v>
      </c>
      <c r="K94" s="8">
        <f>Table6[[#This Row],[4836915905]]-Table6[[#This Row],[Column2]]</f>
        <v>3518718</v>
      </c>
    </row>
    <row r="95" spans="1:11" ht="23.1" customHeight="1" x14ac:dyDescent="0.6">
      <c r="A95" s="7" t="s">
        <v>117</v>
      </c>
      <c r="B95" s="8">
        <v>0</v>
      </c>
      <c r="C95" s="8">
        <v>0</v>
      </c>
      <c r="D95" s="8">
        <f>-1*Table6[[#This Row],[Column4]]</f>
        <v>0</v>
      </c>
      <c r="E95" s="8">
        <v>0</v>
      </c>
      <c r="F95" s="8">
        <f>Table6[[#This Row],[Column3]]-Table6[[#This Row],[Column1]]</f>
        <v>0</v>
      </c>
      <c r="G95" s="8">
        <v>210000</v>
      </c>
      <c r="H95" s="8">
        <v>209893750000</v>
      </c>
      <c r="I95" s="8">
        <f>-1*Table6[[#This Row],[-4844135015.0000]]</f>
        <v>209847750000</v>
      </c>
      <c r="J95" s="8">
        <v>-209847750000</v>
      </c>
      <c r="K95" s="8">
        <f>Table6[[#This Row],[4836915905]]-Table6[[#This Row],[Column2]]</f>
        <v>46000000</v>
      </c>
    </row>
    <row r="96" spans="1:11" ht="23.1" customHeight="1" thickBot="1" x14ac:dyDescent="0.65">
      <c r="A96" s="7" t="s">
        <v>106</v>
      </c>
      <c r="B96" s="8"/>
      <c r="C96" s="11">
        <f>SUM(C7:C95)</f>
        <v>17309141669256</v>
      </c>
      <c r="D96" s="11">
        <f>SUM(D7:D95)</f>
        <v>16684889943786</v>
      </c>
      <c r="E96" s="8">
        <f>SUM(E7:E95)</f>
        <v>-16684889943786</v>
      </c>
      <c r="F96" s="11">
        <f>SUM(F7:F95)</f>
        <v>624251725470</v>
      </c>
      <c r="G96" s="8"/>
      <c r="H96" s="11">
        <f>SUM(H7:H95)</f>
        <v>41552035663064</v>
      </c>
      <c r="I96" s="11">
        <f>SUM(I7:I95)</f>
        <v>41760110365252</v>
      </c>
      <c r="J96" s="8"/>
      <c r="K96" s="11">
        <f>SUM(K7:K95)</f>
        <v>-208074702188</v>
      </c>
    </row>
    <row r="97" spans="1:11" ht="23.1" customHeight="1" thickTop="1" x14ac:dyDescent="0.6">
      <c r="A97" s="7"/>
      <c r="B97" s="8"/>
      <c r="C97" s="8"/>
      <c r="D97" s="8"/>
      <c r="E97" s="8"/>
      <c r="F97" s="8"/>
      <c r="G97" s="8"/>
      <c r="H97" s="8"/>
      <c r="I97" s="8"/>
      <c r="J97" s="8"/>
      <c r="K97" s="8"/>
    </row>
  </sheetData>
  <mergeCells count="7">
    <mergeCell ref="B5:F5"/>
    <mergeCell ref="G5:K5"/>
    <mergeCell ref="A1:K1"/>
    <mergeCell ref="A2:K2"/>
    <mergeCell ref="A3:K3"/>
    <mergeCell ref="A4:F4"/>
    <mergeCell ref="G4:K4"/>
  </mergeCells>
  <pageMargins left="0.7" right="0.7" top="0.75" bottom="0.75" header="0.51180555555555496" footer="0.51180555555555496"/>
  <pageSetup paperSize="9" scale="74" firstPageNumber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08"/>
  <sheetViews>
    <sheetView rightToLeft="1" view="pageBreakPreview" topLeftCell="A94" zoomScale="60" zoomScaleNormal="100" zoomScalePageLayoutView="106" workbookViewId="0">
      <selection sqref="A1:XFD1048576"/>
    </sheetView>
  </sheetViews>
  <sheetFormatPr defaultColWidth="9.140625" defaultRowHeight="22.5" x14ac:dyDescent="0.6"/>
  <cols>
    <col min="1" max="1" width="38.85546875" style="44" customWidth="1"/>
    <col min="2" max="2" width="11.28515625" style="44" customWidth="1"/>
    <col min="3" max="3" width="17.7109375" style="44" customWidth="1"/>
    <col min="4" max="4" width="17.28515625" style="44" customWidth="1"/>
    <col min="5" max="5" width="18.5703125" style="44" hidden="1" customWidth="1"/>
    <col min="6" max="6" width="29" style="44" customWidth="1"/>
    <col min="7" max="7" width="11.28515625" style="44" customWidth="1"/>
    <col min="8" max="8" width="17.7109375" style="44" customWidth="1"/>
    <col min="9" max="9" width="16.28515625" style="44" customWidth="1"/>
    <col min="10" max="10" width="18.5703125" style="44" hidden="1" customWidth="1"/>
    <col min="11" max="11" width="29" style="44" customWidth="1"/>
    <col min="12" max="1026" width="9.140625" style="43"/>
    <col min="1027" max="16384" width="9.140625" style="4"/>
  </cols>
  <sheetData>
    <row r="1" spans="1:11" ht="25.5" x14ac:dyDescent="0.6">
      <c r="A1" s="95" t="s">
        <v>1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5.5" x14ac:dyDescent="0.6">
      <c r="A2" s="95" t="s">
        <v>236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5.5" x14ac:dyDescent="0.6">
      <c r="A3" s="95" t="s">
        <v>237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5.5" x14ac:dyDescent="0.6">
      <c r="A4" s="96" t="s">
        <v>323</v>
      </c>
      <c r="B4" s="96"/>
      <c r="C4" s="96"/>
      <c r="D4" s="96"/>
      <c r="E4" s="96"/>
    </row>
    <row r="5" spans="1:11" ht="16.5" customHeight="1" x14ac:dyDescent="0.6">
      <c r="B5" s="112" t="s">
        <v>354</v>
      </c>
      <c r="C5" s="112"/>
      <c r="D5" s="112"/>
      <c r="E5" s="112"/>
      <c r="F5" s="112"/>
      <c r="G5" s="91" t="s">
        <v>253</v>
      </c>
      <c r="H5" s="91"/>
      <c r="I5" s="91"/>
      <c r="J5" s="91"/>
      <c r="K5" s="91"/>
    </row>
    <row r="6" spans="1:11" ht="53.25" customHeight="1" x14ac:dyDescent="0.6">
      <c r="A6" s="45" t="s">
        <v>239</v>
      </c>
      <c r="B6" s="48" t="s">
        <v>14</v>
      </c>
      <c r="C6" s="48" t="s">
        <v>16</v>
      </c>
      <c r="D6" s="48" t="str">
        <f>E6</f>
        <v>ارزش دفتری</v>
      </c>
      <c r="E6" s="48" t="s">
        <v>316</v>
      </c>
      <c r="F6" s="49" t="s">
        <v>324</v>
      </c>
      <c r="G6" s="48" t="s">
        <v>14</v>
      </c>
      <c r="H6" s="48" t="s">
        <v>16</v>
      </c>
      <c r="I6" s="48" t="str">
        <f>J6</f>
        <v>ارزش دفتری</v>
      </c>
      <c r="J6" s="48" t="s">
        <v>316</v>
      </c>
      <c r="K6" s="49" t="s">
        <v>324</v>
      </c>
    </row>
    <row r="7" spans="1:11" ht="23.1" customHeight="1" x14ac:dyDescent="0.6">
      <c r="A7" s="7" t="s">
        <v>23</v>
      </c>
      <c r="B7" s="8">
        <v>18350992</v>
      </c>
      <c r="C7" s="8">
        <v>203724572687</v>
      </c>
      <c r="D7" s="8">
        <f>-1*Table7[[#This Row],[-206069424169.0000]]</f>
        <v>206069424169</v>
      </c>
      <c r="E7" s="8">
        <v>-206069424169</v>
      </c>
      <c r="F7" s="8">
        <f>Table7[[#This Row],[203724572687.0000]]-Table7[[#This Row],[Column1]]</f>
        <v>-2344851482</v>
      </c>
      <c r="G7" s="8">
        <v>18350992</v>
      </c>
      <c r="H7" s="8">
        <v>203724572687</v>
      </c>
      <c r="I7" s="8">
        <f>-1*Table7[[#This Row],[-206262889607.0000]]</f>
        <v>206262889607</v>
      </c>
      <c r="J7" s="8">
        <v>-206262889607</v>
      </c>
      <c r="K7" s="8">
        <f>Table7[[#This Row],[Column7]]-Table7[[#This Row],[Column2]]</f>
        <v>-2538316920</v>
      </c>
    </row>
    <row r="8" spans="1:11" ht="23.1" customHeight="1" x14ac:dyDescent="0.6">
      <c r="A8" s="7" t="s">
        <v>24</v>
      </c>
      <c r="B8" s="8">
        <v>2469081</v>
      </c>
      <c r="C8" s="8">
        <v>272700113215</v>
      </c>
      <c r="D8" s="8">
        <f>-1*Table7[[#This Row],[-206069424169.0000]]</f>
        <v>254434919714</v>
      </c>
      <c r="E8" s="8">
        <v>-254434919714</v>
      </c>
      <c r="F8" s="8">
        <f>Table7[[#This Row],[203724572687.0000]]-Table7[[#This Row],[Column1]]</f>
        <v>18265193501</v>
      </c>
      <c r="G8" s="8">
        <v>2469081</v>
      </c>
      <c r="H8" s="8">
        <v>272700113215</v>
      </c>
      <c r="I8" s="8">
        <f>-1*Table7[[#This Row],[-206262889607.0000]]</f>
        <v>219637496735</v>
      </c>
      <c r="J8" s="8">
        <v>-219637496735</v>
      </c>
      <c r="K8" s="8">
        <f>Table7[[#This Row],[Column7]]-Table7[[#This Row],[Column2]]</f>
        <v>53062616480</v>
      </c>
    </row>
    <row r="9" spans="1:11" ht="23.1" customHeight="1" x14ac:dyDescent="0.6">
      <c r="A9" s="7" t="s">
        <v>25</v>
      </c>
      <c r="B9" s="8">
        <v>6116511</v>
      </c>
      <c r="C9" s="8">
        <v>267821812633</v>
      </c>
      <c r="D9" s="8">
        <f>-1*Table7[[#This Row],[-206069424169.0000]]</f>
        <v>240624727528</v>
      </c>
      <c r="E9" s="8">
        <v>-240624727528</v>
      </c>
      <c r="F9" s="8">
        <f>Table7[[#This Row],[203724572687.0000]]-Table7[[#This Row],[Column1]]</f>
        <v>27197085105</v>
      </c>
      <c r="G9" s="8">
        <v>6116511</v>
      </c>
      <c r="H9" s="8">
        <v>267821812633</v>
      </c>
      <c r="I9" s="8">
        <f>-1*Table7[[#This Row],[-206262889607.0000]]</f>
        <v>298481986137</v>
      </c>
      <c r="J9" s="8">
        <v>-298481986137</v>
      </c>
      <c r="K9" s="8">
        <f>Table7[[#This Row],[Column7]]-Table7[[#This Row],[Column2]]</f>
        <v>-30660173504</v>
      </c>
    </row>
    <row r="10" spans="1:11" ht="23.1" customHeight="1" x14ac:dyDescent="0.6">
      <c r="A10" s="7" t="s">
        <v>26</v>
      </c>
      <c r="B10" s="8">
        <v>3462156</v>
      </c>
      <c r="C10" s="8">
        <v>327997542635</v>
      </c>
      <c r="D10" s="8">
        <f>-1*Table7[[#This Row],[-206069424169.0000]]</f>
        <v>235449763857</v>
      </c>
      <c r="E10" s="8">
        <v>-235449763857</v>
      </c>
      <c r="F10" s="8">
        <f>Table7[[#This Row],[203724572687.0000]]-Table7[[#This Row],[Column1]]</f>
        <v>92547778778</v>
      </c>
      <c r="G10" s="8">
        <v>3462156</v>
      </c>
      <c r="H10" s="8">
        <v>327997542635</v>
      </c>
      <c r="I10" s="8">
        <f>-1*Table7[[#This Row],[-206262889607.0000]]</f>
        <v>322879807069</v>
      </c>
      <c r="J10" s="8">
        <v>-322879807069</v>
      </c>
      <c r="K10" s="8">
        <f>Table7[[#This Row],[Column7]]-Table7[[#This Row],[Column2]]</f>
        <v>5117735566</v>
      </c>
    </row>
    <row r="11" spans="1:11" ht="23.1" customHeight="1" x14ac:dyDescent="0.6">
      <c r="A11" s="7" t="s">
        <v>27</v>
      </c>
      <c r="B11" s="8">
        <v>4864491</v>
      </c>
      <c r="C11" s="8">
        <v>195938605612</v>
      </c>
      <c r="D11" s="8">
        <f>-1*Table7[[#This Row],[-206069424169.0000]]</f>
        <v>155624889037</v>
      </c>
      <c r="E11" s="8">
        <v>-155624889037</v>
      </c>
      <c r="F11" s="8">
        <f>Table7[[#This Row],[203724572687.0000]]-Table7[[#This Row],[Column1]]</f>
        <v>40313716575</v>
      </c>
      <c r="G11" s="8">
        <v>4864491</v>
      </c>
      <c r="H11" s="8">
        <v>195938605612</v>
      </c>
      <c r="I11" s="8">
        <f>-1*Table7[[#This Row],[-206262889607.0000]]</f>
        <v>164229200277</v>
      </c>
      <c r="J11" s="8">
        <v>-164229200277</v>
      </c>
      <c r="K11" s="8">
        <f>Table7[[#This Row],[Column7]]-Table7[[#This Row],[Column2]]</f>
        <v>31709405335</v>
      </c>
    </row>
    <row r="12" spans="1:11" ht="23.1" customHeight="1" x14ac:dyDescent="0.6">
      <c r="A12" s="7" t="s">
        <v>28</v>
      </c>
      <c r="B12" s="8">
        <v>3312475</v>
      </c>
      <c r="C12" s="8">
        <v>91222429227</v>
      </c>
      <c r="D12" s="8">
        <f>-1*Table7[[#This Row],[-206069424169.0000]]</f>
        <v>66730401756</v>
      </c>
      <c r="E12" s="8">
        <v>-66730401756</v>
      </c>
      <c r="F12" s="8">
        <f>Table7[[#This Row],[203724572687.0000]]-Table7[[#This Row],[Column1]]</f>
        <v>24492027471</v>
      </c>
      <c r="G12" s="8">
        <v>3312475</v>
      </c>
      <c r="H12" s="8">
        <v>91222429227</v>
      </c>
      <c r="I12" s="8">
        <f>-1*Table7[[#This Row],[-206262889607.0000]]</f>
        <v>116543223835</v>
      </c>
      <c r="J12" s="8">
        <v>-116543223835</v>
      </c>
      <c r="K12" s="8">
        <f>Table7[[#This Row],[Column7]]-Table7[[#This Row],[Column2]]</f>
        <v>-25320794608</v>
      </c>
    </row>
    <row r="13" spans="1:11" ht="23.1" customHeight="1" x14ac:dyDescent="0.6">
      <c r="A13" s="7" t="s">
        <v>29</v>
      </c>
      <c r="B13" s="8">
        <v>3317241</v>
      </c>
      <c r="C13" s="8">
        <v>80282515905</v>
      </c>
      <c r="D13" s="8">
        <f>-1*Table7[[#This Row],[-206069424169.0000]]</f>
        <v>81491516731</v>
      </c>
      <c r="E13" s="8">
        <v>-81491516731</v>
      </c>
      <c r="F13" s="8">
        <f>Table7[[#This Row],[203724572687.0000]]-Table7[[#This Row],[Column1]]</f>
        <v>-1209000826</v>
      </c>
      <c r="G13" s="8">
        <v>3317241</v>
      </c>
      <c r="H13" s="8">
        <v>80282515905</v>
      </c>
      <c r="I13" s="8">
        <f>-1*Table7[[#This Row],[-206262889607.0000]]</f>
        <v>90801464392</v>
      </c>
      <c r="J13" s="8">
        <v>-90801464392</v>
      </c>
      <c r="K13" s="8">
        <f>Table7[[#This Row],[Column7]]-Table7[[#This Row],[Column2]]</f>
        <v>-10518948487</v>
      </c>
    </row>
    <row r="14" spans="1:11" ht="23.1" customHeight="1" x14ac:dyDescent="0.6">
      <c r="A14" s="7" t="s">
        <v>30</v>
      </c>
      <c r="B14" s="8">
        <v>1039000</v>
      </c>
      <c r="C14" s="8">
        <v>151537184149</v>
      </c>
      <c r="D14" s="8">
        <f>-1*Table7[[#This Row],[-206069424169.0000]]</f>
        <v>173395699292</v>
      </c>
      <c r="E14" s="8">
        <v>-173395699292</v>
      </c>
      <c r="F14" s="8">
        <f>Table7[[#This Row],[203724572687.0000]]-Table7[[#This Row],[Column1]]</f>
        <v>-21858515143</v>
      </c>
      <c r="G14" s="8">
        <v>1039000</v>
      </c>
      <c r="H14" s="8">
        <v>151537184149</v>
      </c>
      <c r="I14" s="8">
        <f>-1*Table7[[#This Row],[-206262889607.0000]]</f>
        <v>219930845082</v>
      </c>
      <c r="J14" s="8">
        <v>-219930845082</v>
      </c>
      <c r="K14" s="8">
        <f>Table7[[#This Row],[Column7]]-Table7[[#This Row],[Column2]]</f>
        <v>-68393660933</v>
      </c>
    </row>
    <row r="15" spans="1:11" ht="23.1" customHeight="1" x14ac:dyDescent="0.6">
      <c r="A15" s="7" t="s">
        <v>31</v>
      </c>
      <c r="B15" s="8">
        <v>19159112</v>
      </c>
      <c r="C15" s="8">
        <v>192594183814</v>
      </c>
      <c r="D15" s="8">
        <f>-1*Table7[[#This Row],[-206069424169.0000]]</f>
        <v>179722989475</v>
      </c>
      <c r="E15" s="8">
        <v>-179722989475</v>
      </c>
      <c r="F15" s="8">
        <f>Table7[[#This Row],[203724572687.0000]]-Table7[[#This Row],[Column1]]</f>
        <v>12871194339</v>
      </c>
      <c r="G15" s="8">
        <v>19159112</v>
      </c>
      <c r="H15" s="8">
        <v>192594183814</v>
      </c>
      <c r="I15" s="8">
        <f>-1*Table7[[#This Row],[-206262889607.0000]]</f>
        <v>179899309475</v>
      </c>
      <c r="J15" s="8">
        <v>-179899309475</v>
      </c>
      <c r="K15" s="8">
        <f>Table7[[#This Row],[Column7]]-Table7[[#This Row],[Column2]]</f>
        <v>12694874339</v>
      </c>
    </row>
    <row r="16" spans="1:11" ht="23.1" customHeight="1" x14ac:dyDescent="0.6">
      <c r="A16" s="7" t="s">
        <v>32</v>
      </c>
      <c r="B16" s="8">
        <v>4613619</v>
      </c>
      <c r="C16" s="8">
        <v>211604170618</v>
      </c>
      <c r="D16" s="8">
        <f>-1*Table7[[#This Row],[-206069424169.0000]]</f>
        <v>151995414059</v>
      </c>
      <c r="E16" s="8">
        <v>-151995414059</v>
      </c>
      <c r="F16" s="8">
        <f>Table7[[#This Row],[203724572687.0000]]-Table7[[#This Row],[Column1]]</f>
        <v>59608756559</v>
      </c>
      <c r="G16" s="8">
        <v>4613619</v>
      </c>
      <c r="H16" s="8">
        <v>211604170618</v>
      </c>
      <c r="I16" s="8">
        <f>-1*Table7[[#This Row],[-206262889607.0000]]</f>
        <v>233564374358</v>
      </c>
      <c r="J16" s="8">
        <v>-233564374358</v>
      </c>
      <c r="K16" s="8">
        <f>Table7[[#This Row],[Column7]]-Table7[[#This Row],[Column2]]</f>
        <v>-21960203740</v>
      </c>
    </row>
    <row r="17" spans="1:11" ht="23.1" customHeight="1" x14ac:dyDescent="0.6">
      <c r="A17" s="7" t="s">
        <v>33</v>
      </c>
      <c r="B17" s="8">
        <v>11414703</v>
      </c>
      <c r="C17" s="8">
        <v>440922817661</v>
      </c>
      <c r="D17" s="8">
        <f>-1*Table7[[#This Row],[-206069424169.0000]]</f>
        <v>452149504733</v>
      </c>
      <c r="E17" s="8">
        <v>-452149504733</v>
      </c>
      <c r="F17" s="8">
        <f>Table7[[#This Row],[203724572687.0000]]-Table7[[#This Row],[Column1]]</f>
        <v>-11226687072</v>
      </c>
      <c r="G17" s="8">
        <v>11414703</v>
      </c>
      <c r="H17" s="8">
        <v>440922817661</v>
      </c>
      <c r="I17" s="8">
        <f>-1*Table7[[#This Row],[-206262889607.0000]]</f>
        <v>613170792846</v>
      </c>
      <c r="J17" s="8">
        <v>-613170792846</v>
      </c>
      <c r="K17" s="8">
        <f>Table7[[#This Row],[Column7]]-Table7[[#This Row],[Column2]]</f>
        <v>-172247975185</v>
      </c>
    </row>
    <row r="18" spans="1:11" ht="23.1" customHeight="1" x14ac:dyDescent="0.6">
      <c r="A18" s="7" t="s">
        <v>34</v>
      </c>
      <c r="B18" s="8">
        <v>5452658</v>
      </c>
      <c r="C18" s="8">
        <v>201377076701</v>
      </c>
      <c r="D18" s="8">
        <f>-1*Table7[[#This Row],[-206069424169.0000]]</f>
        <v>193244866413</v>
      </c>
      <c r="E18" s="8">
        <v>-193244866413</v>
      </c>
      <c r="F18" s="8">
        <f>Table7[[#This Row],[203724572687.0000]]-Table7[[#This Row],[Column1]]</f>
        <v>8132210288</v>
      </c>
      <c r="G18" s="8">
        <v>5452658</v>
      </c>
      <c r="H18" s="8">
        <v>201377076701</v>
      </c>
      <c r="I18" s="8">
        <f>-1*Table7[[#This Row],[-206262889607.0000]]</f>
        <v>244720289894</v>
      </c>
      <c r="J18" s="8">
        <v>-244720289894</v>
      </c>
      <c r="K18" s="8">
        <f>Table7[[#This Row],[Column7]]-Table7[[#This Row],[Column2]]</f>
        <v>-43343213193</v>
      </c>
    </row>
    <row r="19" spans="1:11" ht="23.1" customHeight="1" x14ac:dyDescent="0.6">
      <c r="A19" s="7" t="s">
        <v>35</v>
      </c>
      <c r="B19" s="8">
        <v>16997700</v>
      </c>
      <c r="C19" s="8">
        <v>111590016087</v>
      </c>
      <c r="D19" s="8">
        <f>-1*Table7[[#This Row],[-206069424169.0000]]</f>
        <v>114628775141</v>
      </c>
      <c r="E19" s="8">
        <v>-114628775141</v>
      </c>
      <c r="F19" s="8">
        <f>Table7[[#This Row],[203724572687.0000]]-Table7[[#This Row],[Column1]]</f>
        <v>-3038759054</v>
      </c>
      <c r="G19" s="8">
        <v>16997700</v>
      </c>
      <c r="H19" s="8">
        <v>111590016087</v>
      </c>
      <c r="I19" s="8">
        <f>-1*Table7[[#This Row],[-206262889607.0000]]</f>
        <v>130920603929</v>
      </c>
      <c r="J19" s="8">
        <v>-130920603929</v>
      </c>
      <c r="K19" s="8">
        <f>Table7[[#This Row],[Column7]]-Table7[[#This Row],[Column2]]</f>
        <v>-19330587842</v>
      </c>
    </row>
    <row r="20" spans="1:11" ht="23.1" customHeight="1" x14ac:dyDescent="0.6">
      <c r="A20" s="7" t="s">
        <v>36</v>
      </c>
      <c r="B20" s="8">
        <v>6207992</v>
      </c>
      <c r="C20" s="8">
        <v>157190961290</v>
      </c>
      <c r="D20" s="8">
        <f>-1*Table7[[#This Row],[-206069424169.0000]]</f>
        <v>152864559945</v>
      </c>
      <c r="E20" s="8">
        <v>-152864559945</v>
      </c>
      <c r="F20" s="8">
        <f>Table7[[#This Row],[203724572687.0000]]-Table7[[#This Row],[Column1]]</f>
        <v>4326401345</v>
      </c>
      <c r="G20" s="8">
        <v>6207992</v>
      </c>
      <c r="H20" s="8">
        <v>157190961290</v>
      </c>
      <c r="I20" s="8">
        <f>-1*Table7[[#This Row],[-206262889607.0000]]</f>
        <v>123991069238</v>
      </c>
      <c r="J20" s="8">
        <v>-123991069238</v>
      </c>
      <c r="K20" s="8">
        <f>Table7[[#This Row],[Column7]]-Table7[[#This Row],[Column2]]</f>
        <v>33199892052</v>
      </c>
    </row>
    <row r="21" spans="1:11" ht="23.1" customHeight="1" x14ac:dyDescent="0.6">
      <c r="A21" s="7" t="s">
        <v>37</v>
      </c>
      <c r="B21" s="8">
        <v>956206</v>
      </c>
      <c r="C21" s="8">
        <v>21077872997</v>
      </c>
      <c r="D21" s="8">
        <f>-1*Table7[[#This Row],[-206069424169.0000]]</f>
        <v>22015692184</v>
      </c>
      <c r="E21" s="8">
        <v>-22015692184</v>
      </c>
      <c r="F21" s="8">
        <f>Table7[[#This Row],[203724572687.0000]]-Table7[[#This Row],[Column1]]</f>
        <v>-937819187</v>
      </c>
      <c r="G21" s="8">
        <v>956206</v>
      </c>
      <c r="H21" s="8">
        <v>21077872997</v>
      </c>
      <c r="I21" s="8">
        <f>-1*Table7[[#This Row],[-206262889607.0000]]</f>
        <v>17610565189</v>
      </c>
      <c r="J21" s="8">
        <v>-17610565189</v>
      </c>
      <c r="K21" s="8">
        <f>Table7[[#This Row],[Column7]]-Table7[[#This Row],[Column2]]</f>
        <v>3467307808</v>
      </c>
    </row>
    <row r="22" spans="1:11" ht="23.1" customHeight="1" x14ac:dyDescent="0.6">
      <c r="A22" s="7" t="s">
        <v>38</v>
      </c>
      <c r="B22" s="8">
        <v>32797</v>
      </c>
      <c r="C22" s="8">
        <v>1455080102</v>
      </c>
      <c r="D22" s="8">
        <f>-1*Table7[[#This Row],[-206069424169.0000]]</f>
        <v>1453099990</v>
      </c>
      <c r="E22" s="8">
        <v>-1453099990</v>
      </c>
      <c r="F22" s="8">
        <f>Table7[[#This Row],[203724572687.0000]]-Table7[[#This Row],[Column1]]</f>
        <v>1980112</v>
      </c>
      <c r="G22" s="8">
        <v>32797</v>
      </c>
      <c r="H22" s="8">
        <v>1455080102</v>
      </c>
      <c r="I22" s="8">
        <f>-1*Table7[[#This Row],[-206262889607.0000]]</f>
        <v>1450195715</v>
      </c>
      <c r="J22" s="8">
        <v>-1450195715</v>
      </c>
      <c r="K22" s="8">
        <f>Table7[[#This Row],[Column7]]-Table7[[#This Row],[Column2]]</f>
        <v>4884387</v>
      </c>
    </row>
    <row r="23" spans="1:11" ht="23.1" customHeight="1" x14ac:dyDescent="0.6">
      <c r="A23" s="7" t="s">
        <v>39</v>
      </c>
      <c r="B23" s="8">
        <v>32233</v>
      </c>
      <c r="C23" s="8">
        <v>2215300834</v>
      </c>
      <c r="D23" s="8">
        <f>-1*Table7[[#This Row],[-206069424169.0000]]</f>
        <v>2159321999</v>
      </c>
      <c r="E23" s="8">
        <v>-2159321999</v>
      </c>
      <c r="F23" s="8">
        <f>Table7[[#This Row],[203724572687.0000]]-Table7[[#This Row],[Column1]]</f>
        <v>55978835</v>
      </c>
      <c r="G23" s="8">
        <v>32233</v>
      </c>
      <c r="H23" s="8">
        <v>2215300834</v>
      </c>
      <c r="I23" s="8">
        <f>-1*Table7[[#This Row],[-206262889607.0000]]</f>
        <v>2190960579</v>
      </c>
      <c r="J23" s="8">
        <v>-2190960579</v>
      </c>
      <c r="K23" s="8">
        <f>Table7[[#This Row],[Column7]]-Table7[[#This Row],[Column2]]</f>
        <v>24340255</v>
      </c>
    </row>
    <row r="24" spans="1:11" ht="23.1" customHeight="1" x14ac:dyDescent="0.6">
      <c r="A24" s="7" t="s">
        <v>40</v>
      </c>
      <c r="B24" s="8">
        <v>667</v>
      </c>
      <c r="C24" s="8">
        <v>28885814</v>
      </c>
      <c r="D24" s="8">
        <f>-1*Table7[[#This Row],[-206069424169.0000]]</f>
        <v>47764011</v>
      </c>
      <c r="E24" s="8">
        <v>-47764011</v>
      </c>
      <c r="F24" s="8">
        <f>Table7[[#This Row],[203724572687.0000]]-Table7[[#This Row],[Column1]]</f>
        <v>-18878197</v>
      </c>
      <c r="G24" s="8">
        <v>667</v>
      </c>
      <c r="H24" s="8">
        <v>28885814</v>
      </c>
      <c r="I24" s="8">
        <f>-1*Table7[[#This Row],[-206262889607.0000]]</f>
        <v>27144975</v>
      </c>
      <c r="J24" s="8">
        <v>-27144975</v>
      </c>
      <c r="K24" s="8">
        <f>Table7[[#This Row],[Column7]]-Table7[[#This Row],[Column2]]</f>
        <v>1740839</v>
      </c>
    </row>
    <row r="25" spans="1:11" ht="23.1" customHeight="1" x14ac:dyDescent="0.6">
      <c r="A25" s="7" t="s">
        <v>41</v>
      </c>
      <c r="B25" s="8">
        <v>1372869</v>
      </c>
      <c r="C25" s="8">
        <v>140828874456</v>
      </c>
      <c r="D25" s="8">
        <f>-1*Table7[[#This Row],[-206069424169.0000]]</f>
        <v>87759229101</v>
      </c>
      <c r="E25" s="8">
        <v>-87759229101</v>
      </c>
      <c r="F25" s="8">
        <f>Table7[[#This Row],[203724572687.0000]]-Table7[[#This Row],[Column1]]</f>
        <v>53069645355</v>
      </c>
      <c r="G25" s="8">
        <v>1372869</v>
      </c>
      <c r="H25" s="8">
        <v>140828874456</v>
      </c>
      <c r="I25" s="8">
        <f>-1*Table7[[#This Row],[-206262889607.0000]]</f>
        <v>119189812165</v>
      </c>
      <c r="J25" s="8">
        <v>-119189812165</v>
      </c>
      <c r="K25" s="8">
        <f>Table7[[#This Row],[Column7]]-Table7[[#This Row],[Column2]]</f>
        <v>21639062291</v>
      </c>
    </row>
    <row r="26" spans="1:11" ht="23.1" customHeight="1" x14ac:dyDescent="0.6">
      <c r="A26" s="7" t="s">
        <v>42</v>
      </c>
      <c r="B26" s="8">
        <v>3688622</v>
      </c>
      <c r="C26" s="8">
        <v>86701512045</v>
      </c>
      <c r="D26" s="8">
        <f>-1*Table7[[#This Row],[-206069424169.0000]]</f>
        <v>87420246680</v>
      </c>
      <c r="E26" s="8">
        <v>-87420246680</v>
      </c>
      <c r="F26" s="8">
        <f>Table7[[#This Row],[203724572687.0000]]-Table7[[#This Row],[Column1]]</f>
        <v>-718734635</v>
      </c>
      <c r="G26" s="8">
        <v>3688622</v>
      </c>
      <c r="H26" s="8">
        <v>86701512045</v>
      </c>
      <c r="I26" s="8">
        <f>-1*Table7[[#This Row],[-206262889607.0000]]</f>
        <v>103566805168</v>
      </c>
      <c r="J26" s="8">
        <v>-103566805168</v>
      </c>
      <c r="K26" s="8">
        <f>Table7[[#This Row],[Column7]]-Table7[[#This Row],[Column2]]</f>
        <v>-16865293123</v>
      </c>
    </row>
    <row r="27" spans="1:11" ht="23.1" customHeight="1" x14ac:dyDescent="0.6">
      <c r="A27" s="7" t="s">
        <v>43</v>
      </c>
      <c r="B27" s="8">
        <v>748610486</v>
      </c>
      <c r="C27" s="8">
        <v>11041093160375</v>
      </c>
      <c r="D27" s="8">
        <f>-1*Table7[[#This Row],[-206069424169.0000]]</f>
        <v>10762220996308</v>
      </c>
      <c r="E27" s="8">
        <v>-10762220996308</v>
      </c>
      <c r="F27" s="8">
        <f>Table7[[#This Row],[203724572687.0000]]-Table7[[#This Row],[Column1]]</f>
        <v>278872164067</v>
      </c>
      <c r="G27" s="8">
        <v>748610486</v>
      </c>
      <c r="H27" s="8">
        <v>11041093160375</v>
      </c>
      <c r="I27" s="8">
        <f>-1*Table7[[#This Row],[-206262889607.0000]]</f>
        <v>9521032438557</v>
      </c>
      <c r="J27" s="8">
        <v>-9521032438557</v>
      </c>
      <c r="K27" s="8">
        <f>Table7[[#This Row],[Column7]]-Table7[[#This Row],[Column2]]</f>
        <v>1520060721818</v>
      </c>
    </row>
    <row r="28" spans="1:11" ht="23.1" customHeight="1" x14ac:dyDescent="0.6">
      <c r="A28" s="7" t="s">
        <v>44</v>
      </c>
      <c r="B28" s="8">
        <v>12708171</v>
      </c>
      <c r="C28" s="8">
        <v>375368038078</v>
      </c>
      <c r="D28" s="8">
        <f>-1*Table7[[#This Row],[-206069424169.0000]]</f>
        <v>357020225281</v>
      </c>
      <c r="E28" s="8">
        <v>-357020225281</v>
      </c>
      <c r="F28" s="8">
        <f>Table7[[#This Row],[203724572687.0000]]-Table7[[#This Row],[Column1]]</f>
        <v>18347812797</v>
      </c>
      <c r="G28" s="8">
        <v>12708171</v>
      </c>
      <c r="H28" s="8">
        <v>375368038078</v>
      </c>
      <c r="I28" s="8">
        <f>-1*Table7[[#This Row],[-206262889607.0000]]</f>
        <v>356218241790</v>
      </c>
      <c r="J28" s="8">
        <v>-356218241790</v>
      </c>
      <c r="K28" s="8">
        <f>Table7[[#This Row],[Column7]]-Table7[[#This Row],[Column2]]</f>
        <v>19149796288</v>
      </c>
    </row>
    <row r="29" spans="1:11" ht="23.1" customHeight="1" x14ac:dyDescent="0.6">
      <c r="A29" s="7" t="s">
        <v>45</v>
      </c>
      <c r="B29" s="8">
        <v>515516140</v>
      </c>
      <c r="C29" s="8">
        <v>5712729016369</v>
      </c>
      <c r="D29" s="8">
        <f>-1*Table7[[#This Row],[-206069424169.0000]]</f>
        <v>5406161782622</v>
      </c>
      <c r="E29" s="8">
        <v>-5406161782622</v>
      </c>
      <c r="F29" s="8">
        <f>Table7[[#This Row],[203724572687.0000]]-Table7[[#This Row],[Column1]]</f>
        <v>306567233747</v>
      </c>
      <c r="G29" s="8">
        <v>515516140</v>
      </c>
      <c r="H29" s="8">
        <v>5712729016369</v>
      </c>
      <c r="I29" s="8">
        <f>-1*Table7[[#This Row],[-206262889607.0000]]</f>
        <v>6040223633943</v>
      </c>
      <c r="J29" s="8">
        <v>-6040223633943</v>
      </c>
      <c r="K29" s="8">
        <f>Table7[[#This Row],[Column7]]-Table7[[#This Row],[Column2]]</f>
        <v>-327494617574</v>
      </c>
    </row>
    <row r="30" spans="1:11" ht="23.1" customHeight="1" x14ac:dyDescent="0.6">
      <c r="A30" s="7" t="s">
        <v>46</v>
      </c>
      <c r="B30" s="8">
        <v>849469180</v>
      </c>
      <c r="C30" s="8">
        <v>7804932849580</v>
      </c>
      <c r="D30" s="8">
        <f>-1*Table7[[#This Row],[-206069424169.0000]]</f>
        <v>7738716075407</v>
      </c>
      <c r="E30" s="8">
        <v>-7738716075407</v>
      </c>
      <c r="F30" s="8">
        <f>Table7[[#This Row],[203724572687.0000]]-Table7[[#This Row],[Column1]]</f>
        <v>66216774173</v>
      </c>
      <c r="G30" s="8">
        <v>849469180</v>
      </c>
      <c r="H30" s="8">
        <v>7804932849580</v>
      </c>
      <c r="I30" s="8">
        <f>-1*Table7[[#This Row],[-206262889607.0000]]</f>
        <v>7483485274373</v>
      </c>
      <c r="J30" s="8">
        <v>-7483485274373</v>
      </c>
      <c r="K30" s="8">
        <f>Table7[[#This Row],[Column7]]-Table7[[#This Row],[Column2]]</f>
        <v>321447575207</v>
      </c>
    </row>
    <row r="31" spans="1:11" ht="23.1" customHeight="1" x14ac:dyDescent="0.6">
      <c r="A31" s="7" t="s">
        <v>47</v>
      </c>
      <c r="B31" s="8">
        <v>9336903</v>
      </c>
      <c r="C31" s="8">
        <v>358637779303</v>
      </c>
      <c r="D31" s="8">
        <f>-1*Table7[[#This Row],[-206069424169.0000]]</f>
        <v>317003670660</v>
      </c>
      <c r="E31" s="8">
        <v>-317003670660</v>
      </c>
      <c r="F31" s="8">
        <f>Table7[[#This Row],[203724572687.0000]]-Table7[[#This Row],[Column1]]</f>
        <v>41634108643</v>
      </c>
      <c r="G31" s="8">
        <v>9336903</v>
      </c>
      <c r="H31" s="8">
        <v>358637779303</v>
      </c>
      <c r="I31" s="8">
        <f>-1*Table7[[#This Row],[-206262889607.0000]]</f>
        <v>388883886532</v>
      </c>
      <c r="J31" s="8">
        <v>-388883886532</v>
      </c>
      <c r="K31" s="8">
        <f>Table7[[#This Row],[Column7]]-Table7[[#This Row],[Column2]]</f>
        <v>-30246107229</v>
      </c>
    </row>
    <row r="32" spans="1:11" ht="23.1" customHeight="1" x14ac:dyDescent="0.6">
      <c r="A32" s="7" t="s">
        <v>48</v>
      </c>
      <c r="B32" s="8">
        <v>9007206</v>
      </c>
      <c r="C32" s="8">
        <v>237159499795</v>
      </c>
      <c r="D32" s="8">
        <f>-1*Table7[[#This Row],[-206069424169.0000]]</f>
        <v>216319792762</v>
      </c>
      <c r="E32" s="8">
        <v>-216319792762</v>
      </c>
      <c r="F32" s="8">
        <f>Table7[[#This Row],[203724572687.0000]]-Table7[[#This Row],[Column1]]</f>
        <v>20839707033</v>
      </c>
      <c r="G32" s="8">
        <v>9007206</v>
      </c>
      <c r="H32" s="8">
        <v>237159499795</v>
      </c>
      <c r="I32" s="8">
        <f>-1*Table7[[#This Row],[-206262889607.0000]]</f>
        <v>293311525688</v>
      </c>
      <c r="J32" s="8">
        <v>-293311525688</v>
      </c>
      <c r="K32" s="8">
        <f>Table7[[#This Row],[Column7]]-Table7[[#This Row],[Column2]]</f>
        <v>-56152025893</v>
      </c>
    </row>
    <row r="33" spans="1:11" ht="23.1" customHeight="1" x14ac:dyDescent="0.6">
      <c r="A33" s="7" t="s">
        <v>49</v>
      </c>
      <c r="B33" s="8">
        <v>3000615</v>
      </c>
      <c r="C33" s="8">
        <v>85479519193</v>
      </c>
      <c r="D33" s="8">
        <f>-1*Table7[[#This Row],[-206069424169.0000]]</f>
        <v>89276088640</v>
      </c>
      <c r="E33" s="8">
        <v>-89276088640</v>
      </c>
      <c r="F33" s="8">
        <f>Table7[[#This Row],[203724572687.0000]]-Table7[[#This Row],[Column1]]</f>
        <v>-3796569447</v>
      </c>
      <c r="G33" s="8">
        <v>3000615</v>
      </c>
      <c r="H33" s="8">
        <v>85479519193</v>
      </c>
      <c r="I33" s="8">
        <f>-1*Table7[[#This Row],[-206262889607.0000]]</f>
        <v>106436979306</v>
      </c>
      <c r="J33" s="8">
        <v>-106436979306</v>
      </c>
      <c r="K33" s="8">
        <f>Table7[[#This Row],[Column7]]-Table7[[#This Row],[Column2]]</f>
        <v>-20957460113</v>
      </c>
    </row>
    <row r="34" spans="1:11" ht="23.1" customHeight="1" x14ac:dyDescent="0.6">
      <c r="A34" s="7" t="s">
        <v>50</v>
      </c>
      <c r="B34" s="8">
        <v>6328733</v>
      </c>
      <c r="C34" s="8">
        <v>207917945752</v>
      </c>
      <c r="D34" s="8">
        <f>-1*Table7[[#This Row],[-206069424169.0000]]</f>
        <v>168956862929</v>
      </c>
      <c r="E34" s="8">
        <v>-168956862929</v>
      </c>
      <c r="F34" s="8">
        <f>Table7[[#This Row],[203724572687.0000]]-Table7[[#This Row],[Column1]]</f>
        <v>38961082823</v>
      </c>
      <c r="G34" s="8">
        <v>6328733</v>
      </c>
      <c r="H34" s="8">
        <v>207917945752</v>
      </c>
      <c r="I34" s="8">
        <f>-1*Table7[[#This Row],[-206262889607.0000]]</f>
        <v>270751861906</v>
      </c>
      <c r="J34" s="8">
        <v>-270751861906</v>
      </c>
      <c r="K34" s="8">
        <f>Table7[[#This Row],[Column7]]-Table7[[#This Row],[Column2]]</f>
        <v>-62833916154</v>
      </c>
    </row>
    <row r="35" spans="1:11" ht="23.1" customHeight="1" x14ac:dyDescent="0.6">
      <c r="A35" s="7" t="s">
        <v>51</v>
      </c>
      <c r="B35" s="8">
        <v>5512023</v>
      </c>
      <c r="C35" s="8">
        <v>275281536452</v>
      </c>
      <c r="D35" s="8">
        <f>-1*Table7[[#This Row],[-206069424169.0000]]</f>
        <v>241701022757</v>
      </c>
      <c r="E35" s="8">
        <v>-241701022757</v>
      </c>
      <c r="F35" s="8">
        <f>Table7[[#This Row],[203724572687.0000]]-Table7[[#This Row],[Column1]]</f>
        <v>33580513695</v>
      </c>
      <c r="G35" s="8">
        <v>5512023</v>
      </c>
      <c r="H35" s="8">
        <v>275281536452</v>
      </c>
      <c r="I35" s="8">
        <f>-1*Table7[[#This Row],[-206262889607.0000]]</f>
        <v>256564673459</v>
      </c>
      <c r="J35" s="8">
        <v>-256564673459</v>
      </c>
      <c r="K35" s="8">
        <f>Table7[[#This Row],[Column7]]-Table7[[#This Row],[Column2]]</f>
        <v>18716862993</v>
      </c>
    </row>
    <row r="36" spans="1:11" ht="23.1" customHeight="1" x14ac:dyDescent="0.6">
      <c r="A36" s="7" t="s">
        <v>52</v>
      </c>
      <c r="B36" s="8">
        <v>2665592</v>
      </c>
      <c r="C36" s="8">
        <v>59077897214</v>
      </c>
      <c r="D36" s="8">
        <f>-1*Table7[[#This Row],[-206069424169.0000]]</f>
        <v>67413663616</v>
      </c>
      <c r="E36" s="8">
        <v>-67413663616</v>
      </c>
      <c r="F36" s="8">
        <f>Table7[[#This Row],[203724572687.0000]]-Table7[[#This Row],[Column1]]</f>
        <v>-8335766402</v>
      </c>
      <c r="G36" s="8">
        <v>2665592</v>
      </c>
      <c r="H36" s="8">
        <v>59077897214</v>
      </c>
      <c r="I36" s="8">
        <f>-1*Table7[[#This Row],[-206262889607.0000]]</f>
        <v>57828456710</v>
      </c>
      <c r="J36" s="8">
        <v>-57828456710</v>
      </c>
      <c r="K36" s="8">
        <f>Table7[[#This Row],[Column7]]-Table7[[#This Row],[Column2]]</f>
        <v>1249440504</v>
      </c>
    </row>
    <row r="37" spans="1:11" ht="23.1" customHeight="1" x14ac:dyDescent="0.6">
      <c r="A37" s="7" t="s">
        <v>53</v>
      </c>
      <c r="B37" s="8">
        <v>87577361</v>
      </c>
      <c r="C37" s="8">
        <v>3292418911385</v>
      </c>
      <c r="D37" s="8">
        <f>-1*Table7[[#This Row],[-206069424169.0000]]</f>
        <v>3043625660436</v>
      </c>
      <c r="E37" s="8">
        <v>-3043625660436</v>
      </c>
      <c r="F37" s="8">
        <f>Table7[[#This Row],[203724572687.0000]]-Table7[[#This Row],[Column1]]</f>
        <v>248793250949</v>
      </c>
      <c r="G37" s="8">
        <v>87577361</v>
      </c>
      <c r="H37" s="8">
        <v>3292418911385</v>
      </c>
      <c r="I37" s="8">
        <f>-1*Table7[[#This Row],[-206262889607.0000]]</f>
        <v>3214697560369</v>
      </c>
      <c r="J37" s="8">
        <v>-3214697560369</v>
      </c>
      <c r="K37" s="8">
        <f>Table7[[#This Row],[Column7]]-Table7[[#This Row],[Column2]]</f>
        <v>77721351016</v>
      </c>
    </row>
    <row r="38" spans="1:11" ht="23.1" customHeight="1" x14ac:dyDescent="0.6">
      <c r="A38" s="7" t="s">
        <v>54</v>
      </c>
      <c r="B38" s="8">
        <v>15795204</v>
      </c>
      <c r="C38" s="8">
        <v>875383601911</v>
      </c>
      <c r="D38" s="8">
        <f>-1*Table7[[#This Row],[-206069424169.0000]]</f>
        <v>1056319890743</v>
      </c>
      <c r="E38" s="8">
        <v>-1056319890743</v>
      </c>
      <c r="F38" s="8">
        <f>Table7[[#This Row],[203724572687.0000]]-Table7[[#This Row],[Column1]]</f>
        <v>-180936288832</v>
      </c>
      <c r="G38" s="8">
        <v>15795204</v>
      </c>
      <c r="H38" s="8">
        <v>875383601911</v>
      </c>
      <c r="I38" s="8">
        <f>-1*Table7[[#This Row],[-206262889607.0000]]</f>
        <v>616853157480</v>
      </c>
      <c r="J38" s="8">
        <v>-616853157480</v>
      </c>
      <c r="K38" s="8">
        <f>Table7[[#This Row],[Column7]]-Table7[[#This Row],[Column2]]</f>
        <v>258530444431</v>
      </c>
    </row>
    <row r="39" spans="1:11" ht="23.1" customHeight="1" x14ac:dyDescent="0.6">
      <c r="A39" s="7" t="s">
        <v>55</v>
      </c>
      <c r="B39" s="8">
        <v>10749293</v>
      </c>
      <c r="C39" s="8">
        <v>537829537763</v>
      </c>
      <c r="D39" s="8">
        <f>-1*Table7[[#This Row],[-206069424169.0000]]</f>
        <v>500278658384</v>
      </c>
      <c r="E39" s="8">
        <v>-500278658384</v>
      </c>
      <c r="F39" s="8">
        <f>Table7[[#This Row],[203724572687.0000]]-Table7[[#This Row],[Column1]]</f>
        <v>37550879379</v>
      </c>
      <c r="G39" s="8">
        <v>10749293</v>
      </c>
      <c r="H39" s="8">
        <v>537829537763</v>
      </c>
      <c r="I39" s="8">
        <f>-1*Table7[[#This Row],[-206262889607.0000]]</f>
        <v>427355156160</v>
      </c>
      <c r="J39" s="8">
        <v>-427355156160</v>
      </c>
      <c r="K39" s="8">
        <f>Table7[[#This Row],[Column7]]-Table7[[#This Row],[Column2]]</f>
        <v>110474381603</v>
      </c>
    </row>
    <row r="40" spans="1:11" ht="23.1" customHeight="1" x14ac:dyDescent="0.6">
      <c r="A40" s="7" t="s">
        <v>56</v>
      </c>
      <c r="B40" s="8">
        <v>24446623</v>
      </c>
      <c r="C40" s="8">
        <v>283853866246</v>
      </c>
      <c r="D40" s="8">
        <f>-1*Table7[[#This Row],[-206069424169.0000]]</f>
        <v>310181308497</v>
      </c>
      <c r="E40" s="8">
        <v>-310181308497</v>
      </c>
      <c r="F40" s="8">
        <f>Table7[[#This Row],[203724572687.0000]]-Table7[[#This Row],[Column1]]</f>
        <v>-26327442251</v>
      </c>
      <c r="G40" s="8">
        <v>24446623</v>
      </c>
      <c r="H40" s="8">
        <v>283853866246</v>
      </c>
      <c r="I40" s="8">
        <f>-1*Table7[[#This Row],[-206262889607.0000]]</f>
        <v>444628292547</v>
      </c>
      <c r="J40" s="8">
        <v>-444628292547</v>
      </c>
      <c r="K40" s="8">
        <f>Table7[[#This Row],[Column7]]-Table7[[#This Row],[Column2]]</f>
        <v>-160774426301</v>
      </c>
    </row>
    <row r="41" spans="1:11" ht="23.1" customHeight="1" x14ac:dyDescent="0.6">
      <c r="A41" s="7" t="s">
        <v>57</v>
      </c>
      <c r="B41" s="8">
        <v>15194164</v>
      </c>
      <c r="C41" s="8">
        <v>479224105168</v>
      </c>
      <c r="D41" s="8">
        <f>-1*Table7[[#This Row],[-206069424169.0000]]</f>
        <v>440568961969</v>
      </c>
      <c r="E41" s="8">
        <v>-440568961969</v>
      </c>
      <c r="F41" s="8">
        <f>Table7[[#This Row],[203724572687.0000]]-Table7[[#This Row],[Column1]]</f>
        <v>38655143199</v>
      </c>
      <c r="G41" s="8">
        <v>15194164</v>
      </c>
      <c r="H41" s="8">
        <v>479224105168</v>
      </c>
      <c r="I41" s="8">
        <f>-1*Table7[[#This Row],[-206262889607.0000]]</f>
        <v>535499444950</v>
      </c>
      <c r="J41" s="8">
        <v>-535499444950</v>
      </c>
      <c r="K41" s="8">
        <f>Table7[[#This Row],[Column7]]-Table7[[#This Row],[Column2]]</f>
        <v>-56275339782</v>
      </c>
    </row>
    <row r="42" spans="1:11" ht="23.1" customHeight="1" x14ac:dyDescent="0.6">
      <c r="A42" s="7" t="s">
        <v>58</v>
      </c>
      <c r="B42" s="8">
        <v>2896702</v>
      </c>
      <c r="C42" s="8">
        <v>58382075218</v>
      </c>
      <c r="D42" s="8">
        <f>-1*Table7[[#This Row],[-206069424169.0000]]</f>
        <v>33675636082</v>
      </c>
      <c r="E42" s="8">
        <v>-33675636082</v>
      </c>
      <c r="F42" s="8">
        <f>Table7[[#This Row],[203724572687.0000]]-Table7[[#This Row],[Column1]]</f>
        <v>24706439136</v>
      </c>
      <c r="G42" s="8">
        <v>2896702</v>
      </c>
      <c r="H42" s="8">
        <v>58382075218</v>
      </c>
      <c r="I42" s="8">
        <f>-1*Table7[[#This Row],[-206262889607.0000]]</f>
        <v>73473441718</v>
      </c>
      <c r="J42" s="8">
        <v>-73473441718</v>
      </c>
      <c r="K42" s="8">
        <f>Table7[[#This Row],[Column7]]-Table7[[#This Row],[Column2]]</f>
        <v>-15091366500</v>
      </c>
    </row>
    <row r="43" spans="1:11" ht="23.1" customHeight="1" x14ac:dyDescent="0.6">
      <c r="A43" s="7" t="s">
        <v>59</v>
      </c>
      <c r="B43" s="8">
        <v>2928110</v>
      </c>
      <c r="C43" s="8">
        <v>76336330166</v>
      </c>
      <c r="D43" s="8">
        <f>-1*Table7[[#This Row],[-206069424169.0000]]</f>
        <v>63534899164</v>
      </c>
      <c r="E43" s="8">
        <v>-63534899164</v>
      </c>
      <c r="F43" s="8">
        <f>Table7[[#This Row],[203724572687.0000]]-Table7[[#This Row],[Column1]]</f>
        <v>12801431002</v>
      </c>
      <c r="G43" s="8">
        <v>2928110</v>
      </c>
      <c r="H43" s="8">
        <v>76336330166</v>
      </c>
      <c r="I43" s="8">
        <f>-1*Table7[[#This Row],[-206262889607.0000]]</f>
        <v>72019093079</v>
      </c>
      <c r="J43" s="8">
        <v>-72019093079</v>
      </c>
      <c r="K43" s="8">
        <f>Table7[[#This Row],[Column7]]-Table7[[#This Row],[Column2]]</f>
        <v>4317237087</v>
      </c>
    </row>
    <row r="44" spans="1:11" ht="23.1" customHeight="1" x14ac:dyDescent="0.6">
      <c r="A44" s="7" t="s">
        <v>60</v>
      </c>
      <c r="B44" s="8">
        <v>14030277</v>
      </c>
      <c r="C44" s="8">
        <v>172581448212</v>
      </c>
      <c r="D44" s="8">
        <f>-1*Table7[[#This Row],[-206069424169.0000]]</f>
        <v>171876173378</v>
      </c>
      <c r="E44" s="8">
        <v>-171876173378</v>
      </c>
      <c r="F44" s="8">
        <f>Table7[[#This Row],[203724572687.0000]]-Table7[[#This Row],[Column1]]</f>
        <v>705274834</v>
      </c>
      <c r="G44" s="8">
        <v>14030277</v>
      </c>
      <c r="H44" s="8">
        <v>172581448212</v>
      </c>
      <c r="I44" s="8">
        <f>-1*Table7[[#This Row],[-206262889607.0000]]</f>
        <v>233720638111</v>
      </c>
      <c r="J44" s="8">
        <v>-233720638111</v>
      </c>
      <c r="K44" s="8">
        <f>Table7[[#This Row],[Column7]]-Table7[[#This Row],[Column2]]</f>
        <v>-61139189899</v>
      </c>
    </row>
    <row r="45" spans="1:11" ht="23.1" customHeight="1" x14ac:dyDescent="0.6">
      <c r="A45" s="7" t="s">
        <v>61</v>
      </c>
      <c r="B45" s="8">
        <v>11581565</v>
      </c>
      <c r="C45" s="8">
        <v>340632706458</v>
      </c>
      <c r="D45" s="8">
        <f>-1*Table7[[#This Row],[-206069424169.0000]]</f>
        <v>343464659075</v>
      </c>
      <c r="E45" s="8">
        <v>-343464659075</v>
      </c>
      <c r="F45" s="8">
        <f>Table7[[#This Row],[203724572687.0000]]-Table7[[#This Row],[Column1]]</f>
        <v>-2831952617</v>
      </c>
      <c r="G45" s="8">
        <v>11581565</v>
      </c>
      <c r="H45" s="8">
        <v>340632706458</v>
      </c>
      <c r="I45" s="8">
        <f>-1*Table7[[#This Row],[-206262889607.0000]]</f>
        <v>400243163822</v>
      </c>
      <c r="J45" s="8">
        <v>-400243163822</v>
      </c>
      <c r="K45" s="8">
        <f>Table7[[#This Row],[Column7]]-Table7[[#This Row],[Column2]]</f>
        <v>-59610457364</v>
      </c>
    </row>
    <row r="46" spans="1:11" ht="23.1" customHeight="1" x14ac:dyDescent="0.6">
      <c r="A46" s="7" t="s">
        <v>62</v>
      </c>
      <c r="B46" s="8">
        <v>5468</v>
      </c>
      <c r="C46" s="8">
        <v>355286480</v>
      </c>
      <c r="D46" s="8">
        <f>-1*Table7[[#This Row],[-206069424169.0000]]</f>
        <v>604317099</v>
      </c>
      <c r="E46" s="8">
        <v>-604317099</v>
      </c>
      <c r="F46" s="8">
        <f>Table7[[#This Row],[203724572687.0000]]-Table7[[#This Row],[Column1]]</f>
        <v>-249030619</v>
      </c>
      <c r="G46" s="8">
        <v>5468</v>
      </c>
      <c r="H46" s="8">
        <v>355286480</v>
      </c>
      <c r="I46" s="8">
        <f>-1*Table7[[#This Row],[-206262889607.0000]]</f>
        <v>348428088</v>
      </c>
      <c r="J46" s="8">
        <v>-348428088</v>
      </c>
      <c r="K46" s="8">
        <f>Table7[[#This Row],[Column7]]-Table7[[#This Row],[Column2]]</f>
        <v>6858392</v>
      </c>
    </row>
    <row r="47" spans="1:11" ht="23.1" customHeight="1" x14ac:dyDescent="0.6">
      <c r="A47" s="7" t="s">
        <v>63</v>
      </c>
      <c r="B47" s="8">
        <v>996157</v>
      </c>
      <c r="C47" s="8">
        <v>27383451821</v>
      </c>
      <c r="D47" s="8">
        <f>-1*Table7[[#This Row],[-206069424169.0000]]</f>
        <v>24448675114</v>
      </c>
      <c r="E47" s="8">
        <v>-24448675114</v>
      </c>
      <c r="F47" s="8">
        <f>Table7[[#This Row],[203724572687.0000]]-Table7[[#This Row],[Column1]]</f>
        <v>2934776707</v>
      </c>
      <c r="G47" s="8">
        <v>996157</v>
      </c>
      <c r="H47" s="8">
        <v>27383451821</v>
      </c>
      <c r="I47" s="8">
        <f>-1*Table7[[#This Row],[-206262889607.0000]]</f>
        <v>24683458599</v>
      </c>
      <c r="J47" s="8">
        <v>-24683458599</v>
      </c>
      <c r="K47" s="8">
        <f>Table7[[#This Row],[Column7]]-Table7[[#This Row],[Column2]]</f>
        <v>2699993222</v>
      </c>
    </row>
    <row r="48" spans="1:11" ht="23.1" customHeight="1" x14ac:dyDescent="0.6">
      <c r="A48" s="7" t="s">
        <v>64</v>
      </c>
      <c r="B48" s="8">
        <v>18540050</v>
      </c>
      <c r="C48" s="8">
        <v>90388156706</v>
      </c>
      <c r="D48" s="8">
        <f>-1*Table7[[#This Row],[-206069424169.0000]]</f>
        <v>81124473835</v>
      </c>
      <c r="E48" s="8">
        <v>-81124473835</v>
      </c>
      <c r="F48" s="8">
        <f>Table7[[#This Row],[203724572687.0000]]-Table7[[#This Row],[Column1]]</f>
        <v>9263682871</v>
      </c>
      <c r="G48" s="8">
        <v>18540050</v>
      </c>
      <c r="H48" s="8">
        <v>90388156706</v>
      </c>
      <c r="I48" s="8">
        <f>-1*Table7[[#This Row],[-206262889607.0000]]</f>
        <v>88000020744</v>
      </c>
      <c r="J48" s="8">
        <v>-88000020744</v>
      </c>
      <c r="K48" s="8">
        <f>Table7[[#This Row],[Column7]]-Table7[[#This Row],[Column2]]</f>
        <v>2388135962</v>
      </c>
    </row>
    <row r="49" spans="1:11" ht="23.1" customHeight="1" x14ac:dyDescent="0.6">
      <c r="A49" s="7" t="s">
        <v>65</v>
      </c>
      <c r="B49" s="8">
        <v>48820637</v>
      </c>
      <c r="C49" s="8">
        <v>1019088010971</v>
      </c>
      <c r="D49" s="8">
        <f>-1*Table7[[#This Row],[-206069424169.0000]]</f>
        <v>946327122151</v>
      </c>
      <c r="E49" s="8">
        <v>-946327122151</v>
      </c>
      <c r="F49" s="8">
        <f>Table7[[#This Row],[203724572687.0000]]-Table7[[#This Row],[Column1]]</f>
        <v>72760888820</v>
      </c>
      <c r="G49" s="8">
        <v>48820637</v>
      </c>
      <c r="H49" s="8">
        <v>1019088010971</v>
      </c>
      <c r="I49" s="8">
        <f>-1*Table7[[#This Row],[-206262889607.0000]]</f>
        <v>739794582272</v>
      </c>
      <c r="J49" s="8">
        <v>-739794582272</v>
      </c>
      <c r="K49" s="8">
        <f>Table7[[#This Row],[Column7]]-Table7[[#This Row],[Column2]]</f>
        <v>279293428699</v>
      </c>
    </row>
    <row r="50" spans="1:11" ht="23.1" customHeight="1" x14ac:dyDescent="0.6">
      <c r="A50" s="7" t="s">
        <v>66</v>
      </c>
      <c r="B50" s="8">
        <v>2</v>
      </c>
      <c r="C50" s="8">
        <v>45507</v>
      </c>
      <c r="D50" s="8">
        <f>-1*Table7[[#This Row],[-206069424169.0000]]</f>
        <v>46077</v>
      </c>
      <c r="E50" s="8">
        <v>-46077</v>
      </c>
      <c r="F50" s="8">
        <f>Table7[[#This Row],[203724572687.0000]]-Table7[[#This Row],[Column1]]</f>
        <v>-570</v>
      </c>
      <c r="G50" s="8">
        <v>2</v>
      </c>
      <c r="H50" s="8">
        <v>45507</v>
      </c>
      <c r="I50" s="8">
        <f>-1*Table7[[#This Row],[-206262889607.0000]]</f>
        <v>46077</v>
      </c>
      <c r="J50" s="8">
        <v>-46077</v>
      </c>
      <c r="K50" s="8">
        <f>Table7[[#This Row],[Column7]]-Table7[[#This Row],[Column2]]</f>
        <v>-570</v>
      </c>
    </row>
    <row r="51" spans="1:11" ht="23.1" customHeight="1" x14ac:dyDescent="0.6">
      <c r="A51" s="7" t="s">
        <v>67</v>
      </c>
      <c r="B51" s="8">
        <v>13335106</v>
      </c>
      <c r="C51" s="8">
        <v>164256921459</v>
      </c>
      <c r="D51" s="8">
        <f>-1*Table7[[#This Row],[-206069424169.0000]]</f>
        <v>157388213342</v>
      </c>
      <c r="E51" s="8">
        <v>-157388213342</v>
      </c>
      <c r="F51" s="8">
        <f>Table7[[#This Row],[203724572687.0000]]-Table7[[#This Row],[Column1]]</f>
        <v>6868708117</v>
      </c>
      <c r="G51" s="8">
        <v>13335106</v>
      </c>
      <c r="H51" s="8">
        <v>164256921459</v>
      </c>
      <c r="I51" s="8">
        <f>-1*Table7[[#This Row],[-206262889607.0000]]</f>
        <v>172169529635</v>
      </c>
      <c r="J51" s="8">
        <v>-172169529635</v>
      </c>
      <c r="K51" s="8">
        <f>Table7[[#This Row],[Column7]]-Table7[[#This Row],[Column2]]</f>
        <v>-7912608176</v>
      </c>
    </row>
    <row r="52" spans="1:11" ht="23.1" customHeight="1" x14ac:dyDescent="0.6">
      <c r="A52" s="7" t="s">
        <v>68</v>
      </c>
      <c r="B52" s="8">
        <v>11675059</v>
      </c>
      <c r="C52" s="8">
        <v>374017921725</v>
      </c>
      <c r="D52" s="8">
        <f>-1*Table7[[#This Row],[-206069424169.0000]]</f>
        <v>299614548976</v>
      </c>
      <c r="E52" s="8">
        <v>-299614548976</v>
      </c>
      <c r="F52" s="8">
        <f>Table7[[#This Row],[203724572687.0000]]-Table7[[#This Row],[Column1]]</f>
        <v>74403372749</v>
      </c>
      <c r="G52" s="8">
        <v>11675059</v>
      </c>
      <c r="H52" s="8">
        <v>374017921725</v>
      </c>
      <c r="I52" s="8">
        <f>-1*Table7[[#This Row],[-206262889607.0000]]</f>
        <v>250341885214</v>
      </c>
      <c r="J52" s="8">
        <v>-250341885214</v>
      </c>
      <c r="K52" s="8">
        <f>Table7[[#This Row],[Column7]]-Table7[[#This Row],[Column2]]</f>
        <v>123676036511</v>
      </c>
    </row>
    <row r="53" spans="1:11" ht="23.1" customHeight="1" x14ac:dyDescent="0.6">
      <c r="A53" s="7" t="s">
        <v>69</v>
      </c>
      <c r="B53" s="8">
        <v>579560</v>
      </c>
      <c r="C53" s="8">
        <v>106614168926</v>
      </c>
      <c r="D53" s="8">
        <f>-1*Table7[[#This Row],[-206069424169.0000]]</f>
        <v>115040594261</v>
      </c>
      <c r="E53" s="8">
        <v>-115040594261</v>
      </c>
      <c r="F53" s="8">
        <f>Table7[[#This Row],[203724572687.0000]]-Table7[[#This Row],[Column1]]</f>
        <v>-8426425335</v>
      </c>
      <c r="G53" s="8">
        <v>579560</v>
      </c>
      <c r="H53" s="8">
        <v>106614168926</v>
      </c>
      <c r="I53" s="8">
        <f>-1*Table7[[#This Row],[-206262889607.0000]]</f>
        <v>125844638554</v>
      </c>
      <c r="J53" s="8">
        <v>-125844638554</v>
      </c>
      <c r="K53" s="8">
        <f>Table7[[#This Row],[Column7]]-Table7[[#This Row],[Column2]]</f>
        <v>-19230469628</v>
      </c>
    </row>
    <row r="54" spans="1:11" ht="23.1" customHeight="1" x14ac:dyDescent="0.6">
      <c r="A54" s="7" t="s">
        <v>70</v>
      </c>
      <c r="B54" s="8">
        <v>6123598</v>
      </c>
      <c r="C54" s="8">
        <v>130633336859</v>
      </c>
      <c r="D54" s="8">
        <f>-1*Table7[[#This Row],[-206069424169.0000]]</f>
        <v>136799304715</v>
      </c>
      <c r="E54" s="8">
        <v>-136799304715</v>
      </c>
      <c r="F54" s="8">
        <f>Table7[[#This Row],[203724572687.0000]]-Table7[[#This Row],[Column1]]</f>
        <v>-6165967856</v>
      </c>
      <c r="G54" s="8">
        <v>6123598</v>
      </c>
      <c r="H54" s="8">
        <v>130633336859</v>
      </c>
      <c r="I54" s="8">
        <f>-1*Table7[[#This Row],[-206262889607.0000]]</f>
        <v>147634175344</v>
      </c>
      <c r="J54" s="8">
        <v>-147634175344</v>
      </c>
      <c r="K54" s="8">
        <f>Table7[[#This Row],[Column7]]-Table7[[#This Row],[Column2]]</f>
        <v>-17000838485</v>
      </c>
    </row>
    <row r="55" spans="1:11" ht="23.1" customHeight="1" x14ac:dyDescent="0.6">
      <c r="A55" s="7" t="s">
        <v>71</v>
      </c>
      <c r="B55" s="8">
        <v>2993173</v>
      </c>
      <c r="C55" s="8">
        <v>72792480115</v>
      </c>
      <c r="D55" s="8">
        <f>-1*Table7[[#This Row],[-206069424169.0000]]</f>
        <v>72792480115</v>
      </c>
      <c r="E55" s="8">
        <v>-72792480115</v>
      </c>
      <c r="F55" s="8">
        <f>Table7[[#This Row],[203724572687.0000]]-Table7[[#This Row],[Column1]]</f>
        <v>0</v>
      </c>
      <c r="G55" s="8">
        <v>2993173</v>
      </c>
      <c r="H55" s="8">
        <v>72792480115</v>
      </c>
      <c r="I55" s="8">
        <f>-1*Table7[[#This Row],[-206262889607.0000]]</f>
        <v>110133977933</v>
      </c>
      <c r="J55" s="8">
        <v>-110133977933</v>
      </c>
      <c r="K55" s="8">
        <f>Table7[[#This Row],[Column7]]-Table7[[#This Row],[Column2]]</f>
        <v>-37341497818</v>
      </c>
    </row>
    <row r="56" spans="1:11" ht="23.1" customHeight="1" x14ac:dyDescent="0.6">
      <c r="A56" s="7" t="s">
        <v>72</v>
      </c>
      <c r="B56" s="8">
        <v>1637993</v>
      </c>
      <c r="C56" s="8">
        <v>55804927337</v>
      </c>
      <c r="D56" s="8">
        <f>-1*Table7[[#This Row],[-206069424169.0000]]</f>
        <v>54511393021</v>
      </c>
      <c r="E56" s="8">
        <v>-54511393021</v>
      </c>
      <c r="F56" s="8">
        <f>Table7[[#This Row],[203724572687.0000]]-Table7[[#This Row],[Column1]]</f>
        <v>1293534316</v>
      </c>
      <c r="G56" s="8">
        <v>1637993</v>
      </c>
      <c r="H56" s="8">
        <v>55804927337</v>
      </c>
      <c r="I56" s="8">
        <f>-1*Table7[[#This Row],[-206262889607.0000]]</f>
        <v>50256331610</v>
      </c>
      <c r="J56" s="8">
        <v>-50256331610</v>
      </c>
      <c r="K56" s="8">
        <f>Table7[[#This Row],[Column7]]-Table7[[#This Row],[Column2]]</f>
        <v>5548595727</v>
      </c>
    </row>
    <row r="57" spans="1:11" ht="23.1" customHeight="1" x14ac:dyDescent="0.6">
      <c r="A57" s="7" t="s">
        <v>73</v>
      </c>
      <c r="B57" s="8">
        <v>993262</v>
      </c>
      <c r="C57" s="8">
        <v>30499743827</v>
      </c>
      <c r="D57" s="8">
        <f>-1*Table7[[#This Row],[-206069424169.0000]]</f>
        <v>28832262439</v>
      </c>
      <c r="E57" s="8">
        <v>-28832262439</v>
      </c>
      <c r="F57" s="8">
        <f>Table7[[#This Row],[203724572687.0000]]-Table7[[#This Row],[Column1]]</f>
        <v>1667481388</v>
      </c>
      <c r="G57" s="8">
        <v>993262</v>
      </c>
      <c r="H57" s="8">
        <v>30499743827</v>
      </c>
      <c r="I57" s="8">
        <f>-1*Table7[[#This Row],[-206262889607.0000]]</f>
        <v>32121053421</v>
      </c>
      <c r="J57" s="8">
        <v>-32121053421</v>
      </c>
      <c r="K57" s="8">
        <f>Table7[[#This Row],[Column7]]-Table7[[#This Row],[Column2]]</f>
        <v>-1621309594</v>
      </c>
    </row>
    <row r="58" spans="1:11" ht="23.1" customHeight="1" x14ac:dyDescent="0.6">
      <c r="A58" s="7" t="s">
        <v>74</v>
      </c>
      <c r="B58" s="8">
        <v>10256769</v>
      </c>
      <c r="C58" s="8">
        <v>931426743995</v>
      </c>
      <c r="D58" s="8">
        <f>-1*Table7[[#This Row],[-206069424169.0000]]</f>
        <v>1080468422017</v>
      </c>
      <c r="E58" s="8">
        <v>-1080468422017</v>
      </c>
      <c r="F58" s="8">
        <f>Table7[[#This Row],[203724572687.0000]]-Table7[[#This Row],[Column1]]</f>
        <v>-149041678022</v>
      </c>
      <c r="G58" s="8">
        <v>10256769</v>
      </c>
      <c r="H58" s="8">
        <v>931426743995</v>
      </c>
      <c r="I58" s="8">
        <f>-1*Table7[[#This Row],[-206262889607.0000]]</f>
        <v>1132563672826</v>
      </c>
      <c r="J58" s="8">
        <v>-1132563672826</v>
      </c>
      <c r="K58" s="8">
        <f>Table7[[#This Row],[Column7]]-Table7[[#This Row],[Column2]]</f>
        <v>-201136928831</v>
      </c>
    </row>
    <row r="59" spans="1:11" ht="23.1" customHeight="1" x14ac:dyDescent="0.6">
      <c r="A59" s="7" t="s">
        <v>75</v>
      </c>
      <c r="B59" s="8">
        <v>70272455</v>
      </c>
      <c r="C59" s="8">
        <v>1103843433529</v>
      </c>
      <c r="D59" s="8">
        <f>-1*Table7[[#This Row],[-206069424169.0000]]</f>
        <v>1081229664995</v>
      </c>
      <c r="E59" s="8">
        <v>-1081229664995</v>
      </c>
      <c r="F59" s="8">
        <f>Table7[[#This Row],[203724572687.0000]]-Table7[[#This Row],[Column1]]</f>
        <v>22613768534</v>
      </c>
      <c r="G59" s="8">
        <v>70272455</v>
      </c>
      <c r="H59" s="8">
        <v>1103843433529</v>
      </c>
      <c r="I59" s="8">
        <f>-1*Table7[[#This Row],[-206262889607.0000]]</f>
        <v>1089947367937</v>
      </c>
      <c r="J59" s="8">
        <v>-1089947367937</v>
      </c>
      <c r="K59" s="8">
        <f>Table7[[#This Row],[Column7]]-Table7[[#This Row],[Column2]]</f>
        <v>13896065592</v>
      </c>
    </row>
    <row r="60" spans="1:11" ht="23.1" customHeight="1" x14ac:dyDescent="0.6">
      <c r="A60" s="7" t="s">
        <v>76</v>
      </c>
      <c r="B60" s="8">
        <v>478043</v>
      </c>
      <c r="C60" s="8">
        <v>51404066516</v>
      </c>
      <c r="D60" s="8">
        <f>-1*Table7[[#This Row],[-206069424169.0000]]</f>
        <v>46900476615</v>
      </c>
      <c r="E60" s="8">
        <v>-46900476615</v>
      </c>
      <c r="F60" s="8">
        <f>Table7[[#This Row],[203724572687.0000]]-Table7[[#This Row],[Column1]]</f>
        <v>4503589901</v>
      </c>
      <c r="G60" s="8">
        <v>478043</v>
      </c>
      <c r="H60" s="8">
        <v>51404066516</v>
      </c>
      <c r="I60" s="8">
        <f>-1*Table7[[#This Row],[-206262889607.0000]]</f>
        <v>44562898630</v>
      </c>
      <c r="J60" s="8">
        <v>-44562898630</v>
      </c>
      <c r="K60" s="8">
        <f>Table7[[#This Row],[Column7]]-Table7[[#This Row],[Column2]]</f>
        <v>6841167886</v>
      </c>
    </row>
    <row r="61" spans="1:11" ht="23.1" customHeight="1" x14ac:dyDescent="0.6">
      <c r="A61" s="7" t="s">
        <v>77</v>
      </c>
      <c r="B61" s="8">
        <v>1128634079</v>
      </c>
      <c r="C61" s="8">
        <v>16375312124296</v>
      </c>
      <c r="D61" s="8">
        <f>-1*Table7[[#This Row],[-206069424169.0000]]</f>
        <v>14901094952474</v>
      </c>
      <c r="E61" s="8">
        <v>-14901094952474</v>
      </c>
      <c r="F61" s="8">
        <f>Table7[[#This Row],[203724572687.0000]]-Table7[[#This Row],[Column1]]</f>
        <v>1474217171822</v>
      </c>
      <c r="G61" s="8">
        <v>1128634079</v>
      </c>
      <c r="H61" s="8">
        <v>16375312124296</v>
      </c>
      <c r="I61" s="8">
        <f>-1*Table7[[#This Row],[-206262889607.0000]]</f>
        <v>12204832378540</v>
      </c>
      <c r="J61" s="8">
        <v>-12204832378540</v>
      </c>
      <c r="K61" s="8">
        <f>Table7[[#This Row],[Column7]]-Table7[[#This Row],[Column2]]</f>
        <v>4170479745756</v>
      </c>
    </row>
    <row r="62" spans="1:11" ht="23.1" customHeight="1" x14ac:dyDescent="0.6">
      <c r="A62" s="7" t="s">
        <v>78</v>
      </c>
      <c r="B62" s="8">
        <v>10743423</v>
      </c>
      <c r="C62" s="8">
        <v>947386518374</v>
      </c>
      <c r="D62" s="8">
        <f>-1*Table7[[#This Row],[-206069424169.0000]]</f>
        <v>821024314206</v>
      </c>
      <c r="E62" s="8">
        <v>-821024314206</v>
      </c>
      <c r="F62" s="8">
        <f>Table7[[#This Row],[203724572687.0000]]-Table7[[#This Row],[Column1]]</f>
        <v>126362204168</v>
      </c>
      <c r="G62" s="8">
        <v>10743423</v>
      </c>
      <c r="H62" s="8">
        <v>947386518374</v>
      </c>
      <c r="I62" s="8">
        <f>-1*Table7[[#This Row],[-206262889607.0000]]</f>
        <v>833419075436</v>
      </c>
      <c r="J62" s="8">
        <v>-833419075436</v>
      </c>
      <c r="K62" s="8">
        <f>Table7[[#This Row],[Column7]]-Table7[[#This Row],[Column2]]</f>
        <v>113967442938</v>
      </c>
    </row>
    <row r="63" spans="1:11" ht="23.1" customHeight="1" x14ac:dyDescent="0.6">
      <c r="A63" s="7" t="s">
        <v>79</v>
      </c>
      <c r="B63" s="8">
        <v>14214859</v>
      </c>
      <c r="C63" s="8">
        <v>284422011482</v>
      </c>
      <c r="D63" s="8">
        <f>-1*Table7[[#This Row],[-206069424169.0000]]</f>
        <v>231396338659</v>
      </c>
      <c r="E63" s="8">
        <v>-231396338659</v>
      </c>
      <c r="F63" s="8">
        <f>Table7[[#This Row],[203724572687.0000]]-Table7[[#This Row],[Column1]]</f>
        <v>53025672823</v>
      </c>
      <c r="G63" s="8">
        <v>14214859</v>
      </c>
      <c r="H63" s="8">
        <v>284422011482</v>
      </c>
      <c r="I63" s="8">
        <f>-1*Table7[[#This Row],[-206262889607.0000]]</f>
        <v>311834760971</v>
      </c>
      <c r="J63" s="8">
        <v>-311834760971</v>
      </c>
      <c r="K63" s="8">
        <f>Table7[[#This Row],[Column7]]-Table7[[#This Row],[Column2]]</f>
        <v>-27412749489</v>
      </c>
    </row>
    <row r="64" spans="1:11" ht="23.1" customHeight="1" x14ac:dyDescent="0.6">
      <c r="A64" s="7" t="s">
        <v>80</v>
      </c>
      <c r="B64" s="8">
        <v>10476837</v>
      </c>
      <c r="C64" s="8">
        <v>250938924260</v>
      </c>
      <c r="D64" s="8">
        <f>-1*Table7[[#This Row],[-206069424169.0000]]</f>
        <v>185206460075</v>
      </c>
      <c r="E64" s="8">
        <v>-185206460075</v>
      </c>
      <c r="F64" s="8">
        <f>Table7[[#This Row],[203724572687.0000]]-Table7[[#This Row],[Column1]]</f>
        <v>65732464185</v>
      </c>
      <c r="G64" s="8">
        <v>10476837</v>
      </c>
      <c r="H64" s="8">
        <v>250938924260</v>
      </c>
      <c r="I64" s="8">
        <f>-1*Table7[[#This Row],[-206262889607.0000]]</f>
        <v>286594512194</v>
      </c>
      <c r="J64" s="8">
        <v>-286594512194</v>
      </c>
      <c r="K64" s="8">
        <f>Table7[[#This Row],[Column7]]-Table7[[#This Row],[Column2]]</f>
        <v>-35655587934</v>
      </c>
    </row>
    <row r="65" spans="1:11" ht="23.1" customHeight="1" x14ac:dyDescent="0.6">
      <c r="A65" s="7" t="s">
        <v>81</v>
      </c>
      <c r="B65" s="8">
        <v>5690423</v>
      </c>
      <c r="C65" s="8">
        <v>224430299058</v>
      </c>
      <c r="D65" s="8">
        <f>-1*Table7[[#This Row],[-206069424169.0000]]</f>
        <v>191362360908</v>
      </c>
      <c r="E65" s="8">
        <v>-191362360908</v>
      </c>
      <c r="F65" s="8">
        <f>Table7[[#This Row],[203724572687.0000]]-Table7[[#This Row],[Column1]]</f>
        <v>33067938150</v>
      </c>
      <c r="G65" s="8">
        <v>5690423</v>
      </c>
      <c r="H65" s="8">
        <v>224430299058</v>
      </c>
      <c r="I65" s="8">
        <f>-1*Table7[[#This Row],[-206262889607.0000]]</f>
        <v>204421427201</v>
      </c>
      <c r="J65" s="8">
        <v>-204421427201</v>
      </c>
      <c r="K65" s="8">
        <f>Table7[[#This Row],[Column7]]-Table7[[#This Row],[Column2]]</f>
        <v>20008871857</v>
      </c>
    </row>
    <row r="66" spans="1:11" ht="23.1" customHeight="1" x14ac:dyDescent="0.6">
      <c r="A66" s="7" t="s">
        <v>82</v>
      </c>
      <c r="B66" s="8">
        <v>3326931</v>
      </c>
      <c r="C66" s="8">
        <v>417814234682</v>
      </c>
      <c r="D66" s="8">
        <f>-1*Table7[[#This Row],[-206069424169.0000]]</f>
        <v>362053361057</v>
      </c>
      <c r="E66" s="8">
        <v>-362053361057</v>
      </c>
      <c r="F66" s="8">
        <f>Table7[[#This Row],[203724572687.0000]]-Table7[[#This Row],[Column1]]</f>
        <v>55760873625</v>
      </c>
      <c r="G66" s="8">
        <v>3326931</v>
      </c>
      <c r="H66" s="8">
        <v>417814234682</v>
      </c>
      <c r="I66" s="8">
        <f>-1*Table7[[#This Row],[-206262889607.0000]]</f>
        <v>393422001949</v>
      </c>
      <c r="J66" s="8">
        <v>-393422001949</v>
      </c>
      <c r="K66" s="8">
        <f>Table7[[#This Row],[Column7]]-Table7[[#This Row],[Column2]]</f>
        <v>24392232733</v>
      </c>
    </row>
    <row r="67" spans="1:11" ht="23.1" customHeight="1" x14ac:dyDescent="0.6">
      <c r="A67" s="7" t="s">
        <v>83</v>
      </c>
      <c r="B67" s="8">
        <v>50155303</v>
      </c>
      <c r="C67" s="8">
        <v>137371204005</v>
      </c>
      <c r="D67" s="8">
        <f>-1*Table7[[#This Row],[-206069424169.0000]]</f>
        <v>136279822664</v>
      </c>
      <c r="E67" s="8">
        <v>-136279822664</v>
      </c>
      <c r="F67" s="8">
        <f>Table7[[#This Row],[203724572687.0000]]-Table7[[#This Row],[Column1]]</f>
        <v>1091381341</v>
      </c>
      <c r="G67" s="8">
        <v>50155303</v>
      </c>
      <c r="H67" s="8">
        <v>137371204005</v>
      </c>
      <c r="I67" s="8">
        <f>-1*Table7[[#This Row],[-206262889607.0000]]</f>
        <v>162908085984</v>
      </c>
      <c r="J67" s="8">
        <v>-162908085984</v>
      </c>
      <c r="K67" s="8">
        <f>Table7[[#This Row],[Column7]]-Table7[[#This Row],[Column2]]</f>
        <v>-25536881979</v>
      </c>
    </row>
    <row r="68" spans="1:11" ht="23.1" customHeight="1" x14ac:dyDescent="0.6">
      <c r="A68" s="7" t="s">
        <v>84</v>
      </c>
      <c r="B68" s="8">
        <v>3129525</v>
      </c>
      <c r="C68" s="8">
        <v>22440403725</v>
      </c>
      <c r="D68" s="8">
        <f>-1*Table7[[#This Row],[-206069424169.0000]]</f>
        <v>24507447600</v>
      </c>
      <c r="E68" s="8">
        <v>-24507447600</v>
      </c>
      <c r="F68" s="8">
        <f>Table7[[#This Row],[203724572687.0000]]-Table7[[#This Row],[Column1]]</f>
        <v>-2067043875</v>
      </c>
      <c r="G68" s="8">
        <v>3129525</v>
      </c>
      <c r="H68" s="8">
        <v>22440403725</v>
      </c>
      <c r="I68" s="8">
        <f>-1*Table7[[#This Row],[-206262889607.0000]]</f>
        <v>41149016052</v>
      </c>
      <c r="J68" s="8">
        <v>-41149016052</v>
      </c>
      <c r="K68" s="8">
        <f>Table7[[#This Row],[Column7]]-Table7[[#This Row],[Column2]]</f>
        <v>-18708612327</v>
      </c>
    </row>
    <row r="69" spans="1:11" ht="23.1" customHeight="1" x14ac:dyDescent="0.6">
      <c r="A69" s="7" t="s">
        <v>85</v>
      </c>
      <c r="B69" s="8">
        <v>344850000</v>
      </c>
      <c r="C69" s="8">
        <v>1143342698654</v>
      </c>
      <c r="D69" s="8">
        <f>-1*Table7[[#This Row],[-206069424169.0000]]</f>
        <v>655904700000</v>
      </c>
      <c r="E69" s="8">
        <v>-655904700000</v>
      </c>
      <c r="F69" s="8">
        <f>Table7[[#This Row],[203724572687.0000]]-Table7[[#This Row],[Column1]]</f>
        <v>487437998654</v>
      </c>
      <c r="G69" s="8">
        <v>344850000</v>
      </c>
      <c r="H69" s="8">
        <v>1143342698654</v>
      </c>
      <c r="I69" s="8">
        <f>-1*Table7[[#This Row],[-206262889607.0000]]</f>
        <v>655904700000</v>
      </c>
      <c r="J69" s="8">
        <v>-655904700000</v>
      </c>
      <c r="K69" s="8">
        <f>Table7[[#This Row],[Column7]]-Table7[[#This Row],[Column2]]</f>
        <v>487437998654</v>
      </c>
    </row>
    <row r="70" spans="1:11" ht="23.1" customHeight="1" x14ac:dyDescent="0.6">
      <c r="A70" s="7" t="s">
        <v>86</v>
      </c>
      <c r="B70" s="8">
        <v>18647836</v>
      </c>
      <c r="C70" s="8">
        <v>275778221943</v>
      </c>
      <c r="D70" s="8">
        <f>-1*Table7[[#This Row],[-206069424169.0000]]</f>
        <v>269626935157</v>
      </c>
      <c r="E70" s="8">
        <v>-269626935157</v>
      </c>
      <c r="F70" s="8">
        <f>Table7[[#This Row],[203724572687.0000]]-Table7[[#This Row],[Column1]]</f>
        <v>6151286786</v>
      </c>
      <c r="G70" s="8">
        <v>18647836</v>
      </c>
      <c r="H70" s="8">
        <v>275778221943</v>
      </c>
      <c r="I70" s="8">
        <f>-1*Table7[[#This Row],[-206262889607.0000]]</f>
        <v>263751305283</v>
      </c>
      <c r="J70" s="8">
        <v>-263751305283</v>
      </c>
      <c r="K70" s="8">
        <f>Table7[[#This Row],[Column7]]-Table7[[#This Row],[Column2]]</f>
        <v>12026916660</v>
      </c>
    </row>
    <row r="71" spans="1:11" ht="23.1" customHeight="1" x14ac:dyDescent="0.6">
      <c r="A71" s="7" t="s">
        <v>87</v>
      </c>
      <c r="B71" s="8">
        <v>5108280</v>
      </c>
      <c r="C71" s="8">
        <v>165433529694</v>
      </c>
      <c r="D71" s="8">
        <f>-1*Table7[[#This Row],[-206069424169.0000]]</f>
        <v>153429983171</v>
      </c>
      <c r="E71" s="8">
        <v>-153429983171</v>
      </c>
      <c r="F71" s="8">
        <f>Table7[[#This Row],[203724572687.0000]]-Table7[[#This Row],[Column1]]</f>
        <v>12003546523</v>
      </c>
      <c r="G71" s="8">
        <v>5108280</v>
      </c>
      <c r="H71" s="8">
        <v>165433529694</v>
      </c>
      <c r="I71" s="8">
        <f>-1*Table7[[#This Row],[-206262889607.0000]]</f>
        <v>212633370194</v>
      </c>
      <c r="J71" s="8">
        <v>-212633370194</v>
      </c>
      <c r="K71" s="8">
        <f>Table7[[#This Row],[Column7]]-Table7[[#This Row],[Column2]]</f>
        <v>-47199840500</v>
      </c>
    </row>
    <row r="72" spans="1:11" ht="23.1" customHeight="1" x14ac:dyDescent="0.6">
      <c r="A72" s="7" t="s">
        <v>88</v>
      </c>
      <c r="B72" s="8">
        <v>2947350</v>
      </c>
      <c r="C72" s="8">
        <v>25740261524</v>
      </c>
      <c r="D72" s="8">
        <f>-1*Table7[[#This Row],[-206069424169.0000]]</f>
        <v>-6552255308</v>
      </c>
      <c r="E72" s="8">
        <v>6552255308</v>
      </c>
      <c r="F72" s="8">
        <f>Table7[[#This Row],[203724572687.0000]]-Table7[[#This Row],[Column1]]</f>
        <v>32292516832</v>
      </c>
      <c r="G72" s="8">
        <v>2947350</v>
      </c>
      <c r="H72" s="8">
        <v>25740261524</v>
      </c>
      <c r="I72" s="8">
        <f>-1*Table7[[#This Row],[-206262889607.0000]]</f>
        <v>39367405335</v>
      </c>
      <c r="J72" s="8">
        <v>-39367405335</v>
      </c>
      <c r="K72" s="8">
        <f>Table7[[#This Row],[Column7]]-Table7[[#This Row],[Column2]]</f>
        <v>-13627143811</v>
      </c>
    </row>
    <row r="73" spans="1:11" ht="23.1" customHeight="1" x14ac:dyDescent="0.6">
      <c r="A73" s="7" t="s">
        <v>89</v>
      </c>
      <c r="B73" s="8">
        <v>4590814</v>
      </c>
      <c r="C73" s="8">
        <v>123399042001</v>
      </c>
      <c r="D73" s="8">
        <f>-1*Table7[[#This Row],[-206069424169.0000]]</f>
        <v>107062585751</v>
      </c>
      <c r="E73" s="8">
        <v>-107062585751</v>
      </c>
      <c r="F73" s="8">
        <f>Table7[[#This Row],[203724572687.0000]]-Table7[[#This Row],[Column1]]</f>
        <v>16336456250</v>
      </c>
      <c r="G73" s="8">
        <v>4590814</v>
      </c>
      <c r="H73" s="8">
        <v>123399042001</v>
      </c>
      <c r="I73" s="8">
        <f>-1*Table7[[#This Row],[-206262889607.0000]]</f>
        <v>139839881048</v>
      </c>
      <c r="J73" s="8">
        <v>-139839881048</v>
      </c>
      <c r="K73" s="8">
        <f>Table7[[#This Row],[Column7]]-Table7[[#This Row],[Column2]]</f>
        <v>-16440839047</v>
      </c>
    </row>
    <row r="74" spans="1:11" ht="23.1" customHeight="1" x14ac:dyDescent="0.6">
      <c r="A74" s="7" t="s">
        <v>90</v>
      </c>
      <c r="B74" s="8">
        <v>14139344</v>
      </c>
      <c r="C74" s="8">
        <v>404925621507</v>
      </c>
      <c r="D74" s="8">
        <f>-1*Table7[[#This Row],[-206069424169.0000]]</f>
        <v>316722518284</v>
      </c>
      <c r="E74" s="8">
        <v>-316722518284</v>
      </c>
      <c r="F74" s="8">
        <f>Table7[[#This Row],[203724572687.0000]]-Table7[[#This Row],[Column1]]</f>
        <v>88203103223</v>
      </c>
      <c r="G74" s="8">
        <v>14139344</v>
      </c>
      <c r="H74" s="8">
        <v>404925621507</v>
      </c>
      <c r="I74" s="8">
        <f>-1*Table7[[#This Row],[-206262889607.0000]]</f>
        <v>325996020306</v>
      </c>
      <c r="J74" s="8">
        <v>-325996020306</v>
      </c>
      <c r="K74" s="8">
        <f>Table7[[#This Row],[Column7]]-Table7[[#This Row],[Column2]]</f>
        <v>78929601201</v>
      </c>
    </row>
    <row r="75" spans="1:11" ht="23.1" customHeight="1" x14ac:dyDescent="0.6">
      <c r="A75" s="7" t="s">
        <v>91</v>
      </c>
      <c r="B75" s="8">
        <v>2097604</v>
      </c>
      <c r="C75" s="8">
        <v>27562529150</v>
      </c>
      <c r="D75" s="8">
        <f>-1*Table7[[#This Row],[-206069424169.0000]]</f>
        <v>23229512386</v>
      </c>
      <c r="E75" s="8">
        <v>-23229512386</v>
      </c>
      <c r="F75" s="8">
        <f>Table7[[#This Row],[203724572687.0000]]-Table7[[#This Row],[Column1]]</f>
        <v>4333016764</v>
      </c>
      <c r="G75" s="8">
        <v>2097604</v>
      </c>
      <c r="H75" s="8">
        <v>27562529150</v>
      </c>
      <c r="I75" s="8">
        <f>-1*Table7[[#This Row],[-206262889607.0000]]</f>
        <v>32609541690</v>
      </c>
      <c r="J75" s="8">
        <v>-32609541690</v>
      </c>
      <c r="K75" s="8">
        <f>Table7[[#This Row],[Column7]]-Table7[[#This Row],[Column2]]</f>
        <v>-5047012540</v>
      </c>
    </row>
    <row r="76" spans="1:11" ht="23.1" customHeight="1" x14ac:dyDescent="0.6">
      <c r="A76" s="7" t="s">
        <v>92</v>
      </c>
      <c r="B76" s="8">
        <v>56228</v>
      </c>
      <c r="C76" s="8">
        <v>1527677404</v>
      </c>
      <c r="D76" s="8">
        <f>-1*Table7[[#This Row],[-206069424169.0000]]</f>
        <v>5712992755</v>
      </c>
      <c r="E76" s="8">
        <v>-5712992755</v>
      </c>
      <c r="F76" s="8">
        <f>Table7[[#This Row],[203724572687.0000]]-Table7[[#This Row],[Column1]]</f>
        <v>-4185315351</v>
      </c>
      <c r="G76" s="8">
        <v>56228</v>
      </c>
      <c r="H76" s="8">
        <v>1527677404</v>
      </c>
      <c r="I76" s="8">
        <f>-1*Table7[[#This Row],[-206262889607.0000]]</f>
        <v>1509898463</v>
      </c>
      <c r="J76" s="8">
        <v>-1509898463</v>
      </c>
      <c r="K76" s="8">
        <f>Table7[[#This Row],[Column7]]-Table7[[#This Row],[Column2]]</f>
        <v>17778941</v>
      </c>
    </row>
    <row r="77" spans="1:11" ht="23.1" customHeight="1" x14ac:dyDescent="0.6">
      <c r="A77" s="7" t="s">
        <v>93</v>
      </c>
      <c r="B77" s="8">
        <v>445755</v>
      </c>
      <c r="C77" s="8">
        <v>29588999908</v>
      </c>
      <c r="D77" s="8">
        <f>-1*Table7[[#This Row],[-206069424169.0000]]</f>
        <v>31924010026</v>
      </c>
      <c r="E77" s="8">
        <v>-31924010026</v>
      </c>
      <c r="F77" s="8">
        <f>Table7[[#This Row],[203724572687.0000]]-Table7[[#This Row],[Column1]]</f>
        <v>-2335010118</v>
      </c>
      <c r="G77" s="8">
        <v>445755</v>
      </c>
      <c r="H77" s="8">
        <v>29588999908</v>
      </c>
      <c r="I77" s="8">
        <f>-1*Table7[[#This Row],[-206262889607.0000]]</f>
        <v>31924010026</v>
      </c>
      <c r="J77" s="8">
        <v>-31924010026</v>
      </c>
      <c r="K77" s="8">
        <f>Table7[[#This Row],[Column7]]-Table7[[#This Row],[Column2]]</f>
        <v>-2335010118</v>
      </c>
    </row>
    <row r="78" spans="1:11" ht="23.1" customHeight="1" x14ac:dyDescent="0.6">
      <c r="A78" s="7" t="s">
        <v>94</v>
      </c>
      <c r="B78" s="8">
        <v>11389</v>
      </c>
      <c r="C78" s="8">
        <v>1338442302</v>
      </c>
      <c r="D78" s="8">
        <f>-1*Table7[[#This Row],[-206069424169.0000]]</f>
        <v>1355937093</v>
      </c>
      <c r="E78" s="8">
        <v>-1355937093</v>
      </c>
      <c r="F78" s="8">
        <f>Table7[[#This Row],[203724572687.0000]]-Table7[[#This Row],[Column1]]</f>
        <v>-17494791</v>
      </c>
      <c r="G78" s="8">
        <v>11389</v>
      </c>
      <c r="H78" s="8">
        <v>1338442302</v>
      </c>
      <c r="I78" s="8">
        <f>-1*Table7[[#This Row],[-206262889607.0000]]</f>
        <v>1355937093</v>
      </c>
      <c r="J78" s="8">
        <v>-1355937093</v>
      </c>
      <c r="K78" s="8">
        <f>Table7[[#This Row],[Column7]]-Table7[[#This Row],[Column2]]</f>
        <v>-17494791</v>
      </c>
    </row>
    <row r="79" spans="1:11" ht="23.1" customHeight="1" x14ac:dyDescent="0.6">
      <c r="A79" s="7" t="s">
        <v>95</v>
      </c>
      <c r="B79" s="8">
        <v>5192861</v>
      </c>
      <c r="C79" s="8">
        <v>1983099315195</v>
      </c>
      <c r="D79" s="8">
        <f>-1*Table7[[#This Row],[-206069424169.0000]]</f>
        <v>1573316550366</v>
      </c>
      <c r="E79" s="8">
        <v>-1573316550366</v>
      </c>
      <c r="F79" s="8">
        <f>Table7[[#This Row],[203724572687.0000]]-Table7[[#This Row],[Column1]]</f>
        <v>409782764829</v>
      </c>
      <c r="G79" s="8">
        <v>5192861</v>
      </c>
      <c r="H79" s="8">
        <v>1983099315195</v>
      </c>
      <c r="I79" s="8">
        <f>-1*Table7[[#This Row],[-206262889607.0000]]</f>
        <v>1696610352273</v>
      </c>
      <c r="J79" s="8">
        <v>-1696610352273</v>
      </c>
      <c r="K79" s="8">
        <f>Table7[[#This Row],[Column7]]-Table7[[#This Row],[Column2]]</f>
        <v>286488962922</v>
      </c>
    </row>
    <row r="80" spans="1:11" ht="23.1" customHeight="1" x14ac:dyDescent="0.6">
      <c r="A80" s="7" t="s">
        <v>96</v>
      </c>
      <c r="B80" s="8">
        <v>1537629</v>
      </c>
      <c r="C80" s="8">
        <v>135592630476</v>
      </c>
      <c r="D80" s="8">
        <f>-1*Table7[[#This Row],[-206069424169.0000]]</f>
        <v>112465657203</v>
      </c>
      <c r="E80" s="8">
        <v>-112465657203</v>
      </c>
      <c r="F80" s="8">
        <f>Table7[[#This Row],[203724572687.0000]]-Table7[[#This Row],[Column1]]</f>
        <v>23126973273</v>
      </c>
      <c r="G80" s="8">
        <v>1537629</v>
      </c>
      <c r="H80" s="8">
        <v>135592630476</v>
      </c>
      <c r="I80" s="8">
        <f>-1*Table7[[#This Row],[-206262889607.0000]]</f>
        <v>110016368931</v>
      </c>
      <c r="J80" s="8">
        <v>-110016368931</v>
      </c>
      <c r="K80" s="8">
        <f>Table7[[#This Row],[Column7]]-Table7[[#This Row],[Column2]]</f>
        <v>25576261545</v>
      </c>
    </row>
    <row r="81" spans="1:11" ht="23.1" customHeight="1" x14ac:dyDescent="0.6">
      <c r="A81" s="7" t="s">
        <v>97</v>
      </c>
      <c r="B81" s="8">
        <v>5331949</v>
      </c>
      <c r="C81" s="8">
        <v>156885246785</v>
      </c>
      <c r="D81" s="8">
        <f>-1*Table7[[#This Row],[-206069424169.0000]]</f>
        <v>123620477126</v>
      </c>
      <c r="E81" s="8">
        <v>-123620477126</v>
      </c>
      <c r="F81" s="8">
        <f>Table7[[#This Row],[203724572687.0000]]-Table7[[#This Row],[Column1]]</f>
        <v>33264769659</v>
      </c>
      <c r="G81" s="8">
        <v>5331949</v>
      </c>
      <c r="H81" s="8">
        <v>156885246785</v>
      </c>
      <c r="I81" s="8">
        <f>-1*Table7[[#This Row],[-206262889607.0000]]</f>
        <v>130806108406</v>
      </c>
      <c r="J81" s="8">
        <v>-130806108406</v>
      </c>
      <c r="K81" s="8">
        <f>Table7[[#This Row],[Column7]]-Table7[[#This Row],[Column2]]</f>
        <v>26079138379</v>
      </c>
    </row>
    <row r="82" spans="1:11" ht="23.1" customHeight="1" x14ac:dyDescent="0.6">
      <c r="A82" s="7" t="s">
        <v>98</v>
      </c>
      <c r="B82" s="8">
        <v>4081187</v>
      </c>
      <c r="C82" s="8">
        <v>49018585284</v>
      </c>
      <c r="D82" s="8">
        <f>-1*Table7[[#This Row],[-206069424169.0000]]</f>
        <v>42388587988</v>
      </c>
      <c r="E82" s="8">
        <v>-42388587988</v>
      </c>
      <c r="F82" s="8">
        <f>Table7[[#This Row],[203724572687.0000]]-Table7[[#This Row],[Column1]]</f>
        <v>6629997296</v>
      </c>
      <c r="G82" s="8">
        <v>4081187</v>
      </c>
      <c r="H82" s="8">
        <v>49018585284</v>
      </c>
      <c r="I82" s="8">
        <f>-1*Table7[[#This Row],[-206262889607.0000]]</f>
        <v>77946787566</v>
      </c>
      <c r="J82" s="8">
        <v>-77946787566</v>
      </c>
      <c r="K82" s="8">
        <f>Table7[[#This Row],[Column7]]-Table7[[#This Row],[Column2]]</f>
        <v>-28928202282</v>
      </c>
    </row>
    <row r="83" spans="1:11" ht="23.1" customHeight="1" x14ac:dyDescent="0.6">
      <c r="A83" s="7" t="s">
        <v>99</v>
      </c>
      <c r="B83" s="8">
        <v>849723</v>
      </c>
      <c r="C83" s="8">
        <v>23952468112</v>
      </c>
      <c r="D83" s="8">
        <f>-1*Table7[[#This Row],[-206069424169.0000]]</f>
        <v>26767028936</v>
      </c>
      <c r="E83" s="8">
        <v>-26767028936</v>
      </c>
      <c r="F83" s="8">
        <f>Table7[[#This Row],[203724572687.0000]]-Table7[[#This Row],[Column1]]</f>
        <v>-2814560824</v>
      </c>
      <c r="G83" s="8">
        <v>849723</v>
      </c>
      <c r="H83" s="8">
        <v>23952468112</v>
      </c>
      <c r="I83" s="8">
        <f>-1*Table7[[#This Row],[-206262889607.0000]]</f>
        <v>19561414134</v>
      </c>
      <c r="J83" s="8">
        <v>-19561414134</v>
      </c>
      <c r="K83" s="8">
        <f>Table7[[#This Row],[Column7]]-Table7[[#This Row],[Column2]]</f>
        <v>4391053978</v>
      </c>
    </row>
    <row r="84" spans="1:11" ht="23.1" customHeight="1" x14ac:dyDescent="0.6">
      <c r="A84" s="7" t="s">
        <v>100</v>
      </c>
      <c r="B84" s="8">
        <v>8633631</v>
      </c>
      <c r="C84" s="8">
        <v>49113906327</v>
      </c>
      <c r="D84" s="8">
        <f>-1*Table7[[#This Row],[-206069424169.0000]]</f>
        <v>53597219832</v>
      </c>
      <c r="E84" s="8">
        <v>-53597219832</v>
      </c>
      <c r="F84" s="8">
        <f>Table7[[#This Row],[203724572687.0000]]-Table7[[#This Row],[Column1]]</f>
        <v>-4483313505</v>
      </c>
      <c r="G84" s="8">
        <v>8633631</v>
      </c>
      <c r="H84" s="8">
        <v>49113906327</v>
      </c>
      <c r="I84" s="8">
        <f>-1*Table7[[#This Row],[-206262889607.0000]]</f>
        <v>37282337818</v>
      </c>
      <c r="J84" s="8">
        <v>-37282337818</v>
      </c>
      <c r="K84" s="8">
        <f>Table7[[#This Row],[Column7]]-Table7[[#This Row],[Column2]]</f>
        <v>11831568509</v>
      </c>
    </row>
    <row r="85" spans="1:11" ht="23.1" customHeight="1" x14ac:dyDescent="0.6">
      <c r="A85" s="7" t="s">
        <v>105</v>
      </c>
      <c r="B85" s="8">
        <v>137900322</v>
      </c>
      <c r="C85" s="8">
        <v>2700676527205</v>
      </c>
      <c r="D85" s="8">
        <f>-1*Table7[[#This Row],[-206069424169.0000]]</f>
        <v>2686102897135</v>
      </c>
      <c r="E85" s="8">
        <v>-2686102897135</v>
      </c>
      <c r="F85" s="8">
        <f>Table7[[#This Row],[203724572687.0000]]-Table7[[#This Row],[Column1]]</f>
        <v>14573630070</v>
      </c>
      <c r="G85" s="8">
        <v>137900322</v>
      </c>
      <c r="H85" s="8">
        <v>2700676527205</v>
      </c>
      <c r="I85" s="8">
        <f>-1*Table7[[#This Row],[-206262889607.0000]]</f>
        <v>2685729355845</v>
      </c>
      <c r="J85" s="8">
        <v>-2685729355845</v>
      </c>
      <c r="K85" s="8">
        <f>Table7[[#This Row],[Column7]]-Table7[[#This Row],[Column2]]</f>
        <v>14947171360</v>
      </c>
    </row>
    <row r="86" spans="1:11" ht="23.1" customHeight="1" x14ac:dyDescent="0.6">
      <c r="A86" s="7" t="s">
        <v>117</v>
      </c>
      <c r="B86" s="8">
        <v>1000</v>
      </c>
      <c r="C86" s="8">
        <v>1019260500</v>
      </c>
      <c r="D86" s="8">
        <f>-1*Table7[[#This Row],[-206069424169.0000]]</f>
        <v>999275000</v>
      </c>
      <c r="E86" s="8">
        <v>-999275000</v>
      </c>
      <c r="F86" s="8">
        <f>Table7[[#This Row],[203724572687.0000]]-Table7[[#This Row],[Column1]]</f>
        <v>19985500</v>
      </c>
      <c r="G86" s="8">
        <v>1000</v>
      </c>
      <c r="H86" s="8">
        <v>1019260500</v>
      </c>
      <c r="I86" s="8">
        <f>-1*Table7[[#This Row],[-206262889607.0000]]</f>
        <v>1045757625</v>
      </c>
      <c r="J86" s="8">
        <v>-1045757625</v>
      </c>
      <c r="K86" s="8">
        <f>Table7[[#This Row],[Column7]]-Table7[[#This Row],[Column2]]</f>
        <v>-26497125</v>
      </c>
    </row>
    <row r="87" spans="1:11" ht="23.1" customHeight="1" x14ac:dyDescent="0.6">
      <c r="A87" s="7" t="s">
        <v>138</v>
      </c>
      <c r="B87" s="8">
        <v>512501</v>
      </c>
      <c r="C87" s="8">
        <v>481811374130</v>
      </c>
      <c r="D87" s="8">
        <f>-1*Table7[[#This Row],[-206069424169.0000]]</f>
        <v>491644259311</v>
      </c>
      <c r="E87" s="8">
        <v>-491644259311</v>
      </c>
      <c r="F87" s="8">
        <f>Table7[[#This Row],[203724572687.0000]]-Table7[[#This Row],[Column1]]</f>
        <v>-9832885181</v>
      </c>
      <c r="G87" s="8">
        <v>512501</v>
      </c>
      <c r="H87" s="8">
        <v>481811374130</v>
      </c>
      <c r="I87" s="8">
        <f>-1*Table7[[#This Row],[-206262889607.0000]]</f>
        <v>492211134993</v>
      </c>
      <c r="J87" s="8">
        <v>-492211134993</v>
      </c>
      <c r="K87" s="8">
        <f>Table7[[#This Row],[Column7]]-Table7[[#This Row],[Column2]]</f>
        <v>-10399760863</v>
      </c>
    </row>
    <row r="88" spans="1:11" ht="23.1" customHeight="1" x14ac:dyDescent="0.6">
      <c r="A88" s="7" t="s">
        <v>120</v>
      </c>
      <c r="B88" s="8">
        <v>300000</v>
      </c>
      <c r="C88" s="8">
        <v>285692722520</v>
      </c>
      <c r="D88" s="8">
        <f>-1*Table7[[#This Row],[-206069424169.0000]]</f>
        <v>295285762511</v>
      </c>
      <c r="E88" s="8">
        <v>-295285762511</v>
      </c>
      <c r="F88" s="8">
        <f>Table7[[#This Row],[203724572687.0000]]-Table7[[#This Row],[Column1]]</f>
        <v>-9593039991</v>
      </c>
      <c r="G88" s="8">
        <v>300000</v>
      </c>
      <c r="H88" s="8">
        <v>285692722520</v>
      </c>
      <c r="I88" s="8">
        <f>-1*Table7[[#This Row],[-206262889607.0000]]</f>
        <v>299931746253</v>
      </c>
      <c r="J88" s="8">
        <v>-299931746253</v>
      </c>
      <c r="K88" s="8">
        <f>Table7[[#This Row],[Column7]]-Table7[[#This Row],[Column2]]</f>
        <v>-14239023733</v>
      </c>
    </row>
    <row r="89" spans="1:11" ht="23.1" customHeight="1" x14ac:dyDescent="0.6">
      <c r="A89" s="7" t="s">
        <v>144</v>
      </c>
      <c r="B89" s="8">
        <v>1970000</v>
      </c>
      <c r="C89" s="8">
        <v>1969567500000</v>
      </c>
      <c r="D89" s="8">
        <f>-1*Table7[[#This Row],[-206069424169.0000]]</f>
        <v>1970815000000</v>
      </c>
      <c r="E89" s="8">
        <v>-1970815000000</v>
      </c>
      <c r="F89" s="8">
        <f>Table7[[#This Row],[203724572687.0000]]-Table7[[#This Row],[Column1]]</f>
        <v>-1247500000</v>
      </c>
      <c r="G89" s="8">
        <v>1970000</v>
      </c>
      <c r="H89" s="8">
        <v>1969567500000</v>
      </c>
      <c r="I89" s="8">
        <f>-1*Table7[[#This Row],[-206262889607.0000]]</f>
        <v>1971540000000</v>
      </c>
      <c r="J89" s="8">
        <v>-1971540000000</v>
      </c>
      <c r="K89" s="8">
        <f>Table7[[#This Row],[Column7]]-Table7[[#This Row],[Column2]]</f>
        <v>-1972500000</v>
      </c>
    </row>
    <row r="90" spans="1:11" ht="23.1" customHeight="1" x14ac:dyDescent="0.6">
      <c r="A90" s="7" t="s">
        <v>135</v>
      </c>
      <c r="B90" s="8">
        <v>700000</v>
      </c>
      <c r="C90" s="8">
        <v>699491800523</v>
      </c>
      <c r="D90" s="8">
        <f>-1*Table7[[#This Row],[-206069424169.0000]]</f>
        <v>700507119658</v>
      </c>
      <c r="E90" s="8">
        <v>-700507119658</v>
      </c>
      <c r="F90" s="8">
        <f>Table7[[#This Row],[203724572687.0000]]-Table7[[#This Row],[Column1]]</f>
        <v>-1015319135</v>
      </c>
      <c r="G90" s="8">
        <v>700000</v>
      </c>
      <c r="H90" s="8">
        <v>699491800523</v>
      </c>
      <c r="I90" s="8">
        <f>-1*Table7[[#This Row],[-206262889607.0000]]</f>
        <v>700507119658</v>
      </c>
      <c r="J90" s="8">
        <v>-700507119658</v>
      </c>
      <c r="K90" s="8">
        <f>Table7[[#This Row],[Column7]]-Table7[[#This Row],[Column2]]</f>
        <v>-1015319135</v>
      </c>
    </row>
    <row r="91" spans="1:11" ht="23.1" customHeight="1" x14ac:dyDescent="0.6">
      <c r="A91" s="7" t="s">
        <v>123</v>
      </c>
      <c r="B91" s="8">
        <v>0</v>
      </c>
      <c r="C91" s="8">
        <v>0</v>
      </c>
      <c r="D91" s="8">
        <f>-1*Table7[[#This Row],[-206069424169.0000]]</f>
        <v>1078339371</v>
      </c>
      <c r="E91" s="8">
        <v>-1078339371</v>
      </c>
      <c r="F91" s="8">
        <f>Table7[[#This Row],[203724572687.0000]]-Table7[[#This Row],[Column1]]</f>
        <v>-1078339371</v>
      </c>
      <c r="G91" s="8">
        <v>0</v>
      </c>
      <c r="H91" s="8">
        <v>0</v>
      </c>
      <c r="I91" s="8">
        <f>-1*Table7[[#This Row],[-206262889607.0000]]</f>
        <v>0</v>
      </c>
      <c r="J91" s="8">
        <v>0</v>
      </c>
      <c r="K91" s="8">
        <f>Table7[[#This Row],[Column7]]-Table7[[#This Row],[Column2]]</f>
        <v>0</v>
      </c>
    </row>
    <row r="92" spans="1:11" ht="23.1" customHeight="1" x14ac:dyDescent="0.6">
      <c r="A92" s="7" t="s">
        <v>132</v>
      </c>
      <c r="B92" s="8">
        <v>0</v>
      </c>
      <c r="C92" s="8">
        <v>0</v>
      </c>
      <c r="D92" s="8">
        <f>-1*Table7[[#This Row],[-206069424169.0000]]</f>
        <v>-1444456917</v>
      </c>
      <c r="E92" s="8">
        <v>1444456917</v>
      </c>
      <c r="F92" s="8">
        <f>Table7[[#This Row],[203724572687.0000]]-Table7[[#This Row],[Column1]]</f>
        <v>1444456917</v>
      </c>
      <c r="G92" s="8">
        <v>0</v>
      </c>
      <c r="H92" s="8">
        <v>0</v>
      </c>
      <c r="I92" s="8">
        <f>-1*Table7[[#This Row],[-206262889607.0000]]</f>
        <v>0</v>
      </c>
      <c r="J92" s="8">
        <v>0</v>
      </c>
      <c r="K92" s="8">
        <f>Table7[[#This Row],[Column7]]-Table7[[#This Row],[Column2]]</f>
        <v>0</v>
      </c>
    </row>
    <row r="93" spans="1:11" ht="23.1" customHeight="1" x14ac:dyDescent="0.6">
      <c r="A93" s="7" t="s">
        <v>126</v>
      </c>
      <c r="B93" s="8">
        <v>0</v>
      </c>
      <c r="C93" s="8">
        <v>0</v>
      </c>
      <c r="D93" s="8">
        <f>-1*Table7[[#This Row],[-206069424169.0000]]</f>
        <v>-224904648</v>
      </c>
      <c r="E93" s="8">
        <v>224904648</v>
      </c>
      <c r="F93" s="8">
        <f>Table7[[#This Row],[203724572687.0000]]-Table7[[#This Row],[Column1]]</f>
        <v>224904648</v>
      </c>
      <c r="G93" s="8">
        <v>0</v>
      </c>
      <c r="H93" s="8">
        <v>0</v>
      </c>
      <c r="I93" s="8">
        <f>-1*Table7[[#This Row],[-206262889607.0000]]</f>
        <v>0</v>
      </c>
      <c r="J93" s="8">
        <v>0</v>
      </c>
      <c r="K93" s="8">
        <f>Table7[[#This Row],[Column7]]-Table7[[#This Row],[Column2]]</f>
        <v>0</v>
      </c>
    </row>
    <row r="94" spans="1:11" ht="23.1" customHeight="1" x14ac:dyDescent="0.6">
      <c r="A94" s="7" t="s">
        <v>141</v>
      </c>
      <c r="B94" s="8">
        <v>1500000</v>
      </c>
      <c r="C94" s="8">
        <v>1498912500000</v>
      </c>
      <c r="D94" s="8">
        <f>-1*Table7[[#This Row],[-206069424169.0000]]</f>
        <v>1498692500000</v>
      </c>
      <c r="E94" s="8">
        <v>-1498692500000</v>
      </c>
      <c r="F94" s="8">
        <f>Table7[[#This Row],[203724572687.0000]]-Table7[[#This Row],[Column1]]</f>
        <v>220000000</v>
      </c>
      <c r="G94" s="8">
        <v>1500000</v>
      </c>
      <c r="H94" s="8">
        <v>1498912500000</v>
      </c>
      <c r="I94" s="8">
        <f>-1*Table7[[#This Row],[-206262889607.0000]]</f>
        <v>1500840000000</v>
      </c>
      <c r="J94" s="8">
        <v>-1500840000000</v>
      </c>
      <c r="K94" s="8">
        <f>Table7[[#This Row],[Column7]]-Table7[[#This Row],[Column2]]</f>
        <v>-1927500000</v>
      </c>
    </row>
    <row r="95" spans="1:11" ht="23.1" customHeight="1" x14ac:dyDescent="0.6">
      <c r="A95" s="7" t="s">
        <v>113</v>
      </c>
      <c r="B95" s="8">
        <v>160000</v>
      </c>
      <c r="C95" s="8">
        <v>159883840118</v>
      </c>
      <c r="D95" s="8">
        <f>-1*Table7[[#This Row],[-206069424169.0000]]</f>
        <v>160115839882</v>
      </c>
      <c r="E95" s="8">
        <v>-160115839882</v>
      </c>
      <c r="F95" s="8">
        <f>Table7[[#This Row],[203724572687.0000]]-Table7[[#This Row],[Column1]]</f>
        <v>-231999764</v>
      </c>
      <c r="G95" s="8">
        <v>160000</v>
      </c>
      <c r="H95" s="8">
        <v>159883840118</v>
      </c>
      <c r="I95" s="8">
        <f>-1*Table7[[#This Row],[-206262889607.0000]]</f>
        <v>160115839882</v>
      </c>
      <c r="J95" s="8">
        <v>-160115839882</v>
      </c>
      <c r="K95" s="8">
        <f>Table7[[#This Row],[Column7]]-Table7[[#This Row],[Column2]]</f>
        <v>-231999764</v>
      </c>
    </row>
    <row r="96" spans="1:11" ht="23.1" customHeight="1" x14ac:dyDescent="0.6">
      <c r="A96" s="7" t="s">
        <v>129</v>
      </c>
      <c r="B96" s="8">
        <v>150000</v>
      </c>
      <c r="C96" s="8">
        <v>149890950218</v>
      </c>
      <c r="D96" s="8">
        <f>-1*Table7[[#This Row],[-206069424169.0000]]</f>
        <v>150108449778</v>
      </c>
      <c r="E96" s="8">
        <v>-150108449778</v>
      </c>
      <c r="F96" s="8">
        <f>Table7[[#This Row],[203724572687.0000]]-Table7[[#This Row],[Column1]]</f>
        <v>-217499560</v>
      </c>
      <c r="G96" s="8">
        <v>150000</v>
      </c>
      <c r="H96" s="8">
        <v>149890950218</v>
      </c>
      <c r="I96" s="8">
        <f>-1*Table7[[#This Row],[-206262889607.0000]]</f>
        <v>150108449778</v>
      </c>
      <c r="J96" s="8">
        <v>-150108449778</v>
      </c>
      <c r="K96" s="8">
        <f>Table7[[#This Row],[Column7]]-Table7[[#This Row],[Column2]]</f>
        <v>-217499560</v>
      </c>
    </row>
    <row r="97" spans="1:11" ht="23.1" customHeight="1" x14ac:dyDescent="0.6">
      <c r="A97" s="7" t="s">
        <v>325</v>
      </c>
      <c r="B97" s="8">
        <v>0</v>
      </c>
      <c r="C97" s="8">
        <v>0</v>
      </c>
      <c r="D97" s="8">
        <f>-1*Table7[[#This Row],[-206069424169.0000]]</f>
        <v>0</v>
      </c>
      <c r="E97" s="8">
        <v>0</v>
      </c>
      <c r="F97" s="8">
        <f>Table7[[#This Row],[203724572687.0000]]-Table7[[#This Row],[Column1]]</f>
        <v>0</v>
      </c>
      <c r="G97" s="8">
        <v>0</v>
      </c>
      <c r="H97" s="8">
        <f>Table7[[#This Row],[-2538316920.0000]]</f>
        <v>22037244207</v>
      </c>
      <c r="I97" s="8">
        <f>-1*Table7[[#This Row],[-206262889607.0000]]</f>
        <v>0</v>
      </c>
      <c r="J97" s="8">
        <v>0</v>
      </c>
      <c r="K97" s="8">
        <v>22037244207</v>
      </c>
    </row>
    <row r="98" spans="1:11" ht="23.1" customHeight="1" x14ac:dyDescent="0.6">
      <c r="A98" s="7" t="s">
        <v>101</v>
      </c>
      <c r="B98" s="8">
        <v>6754465</v>
      </c>
      <c r="C98" s="8">
        <v>189386244885</v>
      </c>
      <c r="D98" s="8">
        <f>-1*Table7[[#This Row],[-206069424169.0000]]</f>
        <v>159081745971</v>
      </c>
      <c r="E98" s="8">
        <v>-159081745971</v>
      </c>
      <c r="F98" s="8">
        <f>Table7[[#This Row],[203724572687.0000]]-Table7[[#This Row],[Column1]]</f>
        <v>30304498914</v>
      </c>
      <c r="G98" s="8">
        <v>6754465</v>
      </c>
      <c r="H98" s="8">
        <v>189386244885</v>
      </c>
      <c r="I98" s="8">
        <f>-1*Table7[[#This Row],[-206262889607.0000]]</f>
        <v>203135939603</v>
      </c>
      <c r="J98" s="8">
        <v>-203135939603</v>
      </c>
      <c r="K98" s="8">
        <f>Table7[[#This Row],[Column7]]-Table7[[#This Row],[Column2]]</f>
        <v>-13749694718</v>
      </c>
    </row>
    <row r="99" spans="1:11" ht="23.1" customHeight="1" x14ac:dyDescent="0.6">
      <c r="A99" s="7" t="s">
        <v>326</v>
      </c>
      <c r="B99" s="8">
        <v>0</v>
      </c>
      <c r="C99" s="8">
        <v>0</v>
      </c>
      <c r="D99" s="8">
        <f>-1*Table7[[#This Row],[-206069424169.0000]]</f>
        <v>0</v>
      </c>
      <c r="E99" s="8">
        <v>0</v>
      </c>
      <c r="F99" s="8">
        <f>Table7[[#This Row],[203724572687.0000]]-Table7[[#This Row],[Column1]]</f>
        <v>0</v>
      </c>
      <c r="G99" s="8">
        <v>0</v>
      </c>
      <c r="H99" s="8">
        <f>2*Table7[[#This Row],[-2538316920.0000]]</f>
        <v>-29574342176</v>
      </c>
      <c r="I99" s="8">
        <f>Table7[[#This Row],[-2538316920.0000]]</f>
        <v>-14787171088</v>
      </c>
      <c r="J99" s="8">
        <v>0</v>
      </c>
      <c r="K99" s="8">
        <v>-14787171088</v>
      </c>
    </row>
    <row r="100" spans="1:11" ht="23.1" customHeight="1" x14ac:dyDescent="0.6">
      <c r="A100" s="7" t="s">
        <v>102</v>
      </c>
      <c r="B100" s="8">
        <v>26229463</v>
      </c>
      <c r="C100" s="8">
        <v>484352088681</v>
      </c>
      <c r="D100" s="8">
        <f>-1*Table7[[#This Row],[-206069424169.0000]]</f>
        <v>477537611243</v>
      </c>
      <c r="E100" s="8">
        <v>-477537611243</v>
      </c>
      <c r="F100" s="8">
        <f>Table7[[#This Row],[203724572687.0000]]-Table7[[#This Row],[Column1]]</f>
        <v>6814477438</v>
      </c>
      <c r="G100" s="8">
        <v>26229463</v>
      </c>
      <c r="H100" s="8">
        <v>484352088681</v>
      </c>
      <c r="I100" s="8">
        <f>-1*Table7[[#This Row],[-206262889607.0000]]</f>
        <v>526901519316</v>
      </c>
      <c r="J100" s="8">
        <v>-526901519316</v>
      </c>
      <c r="K100" s="8">
        <f>Table7[[#This Row],[Column7]]-Table7[[#This Row],[Column2]]</f>
        <v>-42549430635</v>
      </c>
    </row>
    <row r="101" spans="1:11" ht="23.1" customHeight="1" x14ac:dyDescent="0.6">
      <c r="A101" s="7" t="s">
        <v>103</v>
      </c>
      <c r="B101" s="8">
        <v>6660270</v>
      </c>
      <c r="C101" s="8">
        <v>104420216579</v>
      </c>
      <c r="D101" s="8">
        <f>-1*Table7[[#This Row],[-206069424169.0000]]</f>
        <v>99154283095</v>
      </c>
      <c r="E101" s="8">
        <v>-99154283095</v>
      </c>
      <c r="F101" s="8">
        <f>Table7[[#This Row],[203724572687.0000]]-Table7[[#This Row],[Column1]]</f>
        <v>5265933484</v>
      </c>
      <c r="G101" s="8">
        <v>6660270</v>
      </c>
      <c r="H101" s="8">
        <v>104420216579</v>
      </c>
      <c r="I101" s="8">
        <f>-1*Table7[[#This Row],[-206262889607.0000]]</f>
        <v>154968147442</v>
      </c>
      <c r="J101" s="8">
        <v>-154968147442</v>
      </c>
      <c r="K101" s="8">
        <f>Table7[[#This Row],[Column7]]-Table7[[#This Row],[Column2]]</f>
        <v>-50547930863</v>
      </c>
    </row>
    <row r="102" spans="1:11" ht="23.1" customHeight="1" x14ac:dyDescent="0.6">
      <c r="A102" s="7" t="s">
        <v>327</v>
      </c>
      <c r="B102" s="8">
        <v>0</v>
      </c>
      <c r="C102" s="8">
        <v>0</v>
      </c>
      <c r="D102" s="8">
        <f>-1*Table7[[#This Row],[-206069424169.0000]]</f>
        <v>0</v>
      </c>
      <c r="E102" s="8">
        <v>0</v>
      </c>
      <c r="F102" s="8">
        <f>Table7[[#This Row],[203724572687.0000]]-Table7[[#This Row],[Column1]]</f>
        <v>0</v>
      </c>
      <c r="G102" s="8">
        <v>0</v>
      </c>
      <c r="H102" s="8">
        <f>Table7[[#This Row],[-2538316920.0000]]</f>
        <v>16282044838</v>
      </c>
      <c r="I102" s="8">
        <f>-1*Table7[[#This Row],[-206262889607.0000]]</f>
        <v>0</v>
      </c>
      <c r="J102" s="8">
        <v>0</v>
      </c>
      <c r="K102" s="8">
        <v>16282044838</v>
      </c>
    </row>
    <row r="103" spans="1:11" ht="23.1" customHeight="1" x14ac:dyDescent="0.6">
      <c r="A103" s="7" t="s">
        <v>328</v>
      </c>
      <c r="B103" s="8">
        <v>0</v>
      </c>
      <c r="C103" s="8">
        <v>0</v>
      </c>
      <c r="D103" s="8">
        <f>-1*Table7[[#This Row],[-206069424169.0000]]</f>
        <v>0</v>
      </c>
      <c r="E103" s="8">
        <v>0</v>
      </c>
      <c r="F103" s="8">
        <f>Table7[[#This Row],[203724572687.0000]]-Table7[[#This Row],[Column1]]</f>
        <v>0</v>
      </c>
      <c r="G103" s="8">
        <v>0</v>
      </c>
      <c r="H103" s="8">
        <f>Table7[[#This Row],[-2538316920.0000]]</f>
        <v>27318624236</v>
      </c>
      <c r="I103" s="8">
        <f>-1*Table7[[#This Row],[-206262889607.0000]]</f>
        <v>0</v>
      </c>
      <c r="J103" s="8">
        <v>0</v>
      </c>
      <c r="K103" s="8">
        <v>27318624236</v>
      </c>
    </row>
    <row r="104" spans="1:11" ht="23.1" customHeight="1" x14ac:dyDescent="0.6">
      <c r="A104" s="7" t="s">
        <v>329</v>
      </c>
      <c r="B104" s="8">
        <v>0</v>
      </c>
      <c r="C104" s="8">
        <v>0</v>
      </c>
      <c r="D104" s="8">
        <f>-1*Table7[[#This Row],[-206069424169.0000]]</f>
        <v>0</v>
      </c>
      <c r="E104" s="8">
        <v>0</v>
      </c>
      <c r="F104" s="8">
        <f>Table7[[#This Row],[203724572687.0000]]-Table7[[#This Row],[Column1]]</f>
        <v>0</v>
      </c>
      <c r="G104" s="8">
        <v>0</v>
      </c>
      <c r="H104" s="8">
        <f>Table7[[#This Row],[-2538316920.0000]]</f>
        <v>1995282533</v>
      </c>
      <c r="I104" s="8">
        <f>-1*Table7[[#This Row],[-206262889607.0000]]</f>
        <v>0</v>
      </c>
      <c r="J104" s="8">
        <v>0</v>
      </c>
      <c r="K104" s="8">
        <v>1995282533</v>
      </c>
    </row>
    <row r="105" spans="1:11" ht="23.1" customHeight="1" x14ac:dyDescent="0.6">
      <c r="A105" s="7" t="s">
        <v>104</v>
      </c>
      <c r="B105" s="8">
        <v>1948256</v>
      </c>
      <c r="C105" s="8">
        <v>44989977774</v>
      </c>
      <c r="D105" s="8">
        <f>-1*Table7[[#This Row],[-206069424169.0000]]</f>
        <v>51087766254</v>
      </c>
      <c r="E105" s="8">
        <v>-51087766254</v>
      </c>
      <c r="F105" s="8">
        <f>Table7[[#This Row],[203724572687.0000]]-Table7[[#This Row],[Column1]]</f>
        <v>-6097788480</v>
      </c>
      <c r="G105" s="8">
        <v>1948256</v>
      </c>
      <c r="H105" s="8">
        <v>44989977774</v>
      </c>
      <c r="I105" s="8">
        <f>-1*Table7[[#This Row],[-206262889607.0000]]</f>
        <v>51087766254</v>
      </c>
      <c r="J105" s="8">
        <v>-51087766254</v>
      </c>
      <c r="K105" s="8">
        <f>Table7[[#This Row],[Column7]]-Table7[[#This Row],[Column2]]</f>
        <v>-6097788480</v>
      </c>
    </row>
    <row r="106" spans="1:11" ht="23.1" customHeight="1" thickBot="1" x14ac:dyDescent="0.65">
      <c r="A106" s="7" t="s">
        <v>106</v>
      </c>
      <c r="B106" s="8"/>
      <c r="C106" s="11">
        <f>SUM(C7:C105)</f>
        <v>71618149948174</v>
      </c>
      <c r="D106" s="11">
        <f>SUM(D7:D105)</f>
        <v>67397719815350</v>
      </c>
      <c r="E106" s="8">
        <f>SUM(E7:E105)</f>
        <v>-67397719815350</v>
      </c>
      <c r="F106" s="11">
        <f>SUM(F7:F105)</f>
        <v>4220430132824</v>
      </c>
      <c r="G106" s="8"/>
      <c r="H106" s="11">
        <f>SUM(H7:H105)</f>
        <v>71656208801812</v>
      </c>
      <c r="I106" s="11">
        <f>SUM(I7:I105)</f>
        <v>65309730126503</v>
      </c>
      <c r="J106" s="8">
        <f>SUM(J7:J105)</f>
        <v>-65324517297591</v>
      </c>
      <c r="K106" s="11">
        <f>SUM(K7:K105)</f>
        <v>6346478675309</v>
      </c>
    </row>
    <row r="107" spans="1:11" ht="23.1" customHeight="1" thickTop="1" x14ac:dyDescent="0.6">
      <c r="A107" s="7"/>
      <c r="B107" s="20"/>
      <c r="C107" s="20"/>
      <c r="D107" s="8"/>
      <c r="E107" s="20"/>
      <c r="F107" s="20"/>
      <c r="G107" s="20"/>
      <c r="H107" s="20"/>
      <c r="I107" s="8"/>
      <c r="J107" s="20"/>
      <c r="K107" s="20"/>
    </row>
    <row r="108" spans="1:11" x14ac:dyDescent="0.6">
      <c r="D108" s="8"/>
      <c r="I108" s="8"/>
    </row>
  </sheetData>
  <mergeCells count="6">
    <mergeCell ref="A1:K1"/>
    <mergeCell ref="A2:K2"/>
    <mergeCell ref="A3:K3"/>
    <mergeCell ref="A4:E4"/>
    <mergeCell ref="B5:F5"/>
    <mergeCell ref="G5:K5"/>
  </mergeCells>
  <pageMargins left="0.7" right="0.7" top="0.75" bottom="0.75" header="0.51180555555555496" footer="0.51180555555555496"/>
  <pageSetup paperSize="9" scale="69" firstPageNumber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کفایت سرمایه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subject/>
  <dc:creator>Davood Hanifi</dc:creator>
  <cp:keywords>Report</cp:keywords>
  <dc:description/>
  <cp:lastModifiedBy>Fanipoor</cp:lastModifiedBy>
  <cp:revision>0</cp:revision>
  <cp:lastPrinted>2021-08-31T11:40:00Z</cp:lastPrinted>
  <dcterms:created xsi:type="dcterms:W3CDTF">2017-11-22T14:26:20Z</dcterms:created>
  <dcterms:modified xsi:type="dcterms:W3CDTF">2021-08-31T11:49:31Z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15KHODAEI-A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