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صندوق بازارگردانی\کفایت سرمایه\14000830\"/>
    </mc:Choice>
  </mc:AlternateContent>
  <bookViews>
    <workbookView xWindow="0" yWindow="0" windowWidth="24000" windowHeight="9735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کفایت سرمایه" sheetId="17" r:id="rId14"/>
  </sheets>
  <externalReferences>
    <externalReference r:id="rId15"/>
  </externalReferences>
  <definedNames>
    <definedName name="_xlnm.Print_Area" localSheetId="1">' سهام و صندوق‌های سرمایه‌گذاری'!$A$1:$M$95</definedName>
    <definedName name="_xlnm.Print_Area" localSheetId="2">اوراق!$A$1:$S$22</definedName>
    <definedName name="_xlnm.Print_Area" localSheetId="11">'درآمد سپرده بانکی'!$A$1:$F$88</definedName>
    <definedName name="_xlnm.Print_Area" localSheetId="10">'درآمد سرمایه گذاری در اوراق بها'!$A$1:$I$32</definedName>
    <definedName name="_xlnm.Print_Area" localSheetId="9">'درآمد سرمایه گذاری در سهام و ص '!$A$1:$K$107</definedName>
    <definedName name="_xlnm.Print_Area" localSheetId="5">'درآمد سود سهام'!$A$1:$M$77</definedName>
    <definedName name="_xlnm.Print_Area" localSheetId="8">'درآمد ناشی از تغییر قیمت اوراق '!$A$1:$K$110</definedName>
    <definedName name="_xlnm.Print_Area" localSheetId="7">'درآمد ناشی ازفروش'!$A$1:$K$111</definedName>
    <definedName name="_xlnm.Print_Area" localSheetId="4">درآمدها!$A$1:$S$11</definedName>
    <definedName name="_xlnm.Print_Area" localSheetId="12">'سایر درآمدها'!$A$1:$C$11</definedName>
    <definedName name="_xlnm.Print_Area" localSheetId="3">سپرده!$A$1:$H$93</definedName>
    <definedName name="_xlnm.Print_Area" localSheetId="6">'سود اوراق بهادار و سپرده بانکی'!$A$1:$J$103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J101" i="5"/>
  <c r="K101" i="5" s="1"/>
  <c r="E8" i="11"/>
  <c r="E7" i="11"/>
  <c r="C8" i="11"/>
  <c r="C7" i="11"/>
  <c r="C10" i="8"/>
  <c r="C9" i="11" s="1"/>
  <c r="B10" i="8"/>
  <c r="D87" i="7"/>
  <c r="B87" i="7"/>
  <c r="B31" i="6"/>
  <c r="C31" i="6"/>
  <c r="D31" i="6"/>
  <c r="E31" i="6"/>
  <c r="F31" i="6"/>
  <c r="G31" i="6"/>
  <c r="H31" i="6"/>
  <c r="I31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9" i="11" l="1"/>
  <c r="G106" i="5"/>
  <c r="B86" i="5" l="1"/>
  <c r="B75" i="5"/>
  <c r="E75" i="5" s="1"/>
  <c r="B32" i="5"/>
  <c r="B79" i="12"/>
  <c r="B21" i="5"/>
  <c r="E21" i="5" s="1"/>
  <c r="B66" i="5"/>
  <c r="H106" i="5"/>
  <c r="C106" i="5"/>
  <c r="J11" i="5"/>
  <c r="K11" i="5" s="1"/>
  <c r="E11" i="5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98" i="5"/>
  <c r="K98" i="5" s="1"/>
  <c r="J99" i="5"/>
  <c r="K99" i="5" s="1"/>
  <c r="J100" i="5"/>
  <c r="K100" i="5" s="1"/>
  <c r="J102" i="5"/>
  <c r="K102" i="5" s="1"/>
  <c r="J103" i="5"/>
  <c r="K103" i="5" s="1"/>
  <c r="J104" i="5"/>
  <c r="K104" i="5" s="1"/>
  <c r="E12" i="5"/>
  <c r="E13" i="5"/>
  <c r="E14" i="5"/>
  <c r="E15" i="5"/>
  <c r="E16" i="5"/>
  <c r="E17" i="5"/>
  <c r="E18" i="5"/>
  <c r="E19" i="5"/>
  <c r="E20" i="5"/>
  <c r="E22" i="5"/>
  <c r="E23" i="5"/>
  <c r="E24" i="5"/>
  <c r="E25" i="5"/>
  <c r="E26" i="5"/>
  <c r="E27" i="5"/>
  <c r="E28" i="5"/>
  <c r="E29" i="5"/>
  <c r="E30" i="5"/>
  <c r="E31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7" i="5"/>
  <c r="E68" i="5"/>
  <c r="E69" i="5"/>
  <c r="E70" i="5"/>
  <c r="E71" i="5"/>
  <c r="E72" i="5"/>
  <c r="E73" i="5"/>
  <c r="E74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I105" i="5"/>
  <c r="J105" i="5" s="1"/>
  <c r="K105" i="5" s="1"/>
  <c r="I66" i="5"/>
  <c r="D66" i="5"/>
  <c r="D106" i="5" s="1"/>
  <c r="H107" i="14"/>
  <c r="I107" i="14"/>
  <c r="J107" i="14"/>
  <c r="K107" i="14"/>
  <c r="C107" i="14"/>
  <c r="D107" i="14"/>
  <c r="E107" i="14"/>
  <c r="F107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6" i="14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K106" i="5" l="1"/>
  <c r="I106" i="5"/>
  <c r="E66" i="5"/>
  <c r="J66" i="5"/>
  <c r="K66" i="5" s="1"/>
  <c r="B106" i="5"/>
  <c r="E32" i="5"/>
  <c r="E106" i="5" s="1"/>
  <c r="M10" i="5" s="1"/>
  <c r="H36" i="15"/>
  <c r="C36" i="15"/>
  <c r="J106" i="5" l="1"/>
  <c r="C6" i="11" s="1"/>
  <c r="E6" i="11" s="1"/>
  <c r="E10" i="11" s="1"/>
  <c r="H110" i="15"/>
  <c r="I110" i="15"/>
  <c r="J110" i="15"/>
  <c r="C110" i="15"/>
  <c r="D110" i="15"/>
  <c r="E110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110" i="15" s="1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I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6" i="15"/>
  <c r="E102" i="13"/>
  <c r="C10" i="11" l="1"/>
  <c r="D7" i="11" s="1"/>
  <c r="D9" i="11"/>
  <c r="K110" i="15"/>
  <c r="F102" i="13"/>
  <c r="G102" i="13"/>
  <c r="H102" i="13"/>
  <c r="I102" i="13"/>
  <c r="J10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E76" i="12"/>
  <c r="F76" i="12"/>
  <c r="G76" i="12"/>
  <c r="H76" i="12"/>
  <c r="I76" i="12"/>
  <c r="J76" i="1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9" i="2"/>
  <c r="D88" i="2"/>
  <c r="E88" i="2"/>
  <c r="F88" i="2"/>
  <c r="H8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S10" i="3"/>
  <c r="S11" i="3"/>
  <c r="S12" i="3"/>
  <c r="S21" i="3" s="1"/>
  <c r="S13" i="3"/>
  <c r="S14" i="3"/>
  <c r="S15" i="3"/>
  <c r="S16" i="3"/>
  <c r="S17" i="3"/>
  <c r="S18" i="3"/>
  <c r="S19" i="3"/>
  <c r="S20" i="3"/>
  <c r="S9" i="3"/>
  <c r="Q10" i="3"/>
  <c r="Q11" i="3"/>
  <c r="Q12" i="3"/>
  <c r="Q13" i="3"/>
  <c r="Q14" i="3"/>
  <c r="Q15" i="3"/>
  <c r="Q16" i="3"/>
  <c r="Q17" i="3"/>
  <c r="Q18" i="3"/>
  <c r="Q19" i="3"/>
  <c r="Q20" i="3"/>
  <c r="Q9" i="3"/>
  <c r="R21" i="3"/>
  <c r="N21" i="3"/>
  <c r="L21" i="3"/>
  <c r="I21" i="3"/>
  <c r="J21" i="3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10" i="1"/>
  <c r="H17" i="1"/>
  <c r="H68" i="1"/>
  <c r="H83" i="1"/>
  <c r="L94" i="1"/>
  <c r="H94" i="1"/>
  <c r="F94" i="1"/>
  <c r="C94" i="1"/>
  <c r="D94" i="1"/>
  <c r="D6" i="11" l="1"/>
  <c r="D8" i="11"/>
  <c r="G88" i="2"/>
  <c r="Q21" i="3"/>
  <c r="M94" i="1"/>
  <c r="K94" i="1"/>
  <c r="D10" i="11" l="1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<sst xmlns="http://schemas.openxmlformats.org/spreadsheetml/2006/main" count="1447" uniqueCount="406">
  <si>
    <t>صندوق سرمایه گذاری اختصاصی بازارگردانی صبا گستر نفت و گاز تامین</t>
  </si>
  <si>
    <t xml:space="preserve">صورت وضعیت پرتفوی </t>
  </si>
  <si>
    <t>برای ماه منتهی به 1400/08/30</t>
  </si>
  <si>
    <t>3-1- سرمایه‌گذاری در  سپرده‌ بانکی</t>
  </si>
  <si>
    <t>مشخصات حساب بانکی</t>
  </si>
  <si>
    <t>1400/08/01</t>
  </si>
  <si>
    <t>تغییرات طی دوره</t>
  </si>
  <si>
    <t>1400/08/30</t>
  </si>
  <si>
    <t>سپرده های بانکی</t>
  </si>
  <si>
    <t>شماره حساب</t>
  </si>
  <si>
    <t>نوع سپرده</t>
  </si>
  <si>
    <t>نرخ سود علی الحساب</t>
  </si>
  <si>
    <t>مبلغ</t>
  </si>
  <si>
    <t>افزایش</t>
  </si>
  <si>
    <t>کاهش</t>
  </si>
  <si>
    <t>درصد به کل دارایی‌ها</t>
  </si>
  <si>
    <t>رفاه-شفارا</t>
  </si>
  <si>
    <t>سپرده سرمایه‌گذاری</t>
  </si>
  <si>
    <t>-</t>
  </si>
  <si>
    <t>رفاه-سخاش</t>
  </si>
  <si>
    <t>رفاه-سخوز</t>
  </si>
  <si>
    <t>رفاه-سصوفی</t>
  </si>
  <si>
    <t>رفاه - دقاضی</t>
  </si>
  <si>
    <t>رفاه - دشیمی</t>
  </si>
  <si>
    <t>رفاه - وپخش</t>
  </si>
  <si>
    <t>رفاه - کلوند</t>
  </si>
  <si>
    <t>رفاه-شرانل</t>
  </si>
  <si>
    <t>رفاه-تاپیکو</t>
  </si>
  <si>
    <t>رفاه-سفاسی</t>
  </si>
  <si>
    <t>رفاه-شکبیر</t>
  </si>
  <si>
    <t>رفاه-مداران</t>
  </si>
  <si>
    <t>رفاه-سدور</t>
  </si>
  <si>
    <t>رفاه-سفار</t>
  </si>
  <si>
    <t>رفاه - چکاوه</t>
  </si>
  <si>
    <t>رفاه - کاسپین</t>
  </si>
  <si>
    <t>رفاه - هجرت</t>
  </si>
  <si>
    <t>رفاه - شلعاب</t>
  </si>
  <si>
    <t>رفاه-شغدیر</t>
  </si>
  <si>
    <t>رفاه-شپاس</t>
  </si>
  <si>
    <t>رفاه-سیتا</t>
  </si>
  <si>
    <t>رفاه-سفارس</t>
  </si>
  <si>
    <t>رفاه - کپشیر</t>
  </si>
  <si>
    <t>رفاه - دتوزیع</t>
  </si>
  <si>
    <t>رفاه - کلر</t>
  </si>
  <si>
    <t>رفاه - کخاک</t>
  </si>
  <si>
    <t>رفاه-رتکو</t>
  </si>
  <si>
    <t>رفاه-شکربن</t>
  </si>
  <si>
    <t>رفاه-پکرمان</t>
  </si>
  <si>
    <t>رفاه-شاوان</t>
  </si>
  <si>
    <t>رفاه-سغرب</t>
  </si>
  <si>
    <t>رفاه-ساوه</t>
  </si>
  <si>
    <t>رفاه-سرود</t>
  </si>
  <si>
    <t>رفاه - دتماد</t>
  </si>
  <si>
    <t>رفاه - درهاور</t>
  </si>
  <si>
    <t>رفاه - دفارا</t>
  </si>
  <si>
    <t>رفاه - شاملا</t>
  </si>
  <si>
    <t>رفاه-خراسان</t>
  </si>
  <si>
    <t>لطیف</t>
  </si>
  <si>
    <t>چخزر</t>
  </si>
  <si>
    <t>رفاه-سنیر</t>
  </si>
  <si>
    <t>رفاه-سبجنو</t>
  </si>
  <si>
    <t>رفاه - دکپسول</t>
  </si>
  <si>
    <t>رفاه - کفرا</t>
  </si>
  <si>
    <t>رفاه ـ دارو</t>
  </si>
  <si>
    <t>رفاه ـ زگلدشت</t>
  </si>
  <si>
    <t>رفاه - صبا</t>
  </si>
  <si>
    <t>رفاه-تاصیکو</t>
  </si>
  <si>
    <t>رفاه-فکا</t>
  </si>
  <si>
    <t>لخانه</t>
  </si>
  <si>
    <t>رفاه-شپترو</t>
  </si>
  <si>
    <t>رفاه-سبهان</t>
  </si>
  <si>
    <t>رفاه -ساروم</t>
  </si>
  <si>
    <t>رفاه - کسعدی</t>
  </si>
  <si>
    <t>رفاه - دشیری</t>
  </si>
  <si>
    <t>رفاه - ددام</t>
  </si>
  <si>
    <t>رفاه - دپارس</t>
  </si>
  <si>
    <t>رفاه-شفن</t>
  </si>
  <si>
    <t>رفاه-اوصتا</t>
  </si>
  <si>
    <t>چکارن</t>
  </si>
  <si>
    <t>رفاه-شستا</t>
  </si>
  <si>
    <t>رفاه-شکلر</t>
  </si>
  <si>
    <t>رفاه-سخزر</t>
  </si>
  <si>
    <t>رفاه-سقاین</t>
  </si>
  <si>
    <t>رفاه - دزهراوی</t>
  </si>
  <si>
    <t>رفاه - درازک</t>
  </si>
  <si>
    <t>رفاه - دلر</t>
  </si>
  <si>
    <t>رفاه - لپارس</t>
  </si>
  <si>
    <t>رفاه-پسهند</t>
  </si>
  <si>
    <t>رفاه-کزغال</t>
  </si>
  <si>
    <t>رفاه-سفانو</t>
  </si>
  <si>
    <t>رفاه - فباهنر</t>
  </si>
  <si>
    <t>رفاه - دابور</t>
  </si>
  <si>
    <t>رفاه - زملارد</t>
  </si>
  <si>
    <t>رفاه-شدوص</t>
  </si>
  <si>
    <t>رفاه-وپترو</t>
  </si>
  <si>
    <t>رفاه-تیپیکو</t>
  </si>
  <si>
    <t>وهامون</t>
  </si>
  <si>
    <t>جمع</t>
  </si>
  <si>
    <t/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</si>
  <si>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</si>
  <si>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</si>
  <si>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</si>
  <si>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</si>
  <si>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</si>
  <si>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</si>
  <si>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</si>
  <si>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</si>
  <si>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</si>
  <si>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</si>
  <si>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</si>
  <si>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</si>
  <si>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</si>
  <si>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</si>
  <si>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کشت و دامداری فکا (زفکا)</t>
  </si>
  <si>
    <t>کربن ایران (شکربن)</t>
  </si>
  <si>
    <t>معدنی املاح ایران (شاملا)</t>
  </si>
  <si>
    <t>پارس الکتریک (لپارس)</t>
  </si>
  <si>
    <t>دارو رازک (درازک)</t>
  </si>
  <si>
    <t>فرآورده های نسوز ایران (کفرا)</t>
  </si>
  <si>
    <t>سیمان غرب (سغرب)</t>
  </si>
  <si>
    <t>سیمان سفیدنی ریز (سنیر)</t>
  </si>
  <si>
    <t>سیمان دورود (سدور)</t>
  </si>
  <si>
    <t>نیروکلر (شکلر)</t>
  </si>
  <si>
    <t>صنایع چوب خزر کاسپین (چخزر)</t>
  </si>
  <si>
    <t>گازلوله (پلوله)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</si>
  <si>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</si>
  <si>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</si>
  <si>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</si>
  <si>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</si>
  <si>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</si>
  <si>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</si>
  <si>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</si>
  <si>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</si>
  <si>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</si>
  <si>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</si>
  <si>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</si>
  <si>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</si>
  <si>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</si>
  <si>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خاک چینی ایران (کخاک)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</si>
  <si>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</si>
  <si>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</si>
  <si>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</si>
  <si>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</si>
  <si>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داده پردازی ایران (مداران)</t>
  </si>
  <si>
    <t>زغال سنگ پروده طبس (کزغال)</t>
  </si>
  <si>
    <t>محصولات کاغذی لطیف (لطیف)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</si>
  <si>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</si>
  <si>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</si>
  <si>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</si>
  <si>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</si>
  <si>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</si>
  <si>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</si>
  <si>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</si>
  <si>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</si>
  <si>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</si>
  <si>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</si>
  <si>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</si>
  <si>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</si>
  <si>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</si>
  <si>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</si>
  <si>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</si>
  <si>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</si>
  <si>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</si>
  <si>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</si>
  <si>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سیمان فارس نو (سفانو)</t>
  </si>
  <si>
    <t>سیمان فارس (سفار)</t>
  </si>
  <si>
    <t>سر. سیمان تامین (سیتا)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</si>
  <si>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</si>
  <si>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</si>
  <si>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</si>
  <si>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</si>
  <si>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</si>
  <si>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</si>
  <si>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</si>
  <si>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کارتن ایران (چکارن)</t>
  </si>
  <si>
    <t>فارسیت اهواز (سفاسی)</t>
  </si>
  <si>
    <t>سر. هامون صبا (وهامون)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</si>
  <si>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</si>
  <si>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</si>
  <si>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</si>
  <si>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</si>
  <si>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</si>
  <si>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</si>
  <si>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</si>
  <si>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</si>
  <si>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</si>
  <si>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</si>
  <si>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پتروشیمی غدیر (شغدیر)</t>
  </si>
  <si>
    <t>پخش هجرت (هجرت)</t>
  </si>
  <si>
    <t>کاشی سعدی (کسعدی)</t>
  </si>
  <si>
    <t>سیمان خوزستان (سخوز)</t>
  </si>
  <si>
    <t>پتروشیمی فارابی (شفارا)</t>
  </si>
  <si>
    <t>دوده صنعتی پارس (حق تقدم) (شدوصح)</t>
  </si>
  <si>
    <t>مس باهنر (حق تقدم) (فباهنرح)</t>
  </si>
  <si>
    <t>پتروشیمی فن آوران (حق تقدم) (شفنح)</t>
  </si>
  <si>
    <t>سیمان سفیدنی ریز (حق تقدم) (سنیرح)</t>
  </si>
  <si>
    <t>ص س اندیشه ورزان صبا تامین (اوصتا)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</si>
  <si>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</si>
  <si>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</si>
  <si>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</si>
  <si>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تاریخ سررسید</t>
  </si>
  <si>
    <t>قیمت بازار هر ورقه</t>
  </si>
  <si>
    <t>منفعت صبا اروند ملت14001110 (اروند06)</t>
  </si>
  <si>
    <t>بلی</t>
  </si>
  <si>
    <t>1397/11/13</t>
  </si>
  <si>
    <t>1400/11/13</t>
  </si>
  <si>
    <t>منفعت دولت5-ش.خاص کاردان0108 (افاد51)</t>
  </si>
  <si>
    <t>1398/08/18</t>
  </si>
  <si>
    <t>1401/08/18</t>
  </si>
  <si>
    <t>مرابحه عام دولت2-ش.خ سایر0212 (اراد24)</t>
  </si>
  <si>
    <t>1398/12/25</t>
  </si>
  <si>
    <t>1402/12/25</t>
  </si>
  <si>
    <t>مرابحه عام دولت3-ش.خ0211 (اراد32)</t>
  </si>
  <si>
    <t>1399/09/13</t>
  </si>
  <si>
    <t>1402/11/13</t>
  </si>
  <si>
    <t>مرابحه عام دولت3-ش.خ 0305 (اراد34)</t>
  </si>
  <si>
    <t>1399/03/27</t>
  </si>
  <si>
    <t>1403/05/27</t>
  </si>
  <si>
    <t>مرابحه عام دولت3-ش.خ 0104 (اراد36)</t>
  </si>
  <si>
    <t>1399/04/03</t>
  </si>
  <si>
    <t>1401/04/03</t>
  </si>
  <si>
    <t>مرابحه عام دولت4-ش.خ 0106 (اراد42)</t>
  </si>
  <si>
    <t>1399/05/07</t>
  </si>
  <si>
    <t>1401/06/07</t>
  </si>
  <si>
    <t>مرابحه عام دولتی4-ش.خ0302 (اراد50)</t>
  </si>
  <si>
    <t>1399/06/16</t>
  </si>
  <si>
    <t>1403/02/16</t>
  </si>
  <si>
    <t>صکوک اجاره شستا311-6ماهه18% (صشستا311)</t>
  </si>
  <si>
    <t>1399/11/25</t>
  </si>
  <si>
    <t>1403/11/25</t>
  </si>
  <si>
    <t>مرابحه عام دولت79-ش.خ010612 (اراد79)</t>
  </si>
  <si>
    <t>1399/12/12</t>
  </si>
  <si>
    <t>1401/06/12</t>
  </si>
  <si>
    <t>اجاره صبا تامین14040125 (صبا1404)</t>
  </si>
  <si>
    <t>1400/01/28</t>
  </si>
  <si>
    <t>1404/01/28</t>
  </si>
  <si>
    <t>اجاره انرژی پاسارگاد14040302 (پاسار04)</t>
  </si>
  <si>
    <t>1400/03/02</t>
  </si>
  <si>
    <t>1404/03/02</t>
  </si>
  <si>
    <t>به ‌نام خدا</t>
  </si>
  <si>
    <t xml:space="preserve">صورت وضعیت پرتفوی
</t>
  </si>
  <si>
    <t xml:space="preserve">برای ماه منتهی به 1400/08/30
</t>
  </si>
  <si>
    <t>مدیر صندوق</t>
  </si>
  <si>
    <t xml:space="preserve">صورت وضعیت درآمدها </t>
  </si>
  <si>
    <t>برای ماه منتهی به  1400/08/30</t>
  </si>
  <si>
    <t>2-2-درآمد حاصل از سرمایه­گذاری در اوراق بهادار با درآمد ثابت:</t>
  </si>
  <si>
    <t>از ابتدای سال مالی تا 1400/08/30</t>
  </si>
  <si>
    <t>درآمد سود اوراق</t>
  </si>
  <si>
    <t>درآمد تغییر ارزش</t>
  </si>
  <si>
    <t>درآمد فروش</t>
  </si>
  <si>
    <t>منفعت دولت7-ش.خاص سایر0204 (افاد74)</t>
  </si>
  <si>
    <t>مرابحه عام دولت4-ش.خ 0206 (اراد49)</t>
  </si>
  <si>
    <t>اسناد خزانه-م18بودجه98-010614 (اخزا818)</t>
  </si>
  <si>
    <t>اسنادخزانه-م15بودجه98-010406 (اخزا815)</t>
  </si>
  <si>
    <t>مرابحه عام دولت3-ش.خ 0005 (اراد37)</t>
  </si>
  <si>
    <t>مرابحه عام دولت4-ش.خ 0008 (اراد47)</t>
  </si>
  <si>
    <t>مرابحه عام دولت4-ش.خ 0006 (اراد41)</t>
  </si>
  <si>
    <t>اسناد خزانه-م6بودجه98-000519 (اخزا806)</t>
  </si>
  <si>
    <t>اسناد خزانه-م13بودجه98-010219 (اخزا813)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</si>
  <si>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</si>
  <si>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</si>
  <si>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</si>
  <si>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</si>
  <si>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</si>
  <si>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</si>
  <si>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</si>
  <si>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</si>
  <si>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</si>
  <si>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</si>
  <si>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</si>
  <si>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بیمه دانا (دانا)</t>
  </si>
  <si>
    <t>کشت و دامداری فکا (حق تقدم) (زفکاح)</t>
  </si>
  <si>
    <t>داروپخش (حق تقدم) (وپخشح)</t>
  </si>
  <si>
    <t>پخش هجرت (حق تقدم) (هجرتح)</t>
  </si>
  <si>
    <t>سر. دارویی تامین (حق تقدم) (تیپیکوح)</t>
  </si>
  <si>
    <t>دارو فارابی (حق تقدم) (دفاراح)</t>
  </si>
  <si>
    <t>کشت و دام گلدشت نمونه اصفهان (حق تقدم) (زگلدشتح)</t>
  </si>
  <si>
    <t>توزیع داروپخش (حق تقدم) (دتوزیعح)</t>
  </si>
  <si>
    <t>شیمی داروپخش (حق تقدم) (دشیمیح)</t>
  </si>
  <si>
    <t>تولید ژلاتین کپسول ایران (حق تقدم) (دکپسولح)</t>
  </si>
  <si>
    <t>دارو ابوریحان (حق تقدم) (دابورح)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</si>
  <si>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</si>
  <si>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</si>
  <si>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</si>
  <si>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</si>
  <si>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</si>
  <si>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</si>
  <si>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</si>
  <si>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</si>
  <si>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</si>
  <si>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</si>
  <si>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</si>
  <si>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</si>
  <si>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</si>
  <si>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</si>
  <si>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</si>
  <si>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</si>
  <si>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</si>
  <si>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</si>
  <si>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</si>
  <si>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</si>
  <si>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</si>
  <si>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</si>
  <si>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</si>
  <si>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</si>
  <si>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</si>
  <si>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1400/02/11</t>
  </si>
  <si>
    <t>1400/02/12</t>
  </si>
  <si>
    <t>1400/02/13</t>
  </si>
  <si>
    <t>1400/02/15</t>
  </si>
  <si>
    <t>1400/02/18</t>
  </si>
  <si>
    <t>1400/02/19</t>
  </si>
  <si>
    <t>1400/02/20</t>
  </si>
  <si>
    <t>1400/02/21</t>
  </si>
  <si>
    <t>1400/02/22</t>
  </si>
  <si>
    <t>سیمان سفید نی ریز (سنیر)</t>
  </si>
  <si>
    <t>1400/02/25</t>
  </si>
  <si>
    <t>1400/02/26</t>
  </si>
  <si>
    <t>1400/02/27</t>
  </si>
  <si>
    <t>1400/02/28</t>
  </si>
  <si>
    <t>1400/02/29</t>
  </si>
  <si>
    <t>1400/03/03</t>
  </si>
  <si>
    <t>1400/03/04</t>
  </si>
  <si>
    <t>1400/03/05</t>
  </si>
  <si>
    <t>1400/03/09</t>
  </si>
  <si>
    <t>1400/03/11</t>
  </si>
  <si>
    <t>1400/03/12</t>
  </si>
  <si>
    <t>1400/03/10</t>
  </si>
  <si>
    <t>1400/03/18</t>
  </si>
  <si>
    <t>1400/03/19</t>
  </si>
  <si>
    <t>1400/03/22</t>
  </si>
  <si>
    <t>1400/03/23</t>
  </si>
  <si>
    <t>1400/03/24</t>
  </si>
  <si>
    <t>1400/03/25</t>
  </si>
  <si>
    <t>1400/03/26</t>
  </si>
  <si>
    <t>1400/03/30</t>
  </si>
  <si>
    <t>1400/04/08</t>
  </si>
  <si>
    <t>1400/04/12</t>
  </si>
  <si>
    <t>1400/04/13</t>
  </si>
  <si>
    <t>1400/04/16</t>
  </si>
  <si>
    <t>1400/04/15</t>
  </si>
  <si>
    <t>1400/04/20</t>
  </si>
  <si>
    <t>1400/04/24</t>
  </si>
  <si>
    <t>1400/04/28</t>
  </si>
  <si>
    <t>1400/04/29</t>
  </si>
  <si>
    <t>1400/05/09</t>
  </si>
  <si>
    <t>1400/05/17</t>
  </si>
  <si>
    <t>1400/05/18</t>
  </si>
  <si>
    <t>1400/05/20</t>
  </si>
  <si>
    <t>1400/05/31</t>
  </si>
  <si>
    <t>1400/06/20</t>
  </si>
  <si>
    <t>1400/07/01</t>
  </si>
  <si>
    <t>1400/07/27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</si>
  <si>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</si>
  <si>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</si>
  <si>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</si>
  <si>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</si>
  <si>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1400/10/03</t>
  </si>
  <si>
    <t>1400/06/07</t>
  </si>
  <si>
    <t>1400/10/11</t>
  </si>
  <si>
    <t>1402/04/11</t>
  </si>
  <si>
    <t>1400/11/07</t>
  </si>
  <si>
    <t>1400/06/12</t>
  </si>
  <si>
    <t>1402/06/12</t>
  </si>
  <si>
    <t>1400/09/27</t>
  </si>
  <si>
    <t>1400/12/25</t>
  </si>
  <si>
    <t>1400/06/04</t>
  </si>
  <si>
    <t>1400/08/04</t>
  </si>
  <si>
    <t>1401/03/02</t>
  </si>
  <si>
    <t>1400/12/12</t>
  </si>
  <si>
    <t>1400/05/24</t>
  </si>
  <si>
    <t>1400/09/13</t>
  </si>
  <si>
    <t>1400/08/18</t>
  </si>
  <si>
    <t>1400/12/16</t>
  </si>
  <si>
    <t>درآمد ناشی از تغییر قیمت اوراق بهادار</t>
  </si>
  <si>
    <t>سود و زیان ناشی از تغییر قیمت</t>
  </si>
  <si>
    <t>دارای مجوز 
از سازمان</t>
  </si>
  <si>
    <t>پذیرفته شده در
 بورس یا فرابورس</t>
  </si>
  <si>
    <t>تاریخ انتشار
 اوراق</t>
  </si>
  <si>
    <t>تاریخ
 سررسید</t>
  </si>
  <si>
    <t>نرخ سود
 اسمی</t>
  </si>
  <si>
    <t>نرخ سود 
مؤثر</t>
  </si>
  <si>
    <t>طی آبان ماه</t>
  </si>
  <si>
    <t>1400/08/25</t>
  </si>
  <si>
    <t>1400/08/07</t>
  </si>
  <si>
    <t>_</t>
  </si>
  <si>
    <t>1400/08/20</t>
  </si>
  <si>
    <t>1400/08/03</t>
  </si>
  <si>
    <t>1400/08/02</t>
  </si>
  <si>
    <t>درآمد تعدیل سود سهام</t>
  </si>
  <si>
    <t>درآمد حاصل از بازارگردانی</t>
  </si>
  <si>
    <t>نسبت های کفایت سرمایۀ صندوق سرمایه گذاری اختصاصی بازارگردانی صبا گستر نفت و گاز تامین در تاریخ 1400/08/30</t>
  </si>
  <si>
    <t>ارقام بدون تعدیل</t>
  </si>
  <si>
    <t>تعدیل شده برای محاسبۀ نسبت جاری</t>
  </si>
  <si>
    <t>تعدیل شده برای محاسبۀ نسبت بدهی و تعهدات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</si>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</sst>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Titr"/>
      <charset val="178"/>
    </font>
    <font>
      <sz val="12"/>
      <color rgb="FF0062AC"/>
      <name val="B Titr"/>
      <charset val="178"/>
    </font>
    <font>
      <sz val="10"/>
      <color rgb="FF000000"/>
      <name val="B Titr"/>
      <charset val="178"/>
    </font>
    <font>
      <sz val="8"/>
      <color theme="1"/>
      <name val="B Titr"/>
      <charset val="178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8"/>
      <color rgb="FF000000"/>
      <name val="B Titr"/>
      <charset val="178"/>
    </font>
    <font>
      <sz val="12"/>
      <color theme="1"/>
      <name val="B Titr"/>
      <charset val="178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8"/>
      <color theme="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NumberFormat="1" applyFont="1" applyFill="1" applyBorder="1"/>
    <xf numFmtId="38" fontId="3" fillId="2" borderId="0" xfId="0" applyNumberFormat="1" applyFont="1" applyFill="1" applyBorder="1"/>
    <xf numFmtId="38" fontId="6" fillId="2" borderId="0" xfId="0" applyNumberFormat="1" applyFont="1" applyFill="1" applyBorder="1" applyAlignment="1">
      <alignment horizontal="right" vertical="center"/>
    </xf>
    <xf numFmtId="38" fontId="6" fillId="2" borderId="0" xfId="0" applyNumberFormat="1" applyFont="1" applyFill="1" applyBorder="1" applyAlignment="1">
      <alignment horizontal="center" vertical="center"/>
    </xf>
    <xf numFmtId="38" fontId="8" fillId="2" borderId="1" xfId="0" applyNumberFormat="1" applyFont="1" applyFill="1" applyBorder="1" applyAlignment="1">
      <alignment horizontal="right" vertical="center" readingOrder="2"/>
    </xf>
    <xf numFmtId="38" fontId="3" fillId="2" borderId="1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 readingOrder="2"/>
    </xf>
    <xf numFmtId="38" fontId="8" fillId="2" borderId="1" xfId="0" applyNumberFormat="1" applyFont="1" applyFill="1" applyBorder="1" applyAlignment="1">
      <alignment vertical="center" readingOrder="2"/>
    </xf>
    <xf numFmtId="38" fontId="9" fillId="2" borderId="0" xfId="0" applyNumberFormat="1" applyFont="1" applyFill="1" applyBorder="1" applyAlignment="1">
      <alignment horizontal="right" vertical="center" readingOrder="1"/>
    </xf>
    <xf numFmtId="38" fontId="9" fillId="2" borderId="0" xfId="0" applyNumberFormat="1" applyFont="1" applyFill="1" applyBorder="1" applyAlignment="1">
      <alignment horizontal="right" vertical="center" readingOrder="2"/>
    </xf>
    <xf numFmtId="38" fontId="9" fillId="2" borderId="0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right" vertical="center"/>
    </xf>
    <xf numFmtId="38" fontId="11" fillId="2" borderId="0" xfId="0" applyNumberFormat="1" applyFont="1" applyFill="1" applyBorder="1"/>
    <xf numFmtId="38" fontId="11" fillId="2" borderId="0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 readingOrder="2"/>
    </xf>
    <xf numFmtId="38" fontId="11" fillId="2" borderId="1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horizontal="right" vertical="center" readingOrder="1"/>
    </xf>
    <xf numFmtId="38" fontId="6" fillId="2" borderId="0" xfId="0" applyNumberFormat="1" applyFont="1" applyFill="1" applyBorder="1" applyAlignment="1">
      <alignment horizontal="right" vertical="center" readingOrder="2"/>
    </xf>
    <xf numFmtId="38" fontId="6" fillId="2" borderId="0" xfId="0" applyNumberFormat="1" applyFont="1" applyFill="1" applyBorder="1" applyAlignment="1">
      <alignment horizontal="center" vertical="center" readingOrder="2"/>
    </xf>
    <xf numFmtId="38" fontId="4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right" vertical="center"/>
    </xf>
    <xf numFmtId="38" fontId="11" fillId="2" borderId="1" xfId="0" applyNumberFormat="1" applyFont="1" applyFill="1" applyBorder="1" applyAlignment="1">
      <alignment vertical="center" readingOrder="2"/>
    </xf>
    <xf numFmtId="38" fontId="11" fillId="2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 applyAlignment="1">
      <alignment vertical="top"/>
    </xf>
    <xf numFmtId="38" fontId="14" fillId="2" borderId="0" xfId="0" applyNumberFormat="1" applyFont="1" applyFill="1" applyBorder="1" applyAlignment="1">
      <alignment vertical="top" wrapText="1"/>
    </xf>
    <xf numFmtId="40" fontId="11" fillId="2" borderId="0" xfId="0" applyNumberFormat="1" applyFont="1" applyFill="1" applyBorder="1" applyAlignment="1">
      <alignment vertical="center"/>
    </xf>
    <xf numFmtId="4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8" fontId="6" fillId="2" borderId="4" xfId="0" applyNumberFormat="1" applyFont="1" applyFill="1" applyBorder="1" applyAlignment="1">
      <alignment horizontal="center" vertical="center"/>
    </xf>
    <xf numFmtId="40" fontId="6" fillId="2" borderId="4" xfId="0" applyNumberFormat="1" applyFont="1" applyFill="1" applyBorder="1" applyAlignment="1">
      <alignment horizontal="center" vertical="center"/>
    </xf>
    <xf numFmtId="40" fontId="6" fillId="2" borderId="0" xfId="0" applyNumberFormat="1" applyFont="1" applyFill="1" applyBorder="1" applyAlignment="1">
      <alignment horizontal="center" vertical="center" readingOrder="2"/>
    </xf>
    <xf numFmtId="40" fontId="11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8" fontId="6" fillId="2" borderId="0" xfId="0" applyNumberFormat="1" applyFont="1" applyFill="1" applyBorder="1" applyAlignment="1">
      <alignment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 readingOrder="2"/>
    </xf>
    <xf numFmtId="38" fontId="11" fillId="2" borderId="1" xfId="0" applyNumberFormat="1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vertical="center"/>
    </xf>
    <xf numFmtId="38" fontId="8" fillId="2" borderId="3" xfId="0" applyNumberFormat="1" applyFont="1" applyFill="1" applyBorder="1" applyAlignment="1">
      <alignment horizontal="center" vertical="center" readingOrder="2"/>
    </xf>
    <xf numFmtId="38" fontId="3" fillId="2" borderId="3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Border="1" applyAlignment="1">
      <alignment horizontal="center" vertical="center" readingOrder="2"/>
    </xf>
    <xf numFmtId="40" fontId="8" fillId="2" borderId="3" xfId="0" applyNumberFormat="1" applyFont="1" applyFill="1" applyBorder="1" applyAlignment="1">
      <alignment horizontal="center" vertical="center" readingOrder="2"/>
    </xf>
    <xf numFmtId="40" fontId="9" fillId="2" borderId="0" xfId="0" applyNumberFormat="1" applyFont="1" applyFill="1" applyBorder="1" applyAlignment="1">
      <alignment horizontal="center" vertical="center" readingOrder="2"/>
    </xf>
    <xf numFmtId="40" fontId="3" fillId="2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center"/>
    </xf>
    <xf numFmtId="38" fontId="3" fillId="0" borderId="5" xfId="0" applyNumberFormat="1" applyFont="1" applyFill="1" applyBorder="1" applyAlignment="1">
      <alignment horizontal="center"/>
    </xf>
    <xf numFmtId="40" fontId="3" fillId="0" borderId="5" xfId="0" applyNumberFormat="1" applyFont="1" applyFill="1" applyBorder="1" applyAlignment="1">
      <alignment horizontal="center"/>
    </xf>
    <xf numFmtId="40" fontId="3" fillId="3" borderId="5" xfId="0" applyNumberFormat="1" applyFont="1" applyFill="1" applyBorder="1" applyAlignment="1">
      <alignment horizontal="center"/>
    </xf>
    <xf numFmtId="38" fontId="13" fillId="2" borderId="0" xfId="0" applyNumberFormat="1" applyFont="1" applyFill="1" applyBorder="1" applyAlignment="1">
      <alignment horizontal="center"/>
    </xf>
    <xf numFmtId="38" fontId="15" fillId="2" borderId="0" xfId="0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Border="1" applyAlignment="1">
      <alignment horizontal="center" vertical="top"/>
    </xf>
    <xf numFmtId="38" fontId="14" fillId="2" borderId="0" xfId="0" applyNumberFormat="1" applyFont="1" applyFill="1" applyBorder="1" applyAlignment="1">
      <alignment horizontal="center" vertical="top" wrapText="1"/>
    </xf>
    <xf numFmtId="38" fontId="11" fillId="2" borderId="1" xfId="0" applyNumberFormat="1" applyFont="1" applyFill="1" applyBorder="1" applyAlignment="1">
      <alignment horizontal="center" vertical="center" readingOrder="2"/>
    </xf>
    <xf numFmtId="38" fontId="11" fillId="2" borderId="2" xfId="0" applyNumberFormat="1" applyFont="1" applyFill="1" applyBorder="1" applyAlignment="1">
      <alignment horizontal="center" vertical="center" readingOrder="2"/>
    </xf>
    <xf numFmtId="40" fontId="11" fillId="2" borderId="2" xfId="0" applyNumberFormat="1" applyFont="1" applyFill="1" applyBorder="1" applyAlignment="1">
      <alignment horizontal="center" vertical="center" readingOrder="2"/>
    </xf>
    <xf numFmtId="40" fontId="11" fillId="2" borderId="1" xfId="0" applyNumberFormat="1" applyFont="1" applyFill="1" applyBorder="1" applyAlignment="1">
      <alignment horizontal="center" vertical="center" readingOrder="2"/>
    </xf>
    <xf numFmtId="38" fontId="11" fillId="2" borderId="0" xfId="0" applyNumberFormat="1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 readingOrder="2"/>
    </xf>
    <xf numFmtId="38" fontId="11" fillId="2" borderId="2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right" vertical="center" readingOrder="2"/>
    </xf>
    <xf numFmtId="38" fontId="11" fillId="2" borderId="1" xfId="0" applyNumberFormat="1" applyFont="1" applyFill="1" applyBorder="1" applyAlignment="1">
      <alignment horizontal="center" vertical="center"/>
    </xf>
    <xf numFmtId="38" fontId="6" fillId="2" borderId="2" xfId="0" applyNumberFormat="1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/>
    </xf>
    <xf numFmtId="38" fontId="6" fillId="2" borderId="0" xfId="0" applyNumberFormat="1" applyFont="1" applyFill="1" applyBorder="1" applyAlignment="1">
      <alignment horizontal="center" vertical="center" wrapText="1"/>
    </xf>
    <xf numFmtId="38" fontId="11" fillId="2" borderId="0" xfId="0" applyNumberFormat="1" applyFont="1" applyFill="1" applyBorder="1" applyAlignment="1">
      <alignment horizontal="center" vertical="center" wrapText="1"/>
    </xf>
    <xf numFmtId="38" fontId="11" fillId="2" borderId="2" xfId="0" applyNumberFormat="1" applyFont="1" applyFill="1" applyBorder="1" applyAlignment="1">
      <alignment horizontal="center" vertical="center" wrapText="1"/>
    </xf>
    <xf numFmtId="38" fontId="11" fillId="2" borderId="2" xfId="0" applyNumberFormat="1" applyFont="1" applyFill="1" applyBorder="1" applyAlignment="1">
      <alignment horizontal="center" vertical="center" wrapText="1" readingOrder="2"/>
    </xf>
    <xf numFmtId="38" fontId="10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right" vertical="center" readingOrder="2"/>
    </xf>
    <xf numFmtId="38" fontId="5" fillId="2" borderId="1" xfId="0" applyNumberFormat="1" applyFont="1" applyFill="1" applyBorder="1" applyAlignment="1">
      <alignment horizontal="center" vertical="center" readingOrder="2"/>
    </xf>
    <xf numFmtId="38" fontId="3" fillId="2" borderId="1" xfId="0" applyNumberFormat="1" applyFont="1" applyFill="1" applyBorder="1" applyAlignment="1">
      <alignment horizontal="center" vertical="center"/>
    </xf>
    <xf numFmtId="38" fontId="8" fillId="2" borderId="2" xfId="0" applyNumberFormat="1" applyFont="1" applyFill="1" applyBorder="1" applyAlignment="1">
      <alignment horizontal="center" vertical="center" readingOrder="2"/>
    </xf>
    <xf numFmtId="38" fontId="8" fillId="2" borderId="0" xfId="0" applyNumberFormat="1" applyFont="1" applyFill="1" applyBorder="1" applyAlignment="1">
      <alignment horizontal="center" vertical="center" readingOrder="2"/>
    </xf>
    <xf numFmtId="38" fontId="8" fillId="2" borderId="1" xfId="0" applyNumberFormat="1" applyFont="1" applyFill="1" applyBorder="1" applyAlignment="1">
      <alignment horizontal="center" vertical="center" readingOrder="2"/>
    </xf>
    <xf numFmtId="38" fontId="7" fillId="2" borderId="0" xfId="0" applyNumberFormat="1" applyFont="1" applyFill="1" applyBorder="1" applyAlignment="1">
      <alignment horizontal="right" vertical="center" readingOrder="2"/>
    </xf>
    <xf numFmtId="38" fontId="3" fillId="2" borderId="2" xfId="0" applyNumberFormat="1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8" fillId="2" borderId="3" xfId="0" applyNumberFormat="1" applyFont="1" applyFill="1" applyBorder="1" applyAlignment="1">
      <alignment horizontal="center" vertical="center" readingOrder="2"/>
    </xf>
    <xf numFmtId="38" fontId="3" fillId="4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172"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8" formatCode="#,##0.00_);[Red]\(#,##0.0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6" formatCode="#,##0_);[Red]\(#,##0\)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428625</xdr:rowOff>
    </xdr:from>
    <xdr:to>
      <xdr:col>0</xdr:col>
      <xdr:colOff>1432684</xdr:colOff>
      <xdr:row>1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101691" y="428625"/>
          <a:ext cx="1432684" cy="7437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1432684</xdr:colOff>
      <xdr:row>2</xdr:row>
      <xdr:rowOff>277051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454741" y="104775"/>
          <a:ext cx="1432684" cy="7437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35266" y="0"/>
          <a:ext cx="1432684" cy="7437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718309</xdr:colOff>
      <xdr:row>2</xdr:row>
      <xdr:rowOff>181801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4066" y="9525"/>
          <a:ext cx="1432684" cy="7437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311491" y="0"/>
          <a:ext cx="1432684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1432684</xdr:colOff>
      <xdr:row>2</xdr:row>
      <xdr:rowOff>86551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25741" y="28575"/>
          <a:ext cx="1432684" cy="743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301966" y="0"/>
          <a:ext cx="1432684" cy="743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61084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206466" y="0"/>
          <a:ext cx="1432684" cy="743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62901</xdr:rowOff>
    </xdr:from>
    <xdr:to>
      <xdr:col>0</xdr:col>
      <xdr:colOff>1432684</xdr:colOff>
      <xdr:row>2</xdr:row>
      <xdr:rowOff>159696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1561" y="62901"/>
          <a:ext cx="1432684" cy="743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53916</xdr:rowOff>
    </xdr:from>
    <xdr:to>
      <xdr:col>0</xdr:col>
      <xdr:colOff>1432684</xdr:colOff>
      <xdr:row>2</xdr:row>
      <xdr:rowOff>150711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4651" y="53916"/>
          <a:ext cx="1432684" cy="7437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168682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4886585" y="0"/>
          <a:ext cx="1432684" cy="7437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778341" y="0"/>
          <a:ext cx="1432684" cy="7437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1432684</xdr:colOff>
      <xdr:row>2</xdr:row>
      <xdr:rowOff>96076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864191" y="0"/>
          <a:ext cx="1432684" cy="743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nipoor\AppData\Local\Temp\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A10:N94" headerRowCount="0" headerRowDxfId="171" dataDxfId="170" totalsRowDxfId="169">
  <tableColumns count="14">
    <tableColumn id="1" name="کشت و دامداری فکا (زفکا)" dataDxfId="168"/>
    <tableColumn id="2" name="19507894" dataDxfId="167"/>
    <tableColumn id="3" name="215764124925.0000" dataDxfId="166"/>
    <tableColumn id="4" name="136997281911.0000" dataDxfId="165"/>
    <tableColumn id="5" name="855496" dataDxfId="164"/>
    <tableColumn id="6" name="6511402772" dataDxfId="163"/>
    <tableColumn id="7" name="1045970" dataDxfId="162"/>
    <tableColumn id="8" name="11505300213" dataDxfId="161"/>
    <tableColumn id="9" name="19317420" dataDxfId="160"/>
    <tableColumn id="10" name="7,906" dataDxfId="159"/>
    <tableColumn id="11" name="210770227484.0000" dataDxfId="158"/>
    <tableColumn id="12" name="152607452646.0000" dataDxfId="157"/>
    <tableColumn id="13" name="0.22" dataDxfId="156"/>
    <tableColumn id="15" name="Column1" headerRowDxfId="155" dataDxfId="154" totalsRowDxfId="15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A10:I31" headerRowCount="0" headerRowDxfId="25" dataDxfId="24" totalsRowDxfId="23">
  <tableColumns count="9">
    <tableColumn id="1" name="منفعت دولت7-ش.خاص سایر0204 (افاد74)" dataDxfId="22"/>
    <tableColumn id="2" name="84600000" dataDxfId="21"/>
    <tableColumn id="3" name="0" dataDxfId="20"/>
    <tableColumn id="4" name="Column4" dataDxfId="19"/>
    <tableColumn id="5" name="Column5" dataDxfId="18">
      <calculatedColumnFormula>Table9[[#This Row],[84600000]]+Table9[[#This Row],[Column4]]+Table9[[#This Row],[0]]</calculatedColumnFormula>
    </tableColumn>
    <tableColumn id="6" name="2891800522" dataDxfId="17"/>
    <tableColumn id="7" name="Column7" dataDxfId="16"/>
    <tableColumn id="8" name="-10475375.0000" dataDxfId="15"/>
    <tableColumn id="9" name="2881325147.0000" dataDxfId="14">
      <calculatedColumnFormula>Table9[[#This Row],[-10475375.0000]]+Table9[[#This Row],[Column7]]+Table9[[#This Row],[2891800522]]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A9:E87" headerRowCount="0" headerRowDxfId="13" dataDxfId="12" totalsRowDxfId="11">
  <tableColumns count="5">
    <tableColumn id="1" name="رفاه-تاپیکو" dataDxfId="10"/>
    <tableColumn id="3" name="536735079" dataDxfId="9"/>
    <tableColumn id="4" name="Column4" dataDxfId="8"/>
    <tableColumn id="5" name="4683933740" dataDxfId="7"/>
    <tableColumn id="6" name="Column6" data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8:C10" headerRowCount="0" headerRowDxfId="5" dataDxfId="4" totalsRowDxfId="3">
  <tableColumns count="3">
    <tableColumn id="1" name="سایر درآمدها" dataDxfId="2"/>
    <tableColumn id="2" name="0.0000" dataDxfId="1"/>
    <tableColumn id="3" name="77980085.000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T21" headerRowCount="0" headerRowDxfId="152" dataDxfId="151" totalsRowDxfId="150">
  <tableColumns count="20">
    <tableColumn id="1" name="منفعت صبا اروند ملت14001110 (اروند06)" dataDxfId="149"/>
    <tableColumn id="2" name="بلی" dataDxfId="148"/>
    <tableColumn id="3" name="Column3" dataDxfId="147"/>
    <tableColumn id="4" name="1397/11/13" dataDxfId="146"/>
    <tableColumn id="5" name="1400/11/13" dataDxfId="145"/>
    <tableColumn id="6" name="1000000.0000" dataDxfId="144"/>
    <tableColumn id="7" name="19.00" dataDxfId="143"/>
    <tableColumn id="8" name="700000" dataDxfId="142"/>
    <tableColumn id="9" name="700080000000" dataDxfId="141"/>
    <tableColumn id="10" name="699492500000" dataDxfId="140"/>
    <tableColumn id="11" name="0" dataDxfId="139"/>
    <tableColumn id="12" name="Column12" dataDxfId="138"/>
    <tableColumn id="13" name="Column13" dataDxfId="137"/>
    <tableColumn id="14" name="729297917836" dataDxfId="136"/>
    <tableColumn id="15" name="Column15" dataDxfId="135"/>
    <tableColumn id="16" name="Column16" dataDxfId="134"/>
    <tableColumn id="17" name="Column17" dataDxfId="133"/>
    <tableColumn id="18" name="Column18" dataDxfId="132"/>
    <tableColumn id="19" name="0.00" dataDxfId="131"/>
    <tableColumn id="21" name="Column1" headerRowDxfId="130" dataDxfId="129" totalsRowDxfId="12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9:I88" headerRowCount="0" headerRowDxfId="127" dataDxfId="126" totalsRowDxfId="125">
  <tableColumns count="9">
    <tableColumn id="1" name="رفاه-شفارا" dataDxfId="124"/>
    <tableColumn id="2" name="302567793" dataDxfId="123"/>
    <tableColumn id="3" name="سپرده سرمایه‌گذاری" dataDxfId="122"/>
    <tableColumn id="6" name="75731810294.0000" dataDxfId="121"/>
    <tableColumn id="7" name="40219524918.0000" dataDxfId="120"/>
    <tableColumn id="8" name="86863500328.0000" dataDxfId="119"/>
    <tableColumn id="9" name="29087834884.0000" dataDxfId="118">
      <calculatedColumnFormula>Table3[[#This Row],[75731810294.0000]]-Table3[[#This Row],[86863500328.0000]]+Table3[[#This Row],[40219524918.0000]]</calculatedColumnFormula>
    </tableColumn>
    <tableColumn id="10" name="0.04" dataDxfId="117"/>
    <tableColumn id="4" name="Column1" headerRowDxfId="116" dataDxfId="115" totalsRowDxfId="11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6:F10" headerRowCount="0" headerRowDxfId="113" dataDxfId="112" totalsRowDxfId="111">
  <tableColumns count="6">
    <tableColumn id="1" name="درآمد حاصل از سرمایه­گذاری در سهام و حق تقدم سهام و صندوق‌های سرمایه‌گذاری" dataDxfId="110"/>
    <tableColumn id="2" name="1-2" dataDxfId="109"/>
    <tableColumn id="3" name="-4513444785055.0000" dataDxfId="108">
      <calculatedColumnFormula>'درآمد سرمایه گذاری در سهام و ص '!J106</calculatedColumnFormula>
    </tableColumn>
    <tableColumn id="4" name="101.06" dataDxfId="107">
      <calculatedColumnFormula>(Table11[[#This Row],[-4513444785055.0000]]/C10)*100</calculatedColumnFormula>
    </tableColumn>
    <tableColumn id="5" name="-7.04" dataDxfId="106">
      <calculatedColumnFormula>(Table11[[#This Row],[-4513444785055.0000]]/C11)*100</calculatedColumnFormula>
    </tableColumn>
    <tableColumn id="6" name="Column1" headerRowDxfId="105" dataDxfId="104" totalsRowDxfId="103">
      <calculatedColumnFormula>Table11[[#This Row],[-4513444785055.0000]]-[1]Sheet1!$H$40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7:J76" headerRowCount="0" headerRowDxfId="102" dataDxfId="101" totalsRowDxfId="100">
  <tableColumns count="10">
    <tableColumn id="1" name="سیمان شاهرود (سرود)" dataDxfId="99"/>
    <tableColumn id="2" name="1400/02/11" dataDxfId="98"/>
    <tableColumn id="3" name="6960674.0000" dataDxfId="97"/>
    <tableColumn id="4" name="2070.0000" dataDxfId="96"/>
    <tableColumn id="5" name="0" dataDxfId="95"/>
    <tableColumn id="6" name="278654393" dataDxfId="94"/>
    <tableColumn id="7" name="Column7" dataDxfId="93"/>
    <tableColumn id="8" name="14408595180" dataDxfId="92"/>
    <tableColumn id="9" name="-290105943" dataDxfId="91"/>
    <tableColumn id="10" name="14118489237" dataDxfId="9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7:J102" headerRowCount="0" headerRowDxfId="89" dataDxfId="88" totalsRowDxfId="87">
  <tableColumns count="10">
    <tableColumn id="1" name="مرابحه عام دولت3-ش.خ 0104 (اراد36)" dataDxfId="86"/>
    <tableColumn id="2" name="1400/10/03" dataDxfId="85"/>
    <tableColumn id="3" name="1401/04/03" dataDxfId="84"/>
    <tableColumn id="4" name="15.00" dataDxfId="83"/>
    <tableColumn id="5" name="1651287922" dataDxfId="82"/>
    <tableColumn id="6" name="0" dataDxfId="81"/>
    <tableColumn id="7" name="Column7" dataDxfId="80">
      <calculatedColumnFormula>Table5[[#This Row],[1651287922]]-Table5[[#This Row],[0]]</calculatedColumnFormula>
    </tableColumn>
    <tableColumn id="8" name="15911769617" dataDxfId="79"/>
    <tableColumn id="9" name="Column9" dataDxfId="78"/>
    <tableColumn id="10" name="Column10" dataDxfId="77">
      <calculatedColumnFormula>Table5[[#This Row],[15911769617]]-Table5[[#This Row],[Column9]]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7:K109" headerRowCount="0" headerRowDxfId="76" dataDxfId="75" totalsRowDxfId="74">
  <tableColumns count="11">
    <tableColumn id="1" name="بیمه دانا (دانا)" dataDxfId="73"/>
    <tableColumn id="2" name="0" dataDxfId="72"/>
    <tableColumn id="3" name="Column3" dataDxfId="71"/>
    <tableColumn id="10" name="Column1" dataDxfId="70">
      <calculatedColumnFormula>-1*Table6[[#This Row],[Column4]]</calculatedColumnFormula>
    </tableColumn>
    <tableColumn id="4" name="Column4" dataDxfId="69"/>
    <tableColumn id="5" name="Column5" dataDxfId="68">
      <calculatedColumnFormula>Table6[[#This Row],[Column3]]-Table6[[#This Row],[Column1]]</calculatedColumnFormula>
    </tableColumn>
    <tableColumn id="6" name="973952" dataDxfId="67"/>
    <tableColumn id="7" name="4836915905" dataDxfId="66"/>
    <tableColumn id="11" name="Column2" dataDxfId="65">
      <calculatedColumnFormula>-1*Table6[[#This Row],[-4844135015.0000]]</calculatedColumnFormula>
    </tableColumn>
    <tableColumn id="8" name="-4844135015.0000" dataDxfId="64"/>
    <tableColumn id="9" name="-7219110.0000" dataDxfId="63">
      <calculatedColumnFormula>Table6[[#This Row],[4836915905]]-Table6[[#This Row],[Column2]]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7:K107" headerRowCount="0" headerRowDxfId="62" dataDxfId="61" totalsRowDxfId="60">
  <tableColumns count="11">
    <tableColumn id="1" name="کشت و دامداری فکا (زفکا)" dataDxfId="59"/>
    <tableColumn id="2" name="19317420" dataDxfId="58"/>
    <tableColumn id="3" name="152607452646.0000" dataDxfId="57"/>
    <tableColumn id="10" name="Column1" dataDxfId="56">
      <calculatedColumnFormula>-1*Table7[[#This Row],[-131907309508.0000]]</calculatedColumnFormula>
    </tableColumn>
    <tableColumn id="4" name="-131907309508.0000" dataDxfId="55"/>
    <tableColumn id="5" name="20700143138.0000" dataDxfId="54">
      <calculatedColumnFormula>Table7[[#This Row],[152607452646.0000]]-Table7[[#This Row],[Column1]]</calculatedColumnFormula>
    </tableColumn>
    <tableColumn id="6" name="Column6" dataDxfId="53"/>
    <tableColumn id="7" name="Column7" dataDxfId="52"/>
    <tableColumn id="11" name="Column2" dataDxfId="51">
      <calculatedColumnFormula>-1*Table7[[#This Row],[-212495441166.0000]]</calculatedColumnFormula>
    </tableColumn>
    <tableColumn id="8" name="-212495441166.0000" dataDxfId="50"/>
    <tableColumn id="9" name="-59887988520.0000" dataDxfId="49">
      <calculatedColumnFormula>Table7[[#This Row],[Column7]]-Table7[[#This Row],[Column2]]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11:N106" headerRowCount="0" headerRowDxfId="48" dataDxfId="47" totalsRowDxfId="46">
  <tableColumns count="14">
    <tableColumn id="1" name="کشت و دامداری فکا (زفکا)" dataDxfId="45"/>
    <tableColumn id="2" name="195645624" dataDxfId="44"/>
    <tableColumn id="3" name="20700143138.0000" dataDxfId="43"/>
    <tableColumn id="4" name="-3425776739.0000" dataDxfId="42"/>
    <tableColumn id="5" name="17470012023.0000" dataDxfId="41">
      <calculatedColumnFormula>Table8[[#This Row],[-3425776739.0000]]+Table8[[#This Row],[20700143138.0000]]+Table8[[#This Row],[195645624]]</calculatedColumnFormula>
    </tableColumn>
    <tableColumn id="6" name="-0.39" dataDxfId="40">
      <calculatedColumnFormula>(Table8[[#This Row],[17470012023.0000]]/Table8[[#This Row],[Column2]])*100</calculatedColumnFormula>
    </tableColumn>
    <tableColumn id="7" name="9723587509" dataDxfId="39"/>
    <tableColumn id="8" name="-59887988520.0000" dataDxfId="38"/>
    <tableColumn id="9" name="-3505148603.0000" dataDxfId="37"/>
    <tableColumn id="10" name="-53669549614.0000" dataDxfId="36">
      <calculatedColumnFormula>Table8[[#This Row],[-3505148603.0000]]+Table8[[#This Row],[-59887988520.0000]]+Table8[[#This Row],[9723587509]]</calculatedColumnFormula>
    </tableColumn>
    <tableColumn id="11" name="-11.86" dataDxfId="35">
      <calculatedColumnFormula>(Table8[[#This Row],[-53669549614.0000]]/Table8[[#This Row],[Column1]])*100</calculatedColumnFormula>
    </tableColumn>
    <tableColumn id="12" name="Column1" headerRowDxfId="34" dataDxfId="33" totalsRowDxfId="32"/>
    <tableColumn id="13" name="Column2" headerRowDxfId="31" dataDxfId="30" totalsRowDxfId="29"/>
    <tableColumn id="14" name="Column3" headerRowDxfId="28" dataDxfId="27" totalsRowDxfId="2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tabSelected="1" zoomScaleNormal="100" workbookViewId="0">
      <selection activeCell="A14" sqref="A14"/>
    </sheetView>
  </sheetViews>
  <sheetFormatPr defaultRowHeight="36" customHeight="1" x14ac:dyDescent="0.6"/>
  <cols>
    <col min="1" max="1" width="25.5703125" style="1" customWidth="1"/>
    <col min="2" max="8" width="9.140625" style="1"/>
    <col min="9" max="9" width="35.42578125" style="1" customWidth="1"/>
    <col min="10" max="16384" width="9.140625" style="1"/>
  </cols>
  <sheetData>
    <row r="1" spans="1:17" ht="78.75" customHeight="1" x14ac:dyDescent="0.6"/>
    <row r="2" spans="1:17" ht="52.5" customHeight="1" x14ac:dyDescent="0.6"/>
    <row r="3" spans="1:17" ht="36" customHeight="1" x14ac:dyDescent="0.95">
      <c r="A3" s="55" t="s">
        <v>239</v>
      </c>
      <c r="B3" s="55"/>
      <c r="C3" s="55"/>
      <c r="D3" s="55"/>
      <c r="E3" s="55"/>
      <c r="F3" s="55"/>
      <c r="G3" s="55"/>
      <c r="H3" s="55"/>
      <c r="I3" s="55"/>
    </row>
    <row r="4" spans="1:17" ht="36" customHeight="1" x14ac:dyDescent="0.6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23"/>
      <c r="K4" s="23"/>
      <c r="L4" s="23"/>
      <c r="M4" s="23"/>
      <c r="N4" s="23"/>
      <c r="O4" s="23"/>
      <c r="P4" s="23"/>
      <c r="Q4" s="23"/>
    </row>
    <row r="5" spans="1:17" ht="36" customHeight="1" x14ac:dyDescent="0.6">
      <c r="A5" s="58"/>
      <c r="B5" s="58"/>
      <c r="C5" s="58"/>
      <c r="D5" s="58"/>
      <c r="E5" s="58"/>
      <c r="F5" s="58"/>
      <c r="G5" s="58"/>
      <c r="H5" s="58"/>
      <c r="I5" s="58"/>
    </row>
    <row r="6" spans="1:17" ht="36" customHeight="1" x14ac:dyDescent="0.6">
      <c r="A6" s="59" t="s">
        <v>240</v>
      </c>
      <c r="B6" s="59"/>
      <c r="C6" s="59"/>
      <c r="D6" s="59"/>
      <c r="E6" s="59"/>
      <c r="F6" s="59"/>
      <c r="G6" s="59"/>
      <c r="H6" s="59"/>
      <c r="I6" s="59"/>
    </row>
    <row r="7" spans="1:17" ht="36" customHeight="1" x14ac:dyDescent="0.6">
      <c r="A7" s="59"/>
      <c r="B7" s="59"/>
      <c r="C7" s="59"/>
      <c r="D7" s="59"/>
      <c r="E7" s="59"/>
      <c r="F7" s="59"/>
      <c r="G7" s="59"/>
      <c r="H7" s="59"/>
      <c r="I7" s="59"/>
    </row>
    <row r="8" spans="1:17" ht="36" customHeight="1" x14ac:dyDescent="0.6">
      <c r="A8" s="59"/>
      <c r="B8" s="59"/>
      <c r="C8" s="59"/>
      <c r="D8" s="59"/>
      <c r="E8" s="59"/>
      <c r="F8" s="59"/>
      <c r="G8" s="59"/>
      <c r="H8" s="59"/>
      <c r="I8" s="59"/>
    </row>
    <row r="9" spans="1:17" ht="36" customHeight="1" x14ac:dyDescent="0.6">
      <c r="A9" s="59" t="s">
        <v>241</v>
      </c>
      <c r="B9" s="59"/>
      <c r="C9" s="59"/>
      <c r="D9" s="59"/>
      <c r="E9" s="59"/>
      <c r="F9" s="59"/>
      <c r="G9" s="59"/>
      <c r="H9" s="59"/>
      <c r="I9" s="59"/>
    </row>
    <row r="10" spans="1:17" ht="36" customHeight="1" x14ac:dyDescent="0.6">
      <c r="A10" s="59"/>
      <c r="B10" s="59"/>
      <c r="C10" s="59"/>
      <c r="D10" s="59"/>
      <c r="E10" s="59"/>
      <c r="F10" s="59"/>
      <c r="G10" s="59"/>
      <c r="H10" s="59"/>
      <c r="I10" s="59"/>
    </row>
    <row r="11" spans="1:17" ht="36" customHeight="1" x14ac:dyDescent="0.6">
      <c r="A11" s="59"/>
      <c r="B11" s="59"/>
      <c r="C11" s="59"/>
      <c r="D11" s="59"/>
      <c r="E11" s="59"/>
      <c r="F11" s="59"/>
      <c r="G11" s="59"/>
      <c r="H11" s="59"/>
      <c r="I11" s="59"/>
    </row>
    <row r="12" spans="1:17" ht="29.25" customHeight="1" x14ac:dyDescent="0.6">
      <c r="A12" s="59"/>
      <c r="B12" s="59"/>
      <c r="C12" s="59"/>
      <c r="D12" s="59"/>
      <c r="E12" s="59"/>
      <c r="F12" s="59"/>
      <c r="G12" s="59"/>
      <c r="H12" s="59"/>
      <c r="I12" s="59"/>
    </row>
    <row r="13" spans="1:17" ht="4.5" customHeight="1" x14ac:dyDescent="0.6">
      <c r="A13" s="24" t="s">
        <v>405</v>
      </c>
      <c r="B13" s="24"/>
      <c r="C13" s="24"/>
      <c r="D13" s="24"/>
      <c r="E13" s="24"/>
      <c r="F13" s="24"/>
      <c r="G13" s="24"/>
      <c r="H13" s="24"/>
      <c r="I13" s="24"/>
    </row>
    <row r="26" spans="6:8" ht="36" customHeight="1" x14ac:dyDescent="0.6">
      <c r="F26" s="56" t="s">
        <v>242</v>
      </c>
      <c r="G26" s="57"/>
      <c r="H26" s="57"/>
    </row>
    <row r="27" spans="6:8" ht="36" customHeight="1" x14ac:dyDescent="0.6">
      <c r="F27" s="57"/>
      <c r="G27" s="57"/>
      <c r="H27" s="57"/>
    </row>
    <row r="28" spans="6:8" ht="36" customHeight="1" x14ac:dyDescent="0.6">
      <c r="F28" s="57"/>
      <c r="G28" s="57"/>
      <c r="H28" s="57"/>
    </row>
  </sheetData>
  <mergeCells count="5">
    <mergeCell ref="A3:I3"/>
    <mergeCell ref="F26:H28"/>
    <mergeCell ref="A4:I5"/>
    <mergeCell ref="A6:I8"/>
    <mergeCell ref="A9:I12"/>
  </mergeCells>
  <pageMargins left="0.7" right="0.7" top="0.75" bottom="0.75" header="0.3" footer="0.3"/>
  <pageSetup scale="97" orientation="landscape" r:id="rId1"/>
  <headerFooter differentOddEven="1" differentFirst="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rightToLeft="1" zoomScaleNormal="100" zoomScaleSheetLayoutView="106" workbookViewId="0">
      <selection sqref="A1:XFD1048576"/>
    </sheetView>
  </sheetViews>
  <sheetFormatPr defaultRowHeight="22.5" x14ac:dyDescent="0.6"/>
  <cols>
    <col min="1" max="1" width="38.85546875" style="44" customWidth="1"/>
    <col min="2" max="2" width="22" style="44" customWidth="1"/>
    <col min="3" max="3" width="17.7109375" style="44" customWidth="1"/>
    <col min="4" max="4" width="15.42578125" style="44" customWidth="1"/>
    <col min="5" max="5" width="17.7109375" style="44" customWidth="1"/>
    <col min="6" max="6" width="19.42578125" style="50" customWidth="1"/>
    <col min="7" max="7" width="21.140625" style="44" customWidth="1"/>
    <col min="8" max="8" width="17.7109375" style="44" customWidth="1"/>
    <col min="9" max="9" width="16.42578125" style="44" customWidth="1"/>
    <col min="10" max="10" width="17.7109375" style="44" customWidth="1"/>
    <col min="11" max="11" width="15.7109375" style="50" customWidth="1"/>
    <col min="12" max="13" width="22.85546875" style="1" hidden="1" customWidth="1"/>
    <col min="14" max="14" width="20.85546875" style="1" hidden="1" customWidth="1"/>
    <col min="15" max="16384" width="9.140625" style="1"/>
  </cols>
  <sheetData>
    <row r="1" spans="1:14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4" x14ac:dyDescent="0.6">
      <c r="A2" s="57" t="s">
        <v>243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x14ac:dyDescent="0.6">
      <c r="A3" s="57" t="s">
        <v>244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5" spans="1:14" x14ac:dyDescent="0.6">
      <c r="A5" s="82" t="s">
        <v>266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7" spans="1:14" ht="19.5" customHeight="1" x14ac:dyDescent="0.6">
      <c r="A7" s="5"/>
      <c r="B7" s="81" t="s">
        <v>382</v>
      </c>
      <c r="C7" s="81"/>
      <c r="D7" s="81"/>
      <c r="E7" s="81"/>
      <c r="F7" s="81"/>
      <c r="G7" s="81" t="s">
        <v>246</v>
      </c>
      <c r="H7" s="81"/>
      <c r="I7" s="81"/>
      <c r="J7" s="81"/>
      <c r="K7" s="81"/>
    </row>
    <row r="8" spans="1:14" ht="19.5" customHeight="1" x14ac:dyDescent="0.6">
      <c r="A8" s="57" t="s">
        <v>267</v>
      </c>
      <c r="B8" s="79" t="s">
        <v>268</v>
      </c>
      <c r="C8" s="79" t="s">
        <v>248</v>
      </c>
      <c r="D8" s="79" t="s">
        <v>249</v>
      </c>
      <c r="E8" s="79" t="s">
        <v>97</v>
      </c>
      <c r="F8" s="79"/>
      <c r="G8" s="79" t="s">
        <v>268</v>
      </c>
      <c r="H8" s="79" t="s">
        <v>248</v>
      </c>
      <c r="I8" s="79" t="s">
        <v>249</v>
      </c>
      <c r="J8" s="79" t="s">
        <v>97</v>
      </c>
      <c r="K8" s="79"/>
    </row>
    <row r="9" spans="1:14" ht="18.75" customHeight="1" thickBot="1" x14ac:dyDescent="0.65">
      <c r="A9" s="57"/>
      <c r="B9" s="80"/>
      <c r="C9" s="80"/>
      <c r="D9" s="80"/>
      <c r="E9" s="81"/>
      <c r="F9" s="81"/>
      <c r="G9" s="80"/>
      <c r="H9" s="80"/>
      <c r="I9" s="80"/>
      <c r="J9" s="81"/>
      <c r="K9" s="81"/>
    </row>
    <row r="10" spans="1:14" ht="28.5" customHeight="1" thickBot="1" x14ac:dyDescent="0.65">
      <c r="A10" s="78"/>
      <c r="B10" s="7"/>
      <c r="C10" s="7"/>
      <c r="D10" s="7"/>
      <c r="E10" s="45" t="s">
        <v>12</v>
      </c>
      <c r="F10" s="48" t="s">
        <v>269</v>
      </c>
      <c r="G10" s="7"/>
      <c r="H10" s="7"/>
      <c r="I10" s="7"/>
      <c r="J10" s="45" t="s">
        <v>12</v>
      </c>
      <c r="K10" s="48" t="s">
        <v>269</v>
      </c>
      <c r="M10" s="1">
        <f>E106+'درآمد سرمایه گذاری در اوراق بها'!E31+'درآمد سپرده بانکی'!B87+Table12[[#This Row],[0.0000]]</f>
        <v>-2400809494769</v>
      </c>
    </row>
    <row r="11" spans="1:14" ht="23.1" customHeight="1" x14ac:dyDescent="0.6">
      <c r="A11" s="2" t="s">
        <v>113</v>
      </c>
      <c r="B11" s="3">
        <v>195645624</v>
      </c>
      <c r="C11" s="3">
        <v>20700143138</v>
      </c>
      <c r="D11" s="3">
        <v>-3425776739</v>
      </c>
      <c r="E11" s="3">
        <f>Table8[[#This Row],[-3425776739.0000]]+Table8[[#This Row],[20700143138.0000]]+Table8[[#This Row],[195645624]]</f>
        <v>17470012023</v>
      </c>
      <c r="F11" s="26">
        <f>(Table8[[#This Row],[17470012023.0000]]/Table8[[#This Row],[Column2]])*100</f>
        <v>-0.72767173159988363</v>
      </c>
      <c r="G11" s="3">
        <v>9723587509</v>
      </c>
      <c r="H11" s="3">
        <v>-59887988520</v>
      </c>
      <c r="I11" s="3">
        <v>-3505148603</v>
      </c>
      <c r="J11" s="3">
        <f>Table8[[#This Row],[-3505148603.0000]]+Table8[[#This Row],[-59887988520.0000]]+Table8[[#This Row],[9723587509]]</f>
        <v>-53669549614</v>
      </c>
      <c r="K11" s="26">
        <f>(Table8[[#This Row],[-53669549614.0000]]/Table8[[#This Row],[Column1]])*100</f>
        <v>-1.828162187459935</v>
      </c>
      <c r="L11" s="1">
        <v>2935710517488</v>
      </c>
      <c r="M11" s="1">
        <v>-2400809494769</v>
      </c>
      <c r="N11" s="1">
        <v>-2400809494769</v>
      </c>
    </row>
    <row r="12" spans="1:14" ht="23.1" customHeight="1" x14ac:dyDescent="0.6">
      <c r="A12" s="2" t="s">
        <v>114</v>
      </c>
      <c r="B12" s="3">
        <v>358433365</v>
      </c>
      <c r="C12" s="3">
        <v>3039300146</v>
      </c>
      <c r="D12" s="3">
        <v>-1106783537</v>
      </c>
      <c r="E12" s="3">
        <f>Table8[[#This Row],[-3425776739.0000]]+Table8[[#This Row],[20700143138.0000]]+Table8[[#This Row],[195645624]]</f>
        <v>2290949974</v>
      </c>
      <c r="F12" s="26">
        <f>(Table8[[#This Row],[17470012023.0000]]/Table8[[#This Row],[Column2]])*100</f>
        <v>-9.5424063383272723E-2</v>
      </c>
      <c r="G12" s="3">
        <v>18531004981</v>
      </c>
      <c r="H12" s="3">
        <v>-8028156300</v>
      </c>
      <c r="I12" s="3">
        <v>51739521129</v>
      </c>
      <c r="J12" s="3">
        <f>Table8[[#This Row],[-3505148603.0000]]+Table8[[#This Row],[-59887988520.0000]]+Table8[[#This Row],[9723587509]]</f>
        <v>62242369810</v>
      </c>
      <c r="K12" s="26">
        <f>(Table8[[#This Row],[-53669549614.0000]]/Table8[[#This Row],[Column1]])*100</f>
        <v>2.1201807684791394</v>
      </c>
      <c r="L12" s="1">
        <v>2935710517488</v>
      </c>
      <c r="M12" s="1">
        <v>-2400809494769</v>
      </c>
      <c r="N12" s="1">
        <v>-2400809494769</v>
      </c>
    </row>
    <row r="13" spans="1:14" ht="23.1" customHeight="1" x14ac:dyDescent="0.6">
      <c r="A13" s="2" t="s">
        <v>115</v>
      </c>
      <c r="B13" s="3">
        <v>0</v>
      </c>
      <c r="C13" s="3">
        <v>-16589531751</v>
      </c>
      <c r="D13" s="3">
        <v>-5312471773</v>
      </c>
      <c r="E13" s="3">
        <f>Table8[[#This Row],[-3425776739.0000]]+Table8[[#This Row],[20700143138.0000]]+Table8[[#This Row],[195645624]]</f>
        <v>-21902003524</v>
      </c>
      <c r="F13" s="26">
        <f>(Table8[[#This Row],[17470012023.0000]]/Table8[[#This Row],[Column2]])*100</f>
        <v>0.91227577913704294</v>
      </c>
      <c r="G13" s="3">
        <v>21901348000</v>
      </c>
      <c r="H13" s="3">
        <v>-107142196225</v>
      </c>
      <c r="I13" s="3">
        <v>-46009714238</v>
      </c>
      <c r="J13" s="3">
        <f>Table8[[#This Row],[-3505148603.0000]]+Table8[[#This Row],[-59887988520.0000]]+Table8[[#This Row],[9723587509]]</f>
        <v>-131250562463</v>
      </c>
      <c r="K13" s="26">
        <f>(Table8[[#This Row],[-53669549614.0000]]/Table8[[#This Row],[Column1]])*100</f>
        <v>-4.470827817700064</v>
      </c>
      <c r="L13" s="1">
        <v>2935710517488</v>
      </c>
      <c r="M13" s="1">
        <v>-2400809494769</v>
      </c>
      <c r="N13" s="1">
        <v>-2400809494769</v>
      </c>
    </row>
    <row r="14" spans="1:14" ht="23.1" customHeight="1" x14ac:dyDescent="0.6">
      <c r="A14" s="2" t="s">
        <v>116</v>
      </c>
      <c r="B14" s="3">
        <v>62610381</v>
      </c>
      <c r="C14" s="3">
        <v>-175832368065</v>
      </c>
      <c r="D14" s="3">
        <v>1669036041</v>
      </c>
      <c r="E14" s="3">
        <f>Table8[[#This Row],[-3425776739.0000]]+Table8[[#This Row],[20700143138.0000]]+Table8[[#This Row],[195645624]]</f>
        <v>-174100721643</v>
      </c>
      <c r="F14" s="26">
        <f>(Table8[[#This Row],[17470012023.0000]]/Table8[[#This Row],[Column2]])*100</f>
        <v>7.251750795818622</v>
      </c>
      <c r="G14" s="3">
        <v>3232782682</v>
      </c>
      <c r="H14" s="3">
        <v>-17876198321</v>
      </c>
      <c r="I14" s="3">
        <v>35864905202</v>
      </c>
      <c r="J14" s="3">
        <f>Table8[[#This Row],[-3505148603.0000]]+Table8[[#This Row],[-59887988520.0000]]+Table8[[#This Row],[9723587509]]</f>
        <v>21221489563</v>
      </c>
      <c r="K14" s="26">
        <f>(Table8[[#This Row],[-53669549614.0000]]/Table8[[#This Row],[Column1]])*100</f>
        <v>0.72287405166768948</v>
      </c>
      <c r="L14" s="1">
        <v>2935710517488</v>
      </c>
      <c r="M14" s="1">
        <v>-2400809494769</v>
      </c>
      <c r="N14" s="1">
        <v>-2400809494769</v>
      </c>
    </row>
    <row r="15" spans="1:14" ht="23.1" customHeight="1" x14ac:dyDescent="0.6">
      <c r="A15" s="2" t="s">
        <v>117</v>
      </c>
      <c r="B15" s="3">
        <v>490391967</v>
      </c>
      <c r="C15" s="3">
        <v>-17826732165</v>
      </c>
      <c r="D15" s="3">
        <v>413049612</v>
      </c>
      <c r="E15" s="3">
        <f>Table8[[#This Row],[-3425776739.0000]]+Table8[[#This Row],[20700143138.0000]]+Table8[[#This Row],[195645624]]</f>
        <v>-16923290586</v>
      </c>
      <c r="F15" s="26">
        <f>(Table8[[#This Row],[17470012023.0000]]/Table8[[#This Row],[Column2]])*100</f>
        <v>0.70489935260891312</v>
      </c>
      <c r="G15" s="3">
        <v>24862872748</v>
      </c>
      <c r="H15" s="3">
        <v>-5647717329</v>
      </c>
      <c r="I15" s="3">
        <v>6582894758</v>
      </c>
      <c r="J15" s="3">
        <f>Table8[[#This Row],[-3505148603.0000]]+Table8[[#This Row],[-59887988520.0000]]+Table8[[#This Row],[9723587509]]</f>
        <v>25798050177</v>
      </c>
      <c r="K15" s="26">
        <f>(Table8[[#This Row],[-53669549614.0000]]/Table8[[#This Row],[Column1]])*100</f>
        <v>0.87876682742801981</v>
      </c>
      <c r="L15" s="1">
        <v>2935710517488</v>
      </c>
      <c r="M15" s="1">
        <v>-2400809494769</v>
      </c>
      <c r="N15" s="1">
        <v>-2400809494769</v>
      </c>
    </row>
    <row r="16" spans="1:14" ht="23.1" customHeight="1" x14ac:dyDescent="0.6">
      <c r="A16" s="2" t="s">
        <v>118</v>
      </c>
      <c r="B16" s="3">
        <v>177227585</v>
      </c>
      <c r="C16" s="3">
        <v>6783936821</v>
      </c>
      <c r="D16" s="3">
        <v>-7717161261</v>
      </c>
      <c r="E16" s="3">
        <f>Table8[[#This Row],[-3425776739.0000]]+Table8[[#This Row],[20700143138.0000]]+Table8[[#This Row],[195645624]]</f>
        <v>-755996855</v>
      </c>
      <c r="F16" s="26">
        <f>(Table8[[#This Row],[17470012023.0000]]/Table8[[#This Row],[Column2]])*100</f>
        <v>3.1489247966038227E-2</v>
      </c>
      <c r="G16" s="3">
        <v>9074052398</v>
      </c>
      <c r="H16" s="3">
        <v>-45332903720</v>
      </c>
      <c r="I16" s="3">
        <v>-124461490213</v>
      </c>
      <c r="J16" s="3">
        <f>Table8[[#This Row],[-3505148603.0000]]+Table8[[#This Row],[-59887988520.0000]]+Table8[[#This Row],[9723587509]]</f>
        <v>-160720341535</v>
      </c>
      <c r="K16" s="26">
        <f>(Table8[[#This Row],[-53669549614.0000]]/Table8[[#This Row],[Column1]])*100</f>
        <v>-5.4746658629176972</v>
      </c>
      <c r="L16" s="1">
        <v>2935710517488</v>
      </c>
      <c r="M16" s="1">
        <v>-2400809494769</v>
      </c>
      <c r="N16" s="1">
        <v>-2400809494769</v>
      </c>
    </row>
    <row r="17" spans="1:14" ht="23.1" customHeight="1" x14ac:dyDescent="0.6">
      <c r="A17" s="2" t="s">
        <v>119</v>
      </c>
      <c r="B17" s="3">
        <v>70005137</v>
      </c>
      <c r="C17" s="3">
        <v>-1489577739</v>
      </c>
      <c r="D17" s="3">
        <v>-14808850132</v>
      </c>
      <c r="E17" s="3">
        <f>Table8[[#This Row],[-3425776739.0000]]+Table8[[#This Row],[20700143138.0000]]+Table8[[#This Row],[195645624]]</f>
        <v>-16228422734</v>
      </c>
      <c r="F17" s="26">
        <f>(Table8[[#This Row],[17470012023.0000]]/Table8[[#This Row],[Column2]])*100</f>
        <v>0.67595628763378657</v>
      </c>
      <c r="G17" s="3">
        <v>3546926940</v>
      </c>
      <c r="H17" s="3">
        <v>-31916635203</v>
      </c>
      <c r="I17" s="3">
        <v>-55038001261</v>
      </c>
      <c r="J17" s="3">
        <f>Table8[[#This Row],[-3505148603.0000]]+Table8[[#This Row],[-59887988520.0000]]+Table8[[#This Row],[9723587509]]</f>
        <v>-83407709524</v>
      </c>
      <c r="K17" s="26">
        <f>(Table8[[#This Row],[-53669549614.0000]]/Table8[[#This Row],[Column1]])*100</f>
        <v>-2.8411421707672151</v>
      </c>
      <c r="L17" s="1">
        <v>2935710517488</v>
      </c>
      <c r="M17" s="1">
        <v>-2400809494769</v>
      </c>
      <c r="N17" s="1">
        <v>-2400809494769</v>
      </c>
    </row>
    <row r="18" spans="1:14" ht="23.1" customHeight="1" x14ac:dyDescent="0.6">
      <c r="A18" s="2" t="s">
        <v>120</v>
      </c>
      <c r="B18" s="3">
        <v>0</v>
      </c>
      <c r="C18" s="3">
        <v>-251157561</v>
      </c>
      <c r="D18" s="3">
        <v>-1090643072</v>
      </c>
      <c r="E18" s="3">
        <f>Table8[[#This Row],[-3425776739.0000]]+Table8[[#This Row],[20700143138.0000]]+Table8[[#This Row],[195645624]]</f>
        <v>-1341800633</v>
      </c>
      <c r="F18" s="26">
        <f>(Table8[[#This Row],[17470012023.0000]]/Table8[[#This Row],[Column2]])*100</f>
        <v>5.5889508764588786E-2</v>
      </c>
      <c r="G18" s="3">
        <v>1541475000</v>
      </c>
      <c r="H18" s="3">
        <v>-2720812731</v>
      </c>
      <c r="I18" s="3">
        <v>-77043289642</v>
      </c>
      <c r="J18" s="3">
        <f>Table8[[#This Row],[-3505148603.0000]]+Table8[[#This Row],[-59887988520.0000]]+Table8[[#This Row],[9723587509]]</f>
        <v>-78222627373</v>
      </c>
      <c r="K18" s="26">
        <f>(Table8[[#This Row],[-53669549614.0000]]/Table8[[#This Row],[Column1]])*100</f>
        <v>-2.6645211408627842</v>
      </c>
      <c r="L18" s="1">
        <v>2935710517488</v>
      </c>
      <c r="M18" s="1">
        <v>-2400809494769</v>
      </c>
      <c r="N18" s="1">
        <v>-2400809494769</v>
      </c>
    </row>
    <row r="19" spans="1:14" ht="23.1" customHeight="1" x14ac:dyDescent="0.6">
      <c r="A19" s="2" t="s">
        <v>121</v>
      </c>
      <c r="B19" s="3">
        <v>0</v>
      </c>
      <c r="C19" s="3">
        <v>-8688648351</v>
      </c>
      <c r="D19" s="3">
        <v>-8655470890</v>
      </c>
      <c r="E19" s="3">
        <f>Table8[[#This Row],[-3425776739.0000]]+Table8[[#This Row],[20700143138.0000]]+Table8[[#This Row],[195645624]]</f>
        <v>-17344119241</v>
      </c>
      <c r="F19" s="26">
        <f>(Table8[[#This Row],[17470012023.0000]]/Table8[[#This Row],[Column2]])*100</f>
        <v>0.72242796768299222</v>
      </c>
      <c r="G19" s="3">
        <v>0</v>
      </c>
      <c r="H19" s="3">
        <v>-54273060034</v>
      </c>
      <c r="I19" s="3">
        <v>-75496906063</v>
      </c>
      <c r="J19" s="3">
        <f>Table8[[#This Row],[-3505148603.0000]]+Table8[[#This Row],[-59887988520.0000]]+Table8[[#This Row],[9723587509]]</f>
        <v>-129769966097</v>
      </c>
      <c r="K19" s="26">
        <f>(Table8[[#This Row],[-53669549614.0000]]/Table8[[#This Row],[Column1]])*100</f>
        <v>-4.4203938134894951</v>
      </c>
      <c r="L19" s="1">
        <v>2935710517488</v>
      </c>
      <c r="M19" s="1">
        <v>-2400809494769</v>
      </c>
      <c r="N19" s="1">
        <v>-2400809494769</v>
      </c>
    </row>
    <row r="20" spans="1:14" ht="23.1" customHeight="1" x14ac:dyDescent="0.6">
      <c r="A20" s="2" t="s">
        <v>122</v>
      </c>
      <c r="B20" s="3">
        <v>0</v>
      </c>
      <c r="C20" s="3">
        <v>9450730932</v>
      </c>
      <c r="D20" s="3">
        <v>0</v>
      </c>
      <c r="E20" s="3">
        <f>Table8[[#This Row],[-3425776739.0000]]+Table8[[#This Row],[20700143138.0000]]+Table8[[#This Row],[195645624]]</f>
        <v>9450730932</v>
      </c>
      <c r="F20" s="26">
        <f>(Table8[[#This Row],[17470012023.0000]]/Table8[[#This Row],[Column2]])*100</f>
        <v>-0.39364768227515384</v>
      </c>
      <c r="G20" s="3">
        <v>5074980900</v>
      </c>
      <c r="H20" s="3">
        <v>-88945140538</v>
      </c>
      <c r="I20" s="3">
        <v>44970698</v>
      </c>
      <c r="J20" s="3">
        <f>Table8[[#This Row],[-3505148603.0000]]+Table8[[#This Row],[-59887988520.0000]]+Table8[[#This Row],[9723587509]]</f>
        <v>-83825188940</v>
      </c>
      <c r="K20" s="26">
        <f>(Table8[[#This Row],[-53669549614.0000]]/Table8[[#This Row],[Column1]])*100</f>
        <v>-2.8553628990547306</v>
      </c>
      <c r="L20" s="1">
        <v>2935710517488</v>
      </c>
      <c r="M20" s="1">
        <v>-2400809494769</v>
      </c>
      <c r="N20" s="1">
        <v>-2400809494769</v>
      </c>
    </row>
    <row r="21" spans="1:14" ht="23.1" customHeight="1" x14ac:dyDescent="0.6">
      <c r="A21" s="2" t="s">
        <v>123</v>
      </c>
      <c r="B21" s="3">
        <f>'درآمد سود سهام'!G25</f>
        <v>508822211</v>
      </c>
      <c r="C21" s="3">
        <v>26945962876</v>
      </c>
      <c r="D21" s="3">
        <v>-13671641535</v>
      </c>
      <c r="E21" s="3">
        <f>Table8[[#This Row],[-3425776739.0000]]+Table8[[#This Row],[20700143138.0000]]+Table8[[#This Row],[195645624]]</f>
        <v>13783143552</v>
      </c>
      <c r="F21" s="26">
        <f>(Table8[[#This Row],[17470012023.0000]]/Table8[[#This Row],[Column2]])*100</f>
        <v>-0.5741040087533551</v>
      </c>
      <c r="G21" s="3">
        <v>37645890535</v>
      </c>
      <c r="H21" s="3">
        <v>-197604771828</v>
      </c>
      <c r="I21" s="3">
        <v>-151748423250</v>
      </c>
      <c r="J21" s="3">
        <f>Table8[[#This Row],[-3505148603.0000]]+Table8[[#This Row],[-59887988520.0000]]+Table8[[#This Row],[9723587509]]</f>
        <v>-311707304543</v>
      </c>
      <c r="K21" s="26">
        <f>(Table8[[#This Row],[-53669549614.0000]]/Table8[[#This Row],[Column1]])*100</f>
        <v>-10.617780693503754</v>
      </c>
      <c r="L21" s="1">
        <v>2935710517488</v>
      </c>
      <c r="M21" s="1">
        <v>-2400809494769</v>
      </c>
      <c r="N21" s="1">
        <v>-2400809494769</v>
      </c>
    </row>
    <row r="22" spans="1:14" ht="23.1" customHeight="1" x14ac:dyDescent="0.6">
      <c r="A22" s="2" t="s">
        <v>124</v>
      </c>
      <c r="B22" s="3">
        <v>0</v>
      </c>
      <c r="C22" s="3">
        <v>48714832</v>
      </c>
      <c r="D22" s="3">
        <v>940776457</v>
      </c>
      <c r="E22" s="3">
        <f>Table8[[#This Row],[-3425776739.0000]]+Table8[[#This Row],[20700143138.0000]]+Table8[[#This Row],[195645624]]</f>
        <v>989491289</v>
      </c>
      <c r="F22" s="26">
        <f>(Table8[[#This Row],[17470012023.0000]]/Table8[[#This Row],[Column2]])*100</f>
        <v>-4.1214902355057807E-2</v>
      </c>
      <c r="G22" s="3">
        <v>0</v>
      </c>
      <c r="H22" s="3">
        <v>48714832</v>
      </c>
      <c r="I22" s="3">
        <v>940776457</v>
      </c>
      <c r="J22" s="3">
        <f>Table8[[#This Row],[-3505148603.0000]]+Table8[[#This Row],[-59887988520.0000]]+Table8[[#This Row],[9723587509]]</f>
        <v>989491289</v>
      </c>
      <c r="K22" s="26">
        <f>(Table8[[#This Row],[-53669549614.0000]]/Table8[[#This Row],[Column1]])*100</f>
        <v>3.3705342645523446E-2</v>
      </c>
      <c r="L22" s="1">
        <v>2935710517488</v>
      </c>
      <c r="M22" s="1">
        <v>-2400809494769</v>
      </c>
      <c r="N22" s="1">
        <v>-2400809494769</v>
      </c>
    </row>
    <row r="23" spans="1:14" ht="23.1" customHeight="1" x14ac:dyDescent="0.6">
      <c r="A23" s="2" t="s">
        <v>125</v>
      </c>
      <c r="B23" s="3">
        <v>458796568</v>
      </c>
      <c r="C23" s="3">
        <v>290515661</v>
      </c>
      <c r="D23" s="3">
        <v>-3208387374</v>
      </c>
      <c r="E23" s="3">
        <f>Table8[[#This Row],[-3425776739.0000]]+Table8[[#This Row],[20700143138.0000]]+Table8[[#This Row],[195645624]]</f>
        <v>-2459075145</v>
      </c>
      <c r="F23" s="26">
        <f>(Table8[[#This Row],[17470012023.0000]]/Table8[[#This Row],[Column2]])*100</f>
        <v>0.1024269168527512</v>
      </c>
      <c r="G23" s="3">
        <v>23964474039</v>
      </c>
      <c r="H23" s="3">
        <v>-58958332367</v>
      </c>
      <c r="I23" s="3">
        <v>-38747406888</v>
      </c>
      <c r="J23" s="3">
        <f>Table8[[#This Row],[-3505148603.0000]]+Table8[[#This Row],[-59887988520.0000]]+Table8[[#This Row],[9723587509]]</f>
        <v>-73741265216</v>
      </c>
      <c r="K23" s="26">
        <f>(Table8[[#This Row],[-53669549614.0000]]/Table8[[#This Row],[Column1]])*100</f>
        <v>-2.5118711390896333</v>
      </c>
      <c r="L23" s="1">
        <v>2935710517488</v>
      </c>
      <c r="M23" s="1">
        <v>-2400809494769</v>
      </c>
      <c r="N23" s="1">
        <v>-2400809494769</v>
      </c>
    </row>
    <row r="24" spans="1:14" ht="23.1" customHeight="1" x14ac:dyDescent="0.6">
      <c r="A24" s="2" t="s">
        <v>126</v>
      </c>
      <c r="B24" s="3">
        <v>0</v>
      </c>
      <c r="C24" s="3">
        <v>2492875771</v>
      </c>
      <c r="D24" s="3">
        <v>-9004307963</v>
      </c>
      <c r="E24" s="3">
        <f>Table8[[#This Row],[-3425776739.0000]]+Table8[[#This Row],[20700143138.0000]]+Table8[[#This Row],[195645624]]</f>
        <v>-6511432192</v>
      </c>
      <c r="F24" s="26">
        <f>(Table8[[#This Row],[17470012023.0000]]/Table8[[#This Row],[Column2]])*100</f>
        <v>0.27121819562057814</v>
      </c>
      <c r="G24" s="3">
        <v>0</v>
      </c>
      <c r="H24" s="3">
        <v>-34164763136</v>
      </c>
      <c r="I24" s="3">
        <v>-33645713461</v>
      </c>
      <c r="J24" s="3">
        <f>Table8[[#This Row],[-3505148603.0000]]+Table8[[#This Row],[-59887988520.0000]]+Table8[[#This Row],[9723587509]]</f>
        <v>-67810476597</v>
      </c>
      <c r="K24" s="26">
        <f>(Table8[[#This Row],[-53669549614.0000]]/Table8[[#This Row],[Column1]])*100</f>
        <v>-2.3098488830235007</v>
      </c>
      <c r="L24" s="1">
        <v>2935710517488</v>
      </c>
      <c r="M24" s="1">
        <v>-2400809494769</v>
      </c>
      <c r="N24" s="1">
        <v>-2400809494769</v>
      </c>
    </row>
    <row r="25" spans="1:14" ht="23.1" customHeight="1" x14ac:dyDescent="0.6">
      <c r="A25" s="2" t="s">
        <v>127</v>
      </c>
      <c r="B25" s="3">
        <v>787015572</v>
      </c>
      <c r="C25" s="3">
        <v>-21104541223</v>
      </c>
      <c r="D25" s="3">
        <v>-201362819</v>
      </c>
      <c r="E25" s="3">
        <f>Table8[[#This Row],[-3425776739.0000]]+Table8[[#This Row],[20700143138.0000]]+Table8[[#This Row],[195645624]]</f>
        <v>-20518888470</v>
      </c>
      <c r="F25" s="26">
        <f>(Table8[[#This Row],[17470012023.0000]]/Table8[[#This Row],[Column2]])*100</f>
        <v>0.8546654165900105</v>
      </c>
      <c r="G25" s="3">
        <v>39114673947</v>
      </c>
      <c r="H25" s="3">
        <v>-37819747166</v>
      </c>
      <c r="I25" s="3">
        <v>-5007685593</v>
      </c>
      <c r="J25" s="3">
        <f>Table8[[#This Row],[-3505148603.0000]]+Table8[[#This Row],[-59887988520.0000]]+Table8[[#This Row],[9723587509]]</f>
        <v>-3712758812</v>
      </c>
      <c r="K25" s="26">
        <f>(Table8[[#This Row],[-53669549614.0000]]/Table8[[#This Row],[Column1]])*100</f>
        <v>-0.12646883232808995</v>
      </c>
      <c r="L25" s="1">
        <v>2935710517488</v>
      </c>
      <c r="M25" s="1">
        <v>-2400809494769</v>
      </c>
      <c r="N25" s="1">
        <v>-2400809494769</v>
      </c>
    </row>
    <row r="26" spans="1:14" ht="23.1" customHeight="1" x14ac:dyDescent="0.6">
      <c r="A26" s="2" t="s">
        <v>128</v>
      </c>
      <c r="B26" s="3">
        <v>189067698</v>
      </c>
      <c r="C26" s="3">
        <v>-6466685024</v>
      </c>
      <c r="D26" s="3">
        <v>-1147714915</v>
      </c>
      <c r="E26" s="3">
        <f>Table8[[#This Row],[-3425776739.0000]]+Table8[[#This Row],[20700143138.0000]]+Table8[[#This Row],[195645624]]</f>
        <v>-7425332241</v>
      </c>
      <c r="F26" s="26">
        <f>(Table8[[#This Row],[17470012023.0000]]/Table8[[#This Row],[Column2]])*100</f>
        <v>0.30928452495621467</v>
      </c>
      <c r="G26" s="3">
        <v>9699172923</v>
      </c>
      <c r="H26" s="3">
        <v>-10240292871</v>
      </c>
      <c r="I26" s="3">
        <v>-11223910696</v>
      </c>
      <c r="J26" s="3">
        <f>Table8[[#This Row],[-3505148603.0000]]+Table8[[#This Row],[-59887988520.0000]]+Table8[[#This Row],[9723587509]]</f>
        <v>-11765030644</v>
      </c>
      <c r="K26" s="26">
        <f>(Table8[[#This Row],[-53669549614.0000]]/Table8[[#This Row],[Column1]])*100</f>
        <v>-0.40075581614453548</v>
      </c>
      <c r="L26" s="1">
        <v>2935710517488</v>
      </c>
      <c r="M26" s="1">
        <v>-2400809494769</v>
      </c>
      <c r="N26" s="1">
        <v>-2400809494769</v>
      </c>
    </row>
    <row r="27" spans="1:14" ht="23.1" customHeight="1" x14ac:dyDescent="0.6">
      <c r="A27" s="2" t="s">
        <v>129</v>
      </c>
      <c r="B27" s="3">
        <v>0</v>
      </c>
      <c r="C27" s="3">
        <v>3616555722</v>
      </c>
      <c r="D27" s="3">
        <v>3060478502</v>
      </c>
      <c r="E27" s="3">
        <f>Table8[[#This Row],[-3425776739.0000]]+Table8[[#This Row],[20700143138.0000]]+Table8[[#This Row],[195645624]]</f>
        <v>6677034224</v>
      </c>
      <c r="F27" s="26">
        <f>(Table8[[#This Row],[17470012023.0000]]/Table8[[#This Row],[Column2]])*100</f>
        <v>-0.27811595374594467</v>
      </c>
      <c r="G27" s="3">
        <v>8478355100</v>
      </c>
      <c r="H27" s="3">
        <v>3678860520</v>
      </c>
      <c r="I27" s="3">
        <v>-22201620491</v>
      </c>
      <c r="J27" s="3">
        <f>Table8[[#This Row],[-3505148603.0000]]+Table8[[#This Row],[-59887988520.0000]]+Table8[[#This Row],[9723587509]]</f>
        <v>-10044404871</v>
      </c>
      <c r="K27" s="26">
        <f>(Table8[[#This Row],[-53669549614.0000]]/Table8[[#This Row],[Column1]])*100</f>
        <v>-0.34214561725911241</v>
      </c>
      <c r="L27" s="1">
        <v>2935710517488</v>
      </c>
      <c r="M27" s="1">
        <v>-2400809494769</v>
      </c>
      <c r="N27" s="1">
        <v>-2400809494769</v>
      </c>
    </row>
    <row r="28" spans="1:14" ht="23.1" customHeight="1" x14ac:dyDescent="0.6">
      <c r="A28" s="2" t="s">
        <v>130</v>
      </c>
      <c r="B28" s="3">
        <v>0</v>
      </c>
      <c r="C28" s="3">
        <v>-509675403</v>
      </c>
      <c r="D28" s="3">
        <v>-2271874874</v>
      </c>
      <c r="E28" s="3">
        <f>Table8[[#This Row],[-3425776739.0000]]+Table8[[#This Row],[20700143138.0000]]+Table8[[#This Row],[195645624]]</f>
        <v>-2781550277</v>
      </c>
      <c r="F28" s="26">
        <f>(Table8[[#This Row],[17470012023.0000]]/Table8[[#This Row],[Column2]])*100</f>
        <v>0.11585885023616312</v>
      </c>
      <c r="G28" s="3">
        <v>8195515000</v>
      </c>
      <c r="H28" s="3">
        <v>-7054175413</v>
      </c>
      <c r="I28" s="3">
        <v>-37672151083</v>
      </c>
      <c r="J28" s="3">
        <f>Table8[[#This Row],[-3505148603.0000]]+Table8[[#This Row],[-59887988520.0000]]+Table8[[#This Row],[9723587509]]</f>
        <v>-36530811496</v>
      </c>
      <c r="K28" s="26">
        <f>(Table8[[#This Row],[-53669549614.0000]]/Table8[[#This Row],[Column1]])*100</f>
        <v>-1.2443601396795188</v>
      </c>
      <c r="L28" s="1">
        <v>2935710517488</v>
      </c>
      <c r="M28" s="1">
        <v>-2400809494769</v>
      </c>
      <c r="N28" s="1">
        <v>-2400809494769</v>
      </c>
    </row>
    <row r="29" spans="1:14" ht="23.1" customHeight="1" x14ac:dyDescent="0.6">
      <c r="A29" s="2" t="s">
        <v>131</v>
      </c>
      <c r="B29" s="3">
        <v>0</v>
      </c>
      <c r="C29" s="3">
        <v>2306776259</v>
      </c>
      <c r="D29" s="3">
        <v>-519857486</v>
      </c>
      <c r="E29" s="3">
        <f>Table8[[#This Row],[-3425776739.0000]]+Table8[[#This Row],[20700143138.0000]]+Table8[[#This Row],[195645624]]</f>
        <v>1786918773</v>
      </c>
      <c r="F29" s="26">
        <f>(Table8[[#This Row],[17470012023.0000]]/Table8[[#This Row],[Column2]])*100</f>
        <v>-7.4429844470934703E-2</v>
      </c>
      <c r="G29" s="3">
        <v>5906829600</v>
      </c>
      <c r="H29" s="3">
        <v>-3217486217</v>
      </c>
      <c r="I29" s="3">
        <v>-48051173615</v>
      </c>
      <c r="J29" s="3">
        <f>Table8[[#This Row],[-3505148603.0000]]+Table8[[#This Row],[-59887988520.0000]]+Table8[[#This Row],[9723587509]]</f>
        <v>-45361830232</v>
      </c>
      <c r="K29" s="26">
        <f>(Table8[[#This Row],[-53669549614.0000]]/Table8[[#This Row],[Column1]])*100</f>
        <v>-1.5451738160755295</v>
      </c>
      <c r="L29" s="1">
        <v>2935710517488</v>
      </c>
      <c r="M29" s="1">
        <v>-2400809494769</v>
      </c>
      <c r="N29" s="1">
        <v>-2400809494769</v>
      </c>
    </row>
    <row r="30" spans="1:14" ht="23.1" customHeight="1" x14ac:dyDescent="0.6">
      <c r="A30" s="2" t="s">
        <v>132</v>
      </c>
      <c r="B30" s="3">
        <v>821548630</v>
      </c>
      <c r="C30" s="3">
        <v>-2583235632</v>
      </c>
      <c r="D30" s="3">
        <v>2227304907</v>
      </c>
      <c r="E30" s="3">
        <f>Table8[[#This Row],[-3425776739.0000]]+Table8[[#This Row],[20700143138.0000]]+Table8[[#This Row],[195645624]]</f>
        <v>465617905</v>
      </c>
      <c r="F30" s="26">
        <f>(Table8[[#This Row],[17470012023.0000]]/Table8[[#This Row],[Column2]])*100</f>
        <v>-1.9394204580351373E-2</v>
      </c>
      <c r="G30" s="3">
        <v>43624232253</v>
      </c>
      <c r="H30" s="3">
        <v>6370953425</v>
      </c>
      <c r="I30" s="3">
        <v>28855207630</v>
      </c>
      <c r="J30" s="3">
        <f>Table8[[#This Row],[-3505148603.0000]]+Table8[[#This Row],[-59887988520.0000]]+Table8[[#This Row],[9723587509]]</f>
        <v>78850393308</v>
      </c>
      <c r="K30" s="26">
        <f>(Table8[[#This Row],[-53669549614.0000]]/Table8[[#This Row],[Column1]])*100</f>
        <v>2.6859049227874801</v>
      </c>
      <c r="L30" s="1">
        <v>2935710517488</v>
      </c>
      <c r="M30" s="1">
        <v>-2400809494769</v>
      </c>
      <c r="N30" s="1">
        <v>-2400809494769</v>
      </c>
    </row>
    <row r="31" spans="1:14" ht="23.1" customHeight="1" x14ac:dyDescent="0.6">
      <c r="A31" s="2" t="s">
        <v>133</v>
      </c>
      <c r="B31" s="3">
        <v>51695072</v>
      </c>
      <c r="C31" s="3">
        <v>-4226743259</v>
      </c>
      <c r="D31" s="3">
        <v>-827939017</v>
      </c>
      <c r="E31" s="3">
        <f>Table8[[#This Row],[-3425776739.0000]]+Table8[[#This Row],[20700143138.0000]]+Table8[[#This Row],[195645624]]</f>
        <v>-5002987204</v>
      </c>
      <c r="F31" s="26">
        <f>(Table8[[#This Row],[17470012023.0000]]/Table8[[#This Row],[Column2]])*100</f>
        <v>0.20838751324920826</v>
      </c>
      <c r="G31" s="3">
        <v>2662296238</v>
      </c>
      <c r="H31" s="3">
        <v>-26660716044</v>
      </c>
      <c r="I31" s="3">
        <v>-9899523126</v>
      </c>
      <c r="J31" s="3">
        <f>Table8[[#This Row],[-3505148603.0000]]+Table8[[#This Row],[-59887988520.0000]]+Table8[[#This Row],[9723587509]]</f>
        <v>-33897942932</v>
      </c>
      <c r="K31" s="26">
        <f>(Table8[[#This Row],[-53669549614.0000]]/Table8[[#This Row],[Column1]])*100</f>
        <v>-1.1546759372244051</v>
      </c>
      <c r="L31" s="1">
        <v>2935710517488</v>
      </c>
      <c r="M31" s="1">
        <v>-2400809494769</v>
      </c>
      <c r="N31" s="1">
        <v>-2400809494769</v>
      </c>
    </row>
    <row r="32" spans="1:14" ht="23.1" customHeight="1" x14ac:dyDescent="0.6">
      <c r="A32" s="2" t="s">
        <v>134</v>
      </c>
      <c r="B32" s="3">
        <f>'درآمد سود سهام'!G72</f>
        <v>54417662032</v>
      </c>
      <c r="C32" s="3">
        <v>-119237679423</v>
      </c>
      <c r="D32" s="3">
        <v>13981652498</v>
      </c>
      <c r="E32" s="3">
        <f>Table8[[#This Row],[-3425776739.0000]]+Table8[[#This Row],[20700143138.0000]]+Table8[[#This Row],[195645624]]</f>
        <v>-50838364893</v>
      </c>
      <c r="F32" s="26">
        <f>(Table8[[#This Row],[17470012023.0000]]/Table8[[#This Row],[Column2]])*100</f>
        <v>2.1175509761923674</v>
      </c>
      <c r="G32" s="3">
        <v>1398088903279</v>
      </c>
      <c r="H32" s="3">
        <v>1030086399560</v>
      </c>
      <c r="I32" s="3">
        <v>272505071339</v>
      </c>
      <c r="J32" s="3">
        <f>Table8[[#This Row],[-3505148603.0000]]+Table8[[#This Row],[-59887988520.0000]]+Table8[[#This Row],[9723587509]]</f>
        <v>2700680374178</v>
      </c>
      <c r="K32" s="26">
        <f>(Table8[[#This Row],[-53669549614.0000]]/Table8[[#This Row],[Column1]])*100</f>
        <v>91.994096764312161</v>
      </c>
      <c r="L32" s="1">
        <v>2935710517488</v>
      </c>
      <c r="M32" s="1">
        <v>-2400809494769</v>
      </c>
      <c r="N32" s="1">
        <v>-2400809494769</v>
      </c>
    </row>
    <row r="33" spans="1:14" ht="23.1" customHeight="1" x14ac:dyDescent="0.6">
      <c r="A33" s="2" t="s">
        <v>135</v>
      </c>
      <c r="B33" s="3">
        <v>719031647</v>
      </c>
      <c r="C33" s="3">
        <v>-10382395328</v>
      </c>
      <c r="D33" s="3">
        <v>-4412947023</v>
      </c>
      <c r="E33" s="3">
        <f>Table8[[#This Row],[-3425776739.0000]]+Table8[[#This Row],[20700143138.0000]]+Table8[[#This Row],[195645624]]</f>
        <v>-14076310704</v>
      </c>
      <c r="F33" s="26">
        <f>(Table8[[#This Row],[17470012023.0000]]/Table8[[#This Row],[Column2]])*100</f>
        <v>0.58631518805095317</v>
      </c>
      <c r="G33" s="3">
        <v>35735872825</v>
      </c>
      <c r="H33" s="3">
        <v>-52781760533</v>
      </c>
      <c r="I33" s="3">
        <v>-23499107180</v>
      </c>
      <c r="J33" s="3">
        <f>Table8[[#This Row],[-3505148603.0000]]+Table8[[#This Row],[-59887988520.0000]]+Table8[[#This Row],[9723587509]]</f>
        <v>-40544994888</v>
      </c>
      <c r="K33" s="26">
        <f>(Table8[[#This Row],[-53669549614.0000]]/Table8[[#This Row],[Column1]])*100</f>
        <v>-1.3810964891284017</v>
      </c>
      <c r="L33" s="1">
        <v>2935710517488</v>
      </c>
      <c r="M33" s="1">
        <v>-2400809494769</v>
      </c>
      <c r="N33" s="1">
        <v>-2400809494769</v>
      </c>
    </row>
    <row r="34" spans="1:14" ht="23.1" customHeight="1" x14ac:dyDescent="0.6">
      <c r="A34" s="2" t="s">
        <v>136</v>
      </c>
      <c r="B34" s="3">
        <v>7179383034</v>
      </c>
      <c r="C34" s="3">
        <v>-337203009778</v>
      </c>
      <c r="D34" s="3">
        <v>-24868287327</v>
      </c>
      <c r="E34" s="3">
        <f>Table8[[#This Row],[-3425776739.0000]]+Table8[[#This Row],[20700143138.0000]]+Table8[[#This Row],[195645624]]</f>
        <v>-354891914071</v>
      </c>
      <c r="F34" s="26">
        <f>(Table8[[#This Row],[17470012023.0000]]/Table8[[#This Row],[Column2]])*100</f>
        <v>14.782177213321409</v>
      </c>
      <c r="G34" s="3">
        <v>389840498756</v>
      </c>
      <c r="H34" s="3">
        <v>-1346309851168</v>
      </c>
      <c r="I34" s="3">
        <v>-58060054576</v>
      </c>
      <c r="J34" s="3">
        <f>Table8[[#This Row],[-3505148603.0000]]+Table8[[#This Row],[-59887988520.0000]]+Table8[[#This Row],[9723587509]]</f>
        <v>-1014529406988</v>
      </c>
      <c r="K34" s="26">
        <f>(Table8[[#This Row],[-53669549614.0000]]/Table8[[#This Row],[Column1]])*100</f>
        <v>-34.55822367172982</v>
      </c>
      <c r="L34" s="1">
        <v>2935710517488</v>
      </c>
      <c r="M34" s="1">
        <v>-2400809494769</v>
      </c>
      <c r="N34" s="1">
        <v>-2400809494769</v>
      </c>
    </row>
    <row r="35" spans="1:14" ht="23.1" customHeight="1" x14ac:dyDescent="0.6">
      <c r="A35" s="2" t="s">
        <v>137</v>
      </c>
      <c r="B35" s="3">
        <v>24222944397</v>
      </c>
      <c r="C35" s="3">
        <v>-86066857391</v>
      </c>
      <c r="D35" s="3">
        <v>-18582129275</v>
      </c>
      <c r="E35" s="3">
        <f>Table8[[#This Row],[-3425776739.0000]]+Table8[[#This Row],[20700143138.0000]]+Table8[[#This Row],[195645624]]</f>
        <v>-80426042269</v>
      </c>
      <c r="F35" s="26">
        <f>(Table8[[#This Row],[17470012023.0000]]/Table8[[#This Row],[Column2]])*100</f>
        <v>3.3499551898739219</v>
      </c>
      <c r="G35" s="3">
        <v>1340336256630</v>
      </c>
      <c r="H35" s="3">
        <v>-2042657310849</v>
      </c>
      <c r="I35" s="3">
        <v>69088768762</v>
      </c>
      <c r="J35" s="3">
        <f>Table8[[#This Row],[-3505148603.0000]]+Table8[[#This Row],[-59887988520.0000]]+Table8[[#This Row],[9723587509]]</f>
        <v>-633232285457</v>
      </c>
      <c r="K35" s="26">
        <f>(Table8[[#This Row],[-53669549614.0000]]/Table8[[#This Row],[Column1]])*100</f>
        <v>-21.569983882431227</v>
      </c>
      <c r="L35" s="1">
        <v>2935710517488</v>
      </c>
      <c r="M35" s="1">
        <v>-2400809494769</v>
      </c>
      <c r="N35" s="1">
        <v>-2400809494769</v>
      </c>
    </row>
    <row r="36" spans="1:14" ht="23.1" customHeight="1" x14ac:dyDescent="0.6">
      <c r="A36" s="2" t="s">
        <v>138</v>
      </c>
      <c r="B36" s="3">
        <v>0</v>
      </c>
      <c r="C36" s="3">
        <v>17328181341</v>
      </c>
      <c r="D36" s="3">
        <v>-3670432020</v>
      </c>
      <c r="E36" s="3">
        <f>Table8[[#This Row],[-3425776739.0000]]+Table8[[#This Row],[20700143138.0000]]+Table8[[#This Row],[195645624]]</f>
        <v>13657749321</v>
      </c>
      <c r="F36" s="26">
        <f>(Table8[[#This Row],[17470012023.0000]]/Table8[[#This Row],[Column2]])*100</f>
        <v>-0.568881010790659</v>
      </c>
      <c r="G36" s="3">
        <v>26803845000</v>
      </c>
      <c r="H36" s="3">
        <v>-119696782158</v>
      </c>
      <c r="I36" s="3">
        <v>-29983680089</v>
      </c>
      <c r="J36" s="3">
        <f>Table8[[#This Row],[-3505148603.0000]]+Table8[[#This Row],[-59887988520.0000]]+Table8[[#This Row],[9723587509]]</f>
        <v>-122876617247</v>
      </c>
      <c r="K36" s="26">
        <f>(Table8[[#This Row],[-53669549614.0000]]/Table8[[#This Row],[Column1]])*100</f>
        <v>-4.1855835755952482</v>
      </c>
      <c r="L36" s="1">
        <v>2935710517488</v>
      </c>
      <c r="M36" s="1">
        <v>-2400809494769</v>
      </c>
      <c r="N36" s="1">
        <v>-2400809494769</v>
      </c>
    </row>
    <row r="37" spans="1:14" ht="23.1" customHeight="1" x14ac:dyDescent="0.6">
      <c r="A37" s="2" t="s">
        <v>139</v>
      </c>
      <c r="B37" s="3">
        <v>393478969</v>
      </c>
      <c r="C37" s="3">
        <v>-13948285351</v>
      </c>
      <c r="D37" s="3">
        <v>-576146802</v>
      </c>
      <c r="E37" s="3">
        <f>Table8[[#This Row],[-3425776739.0000]]+Table8[[#This Row],[20700143138.0000]]+Table8[[#This Row],[195645624]]</f>
        <v>-14130953184</v>
      </c>
      <c r="F37" s="26">
        <f>(Table8[[#This Row],[17470012023.0000]]/Table8[[#This Row],[Column2]])*100</f>
        <v>0.58859119037929519</v>
      </c>
      <c r="G37" s="3">
        <v>20670761824</v>
      </c>
      <c r="H37" s="3">
        <v>-30118053113</v>
      </c>
      <c r="I37" s="3">
        <v>-52893447715</v>
      </c>
      <c r="J37" s="3">
        <f>Table8[[#This Row],[-3505148603.0000]]+Table8[[#This Row],[-59887988520.0000]]+Table8[[#This Row],[9723587509]]</f>
        <v>-62340739004</v>
      </c>
      <c r="K37" s="26">
        <f>(Table8[[#This Row],[-53669549614.0000]]/Table8[[#This Row],[Column1]])*100</f>
        <v>-2.123531548244856</v>
      </c>
      <c r="L37" s="1">
        <v>2935710517488</v>
      </c>
      <c r="M37" s="1">
        <v>-2400809494769</v>
      </c>
      <c r="N37" s="1">
        <v>-2400809494769</v>
      </c>
    </row>
    <row r="38" spans="1:14" ht="23.1" customHeight="1" x14ac:dyDescent="0.6">
      <c r="A38" s="2" t="s">
        <v>140</v>
      </c>
      <c r="B38" s="3">
        <v>151816038</v>
      </c>
      <c r="C38" s="3">
        <v>-10425895973</v>
      </c>
      <c r="D38" s="3">
        <v>-2540928426</v>
      </c>
      <c r="E38" s="3">
        <f>Table8[[#This Row],[-3425776739.0000]]+Table8[[#This Row],[20700143138.0000]]+Table8[[#This Row],[195645624]]</f>
        <v>-12815008361</v>
      </c>
      <c r="F38" s="26">
        <f>(Table8[[#This Row],[17470012023.0000]]/Table8[[#This Row],[Column2]])*100</f>
        <v>0.5337786437833556</v>
      </c>
      <c r="G38" s="3">
        <v>7767920619</v>
      </c>
      <c r="H38" s="3">
        <v>-37342180263</v>
      </c>
      <c r="I38" s="3">
        <v>-27783527714</v>
      </c>
      <c r="J38" s="3">
        <f>Table8[[#This Row],[-3505148603.0000]]+Table8[[#This Row],[-59887988520.0000]]+Table8[[#This Row],[9723587509]]</f>
        <v>-57357787358</v>
      </c>
      <c r="K38" s="26">
        <f>(Table8[[#This Row],[-53669549614.0000]]/Table8[[#This Row],[Column1]])*100</f>
        <v>-1.9537957511927759</v>
      </c>
      <c r="L38" s="1">
        <v>2935710517488</v>
      </c>
      <c r="M38" s="1">
        <v>-2400809494769</v>
      </c>
      <c r="N38" s="1">
        <v>-2400809494769</v>
      </c>
    </row>
    <row r="39" spans="1:14" ht="23.1" customHeight="1" x14ac:dyDescent="0.6">
      <c r="A39" s="2" t="s">
        <v>141</v>
      </c>
      <c r="B39" s="3">
        <v>370435621</v>
      </c>
      <c r="C39" s="3">
        <v>-2845713783</v>
      </c>
      <c r="D39" s="3">
        <v>-1850584090</v>
      </c>
      <c r="E39" s="3">
        <f>Table8[[#This Row],[-3425776739.0000]]+Table8[[#This Row],[20700143138.0000]]+Table8[[#This Row],[195645624]]</f>
        <v>-4325862252</v>
      </c>
      <c r="F39" s="26">
        <f>(Table8[[#This Row],[17470012023.0000]]/Table8[[#This Row],[Column2]])*100</f>
        <v>0.18018348650425611</v>
      </c>
      <c r="G39" s="3">
        <v>18781085981</v>
      </c>
      <c r="H39" s="3">
        <v>-79619777217</v>
      </c>
      <c r="I39" s="3">
        <v>-19754318185</v>
      </c>
      <c r="J39" s="3">
        <f>Table8[[#This Row],[-3505148603.0000]]+Table8[[#This Row],[-59887988520.0000]]+Table8[[#This Row],[9723587509]]</f>
        <v>-80593009421</v>
      </c>
      <c r="K39" s="26">
        <f>(Table8[[#This Row],[-53669549614.0000]]/Table8[[#This Row],[Column1]])*100</f>
        <v>-2.745264185310786</v>
      </c>
      <c r="L39" s="1">
        <v>2935710517488</v>
      </c>
      <c r="M39" s="1">
        <v>-2400809494769</v>
      </c>
      <c r="N39" s="1">
        <v>-2400809494769</v>
      </c>
    </row>
    <row r="40" spans="1:14" ht="23.1" customHeight="1" x14ac:dyDescent="0.6">
      <c r="A40" s="2" t="s">
        <v>142</v>
      </c>
      <c r="B40" s="3">
        <v>481913565</v>
      </c>
      <c r="C40" s="3">
        <v>-15649164624</v>
      </c>
      <c r="D40" s="3">
        <v>663518706</v>
      </c>
      <c r="E40" s="3">
        <f>Table8[[#This Row],[-3425776739.0000]]+Table8[[#This Row],[20700143138.0000]]+Table8[[#This Row],[195645624]]</f>
        <v>-14503732353</v>
      </c>
      <c r="F40" s="26">
        <f>(Table8[[#This Row],[17470012023.0000]]/Table8[[#This Row],[Column2]])*100</f>
        <v>0.60411841858345838</v>
      </c>
      <c r="G40" s="3">
        <v>25155888113</v>
      </c>
      <c r="H40" s="3">
        <v>-9528534361</v>
      </c>
      <c r="I40" s="3">
        <v>-1052657251</v>
      </c>
      <c r="J40" s="3">
        <f>Table8[[#This Row],[-3505148603.0000]]+Table8[[#This Row],[-59887988520.0000]]+Table8[[#This Row],[9723587509]]</f>
        <v>14574696501</v>
      </c>
      <c r="K40" s="26">
        <f>(Table8[[#This Row],[-53669549614.0000]]/Table8[[#This Row],[Column1]])*100</f>
        <v>0.49646231854873535</v>
      </c>
      <c r="L40" s="1">
        <v>2935710517488</v>
      </c>
      <c r="M40" s="1">
        <v>-2400809494769</v>
      </c>
      <c r="N40" s="1">
        <v>-2400809494769</v>
      </c>
    </row>
    <row r="41" spans="1:14" ht="23.1" customHeight="1" x14ac:dyDescent="0.6">
      <c r="A41" s="2" t="s">
        <v>143</v>
      </c>
      <c r="B41" s="3">
        <v>0</v>
      </c>
      <c r="C41" s="3">
        <v>10773062029</v>
      </c>
      <c r="D41" s="3">
        <v>-3675941206</v>
      </c>
      <c r="E41" s="3">
        <f>Table8[[#This Row],[-3425776739.0000]]+Table8[[#This Row],[20700143138.0000]]+Table8[[#This Row],[195645624]]</f>
        <v>7097120823</v>
      </c>
      <c r="F41" s="26">
        <f>(Table8[[#This Row],[17470012023.0000]]/Table8[[#This Row],[Column2]])*100</f>
        <v>-0.29561366024516111</v>
      </c>
      <c r="G41" s="3">
        <v>2873958000</v>
      </c>
      <c r="H41" s="3">
        <v>-18643500130</v>
      </c>
      <c r="I41" s="3">
        <v>-4127666294</v>
      </c>
      <c r="J41" s="3">
        <f>Table8[[#This Row],[-3505148603.0000]]+Table8[[#This Row],[-59887988520.0000]]+Table8[[#This Row],[9723587509]]</f>
        <v>-19897208424</v>
      </c>
      <c r="K41" s="26">
        <f>(Table8[[#This Row],[-53669549614.0000]]/Table8[[#This Row],[Column1]])*100</f>
        <v>-0.67776466056419782</v>
      </c>
      <c r="L41" s="1">
        <v>2935710517488</v>
      </c>
      <c r="M41" s="1">
        <v>-2400809494769</v>
      </c>
      <c r="N41" s="1">
        <v>-2400809494769</v>
      </c>
    </row>
    <row r="42" spans="1:14" ht="23.1" customHeight="1" x14ac:dyDescent="0.6">
      <c r="A42" s="2" t="s">
        <v>144</v>
      </c>
      <c r="B42" s="3">
        <v>5735275790</v>
      </c>
      <c r="C42" s="3">
        <v>-194934796171</v>
      </c>
      <c r="D42" s="3">
        <v>-11212202769</v>
      </c>
      <c r="E42" s="3">
        <f>Table8[[#This Row],[-3425776739.0000]]+Table8[[#This Row],[20700143138.0000]]+Table8[[#This Row],[195645624]]</f>
        <v>-200411723150</v>
      </c>
      <c r="F42" s="26">
        <f>(Table8[[#This Row],[17470012023.0000]]/Table8[[#This Row],[Column2]])*100</f>
        <v>8.3476728822785304</v>
      </c>
      <c r="G42" s="3">
        <v>291543186020</v>
      </c>
      <c r="H42" s="3">
        <v>-451646598566</v>
      </c>
      <c r="I42" s="3">
        <v>-46011798054</v>
      </c>
      <c r="J42" s="3">
        <f>Table8[[#This Row],[-3505148603.0000]]+Table8[[#This Row],[-59887988520.0000]]+Table8[[#This Row],[9723587509]]</f>
        <v>-206115210600</v>
      </c>
      <c r="K42" s="26">
        <f>(Table8[[#This Row],[-53669549614.0000]]/Table8[[#This Row],[Column1]])*100</f>
        <v>-7.0209650908076124</v>
      </c>
      <c r="L42" s="1">
        <v>2935710517488</v>
      </c>
      <c r="M42" s="1">
        <v>-2400809494769</v>
      </c>
      <c r="N42" s="1">
        <v>-2400809494769</v>
      </c>
    </row>
    <row r="43" spans="1:14" ht="23.1" customHeight="1" x14ac:dyDescent="0.6">
      <c r="A43" s="2" t="s">
        <v>145</v>
      </c>
      <c r="B43" s="3">
        <v>0</v>
      </c>
      <c r="C43" s="3">
        <v>62473435037</v>
      </c>
      <c r="D43" s="3">
        <v>-2124335062</v>
      </c>
      <c r="E43" s="3">
        <f>Table8[[#This Row],[-3425776739.0000]]+Table8[[#This Row],[20700143138.0000]]+Table8[[#This Row],[195645624]]</f>
        <v>60349099975</v>
      </c>
      <c r="F43" s="26">
        <f>(Table8[[#This Row],[17470012023.0000]]/Table8[[#This Row],[Column2]])*100</f>
        <v>-2.5136979883864816</v>
      </c>
      <c r="G43" s="3">
        <v>0</v>
      </c>
      <c r="H43" s="3">
        <v>10448696844</v>
      </c>
      <c r="I43" s="3">
        <v>285890928307</v>
      </c>
      <c r="J43" s="3">
        <f>Table8[[#This Row],[-3505148603.0000]]+Table8[[#This Row],[-59887988520.0000]]+Table8[[#This Row],[9723587509]]</f>
        <v>296339625151</v>
      </c>
      <c r="K43" s="26">
        <f>(Table8[[#This Row],[-53669549614.0000]]/Table8[[#This Row],[Column1]])*100</f>
        <v>10.094306757621627</v>
      </c>
      <c r="L43" s="1">
        <v>2935710517488</v>
      </c>
      <c r="M43" s="1">
        <v>-2400809494769</v>
      </c>
      <c r="N43" s="1">
        <v>-2400809494769</v>
      </c>
    </row>
    <row r="44" spans="1:14" ht="23.1" customHeight="1" x14ac:dyDescent="0.6">
      <c r="A44" s="2" t="s">
        <v>146</v>
      </c>
      <c r="B44" s="3">
        <v>0</v>
      </c>
      <c r="C44" s="3">
        <v>-6916754400</v>
      </c>
      <c r="D44" s="3">
        <v>431143998</v>
      </c>
      <c r="E44" s="3">
        <f>Table8[[#This Row],[-3425776739.0000]]+Table8[[#This Row],[20700143138.0000]]+Table8[[#This Row],[195645624]]</f>
        <v>-6485610402</v>
      </c>
      <c r="F44" s="26">
        <f>(Table8[[#This Row],[17470012023.0000]]/Table8[[#This Row],[Column2]])*100</f>
        <v>0.27014265047398234</v>
      </c>
      <c r="G44" s="3">
        <v>58122795000</v>
      </c>
      <c r="H44" s="3">
        <v>67522224391</v>
      </c>
      <c r="I44" s="3">
        <v>33673028346</v>
      </c>
      <c r="J44" s="3">
        <f>Table8[[#This Row],[-3505148603.0000]]+Table8[[#This Row],[-59887988520.0000]]+Table8[[#This Row],[9723587509]]</f>
        <v>159318047737</v>
      </c>
      <c r="K44" s="26">
        <f>(Table8[[#This Row],[-53669549614.0000]]/Table8[[#This Row],[Column1]])*100</f>
        <v>5.426899102889875</v>
      </c>
      <c r="L44" s="1">
        <v>2935710517488</v>
      </c>
      <c r="M44" s="1">
        <v>-2400809494769</v>
      </c>
      <c r="N44" s="1">
        <v>-2400809494769</v>
      </c>
    </row>
    <row r="45" spans="1:14" ht="23.1" customHeight="1" x14ac:dyDescent="0.6">
      <c r="A45" s="2" t="s">
        <v>147</v>
      </c>
      <c r="B45" s="3">
        <v>0</v>
      </c>
      <c r="C45" s="3">
        <v>-44440127177</v>
      </c>
      <c r="D45" s="3">
        <v>-3039142466</v>
      </c>
      <c r="E45" s="3">
        <f>Table8[[#This Row],[-3425776739.0000]]+Table8[[#This Row],[20700143138.0000]]+Table8[[#This Row],[195645624]]</f>
        <v>-47479269643</v>
      </c>
      <c r="F45" s="26">
        <f>(Table8[[#This Row],[17470012023.0000]]/Table8[[#This Row],[Column2]])*100</f>
        <v>1.9776358660047844</v>
      </c>
      <c r="G45" s="3">
        <v>0</v>
      </c>
      <c r="H45" s="3">
        <v>-210614852154</v>
      </c>
      <c r="I45" s="3">
        <v>-52606051081</v>
      </c>
      <c r="J45" s="3">
        <f>Table8[[#This Row],[-3505148603.0000]]+Table8[[#This Row],[-59887988520.0000]]+Table8[[#This Row],[9723587509]]</f>
        <v>-263220903235</v>
      </c>
      <c r="K45" s="26">
        <f>(Table8[[#This Row],[-53669549614.0000]]/Table8[[#This Row],[Column1]])*100</f>
        <v>-8.9661736627980027</v>
      </c>
      <c r="L45" s="1">
        <v>2935710517488</v>
      </c>
      <c r="M45" s="1">
        <v>-2400809494769</v>
      </c>
      <c r="N45" s="1">
        <v>-2400809494769</v>
      </c>
    </row>
    <row r="46" spans="1:14" ht="23.1" customHeight="1" x14ac:dyDescent="0.6">
      <c r="A46" s="2" t="s">
        <v>148</v>
      </c>
      <c r="B46" s="3">
        <v>224573947</v>
      </c>
      <c r="C46" s="3">
        <v>-13159270362</v>
      </c>
      <c r="D46" s="3">
        <v>-13433289733</v>
      </c>
      <c r="E46" s="3">
        <f>Table8[[#This Row],[-3425776739.0000]]+Table8[[#This Row],[20700143138.0000]]+Table8[[#This Row],[195645624]]</f>
        <v>-26367986148</v>
      </c>
      <c r="F46" s="26">
        <f>(Table8[[#This Row],[17470012023.0000]]/Table8[[#This Row],[Column2]])*100</f>
        <v>1.0982956459249202</v>
      </c>
      <c r="G46" s="3">
        <v>11340984313</v>
      </c>
      <c r="H46" s="3">
        <v>-214166723123</v>
      </c>
      <c r="I46" s="3">
        <v>-29336466595</v>
      </c>
      <c r="J46" s="3">
        <f>Table8[[#This Row],[-3505148603.0000]]+Table8[[#This Row],[-59887988520.0000]]+Table8[[#This Row],[9723587509]]</f>
        <v>-232162205405</v>
      </c>
      <c r="K46" s="26">
        <f>(Table8[[#This Row],[-53669549614.0000]]/Table8[[#This Row],[Column1]])*100</f>
        <v>-7.9082117947942052</v>
      </c>
      <c r="L46" s="1">
        <v>2935710517488</v>
      </c>
      <c r="M46" s="1">
        <v>-2400809494769</v>
      </c>
      <c r="N46" s="1">
        <v>-2400809494769</v>
      </c>
    </row>
    <row r="47" spans="1:14" ht="23.1" customHeight="1" x14ac:dyDescent="0.6">
      <c r="A47" s="2" t="s">
        <v>149</v>
      </c>
      <c r="B47" s="3">
        <v>337391403</v>
      </c>
      <c r="C47" s="3">
        <v>-24280067016</v>
      </c>
      <c r="D47" s="3">
        <v>-552173909</v>
      </c>
      <c r="E47" s="3">
        <f>Table8[[#This Row],[-3425776739.0000]]+Table8[[#This Row],[20700143138.0000]]+Table8[[#This Row],[195645624]]</f>
        <v>-24494849522</v>
      </c>
      <c r="F47" s="26">
        <f>(Table8[[#This Row],[17470012023.0000]]/Table8[[#This Row],[Column2]])*100</f>
        <v>1.020274602186078</v>
      </c>
      <c r="G47" s="3">
        <v>24103405511</v>
      </c>
      <c r="H47" s="3">
        <v>-94901608254</v>
      </c>
      <c r="I47" s="3">
        <v>-35230085353</v>
      </c>
      <c r="J47" s="3">
        <f>Table8[[#This Row],[-3505148603.0000]]+Table8[[#This Row],[-59887988520.0000]]+Table8[[#This Row],[9723587509]]</f>
        <v>-106028288096</v>
      </c>
      <c r="K47" s="26">
        <f>(Table8[[#This Row],[-53669549614.0000]]/Table8[[#This Row],[Column1]])*100</f>
        <v>-3.6116738167605584</v>
      </c>
      <c r="L47" s="1">
        <v>2935710517488</v>
      </c>
      <c r="M47" s="1">
        <v>-2400809494769</v>
      </c>
      <c r="N47" s="1">
        <v>-2400809494769</v>
      </c>
    </row>
    <row r="48" spans="1:14" ht="23.1" customHeight="1" x14ac:dyDescent="0.6">
      <c r="A48" s="2" t="s">
        <v>150</v>
      </c>
      <c r="B48" s="3">
        <v>14608300</v>
      </c>
      <c r="C48" s="3">
        <v>-7706753923</v>
      </c>
      <c r="D48" s="3">
        <v>-318176807</v>
      </c>
      <c r="E48" s="3">
        <f>Table8[[#This Row],[-3425776739.0000]]+Table8[[#This Row],[20700143138.0000]]+Table8[[#This Row],[195645624]]</f>
        <v>-8010322430</v>
      </c>
      <c r="F48" s="26">
        <f>(Table8[[#This Row],[17470012023.0000]]/Table8[[#This Row],[Column2]])*100</f>
        <v>0.33365089764320233</v>
      </c>
      <c r="G48" s="3">
        <v>23290981783</v>
      </c>
      <c r="H48" s="3">
        <v>-5918973670</v>
      </c>
      <c r="I48" s="3">
        <v>-15138721490</v>
      </c>
      <c r="J48" s="3">
        <f>Table8[[#This Row],[-3505148603.0000]]+Table8[[#This Row],[-59887988520.0000]]+Table8[[#This Row],[9723587509]]</f>
        <v>2233286623</v>
      </c>
      <c r="K48" s="26">
        <f>(Table8[[#This Row],[-53669549614.0000]]/Table8[[#This Row],[Column1]])*100</f>
        <v>7.607312130049379E-2</v>
      </c>
      <c r="L48" s="1">
        <v>2935710517488</v>
      </c>
      <c r="M48" s="1">
        <v>-2400809494769</v>
      </c>
      <c r="N48" s="1">
        <v>-2400809494769</v>
      </c>
    </row>
    <row r="49" spans="1:14" ht="23.1" customHeight="1" x14ac:dyDescent="0.6">
      <c r="A49" s="2" t="s">
        <v>151</v>
      </c>
      <c r="B49" s="3">
        <v>173338248</v>
      </c>
      <c r="C49" s="3">
        <v>-13734814756</v>
      </c>
      <c r="D49" s="3">
        <v>-4875177252</v>
      </c>
      <c r="E49" s="3">
        <f>Table8[[#This Row],[-3425776739.0000]]+Table8[[#This Row],[20700143138.0000]]+Table8[[#This Row],[195645624]]</f>
        <v>-18436653760</v>
      </c>
      <c r="F49" s="26">
        <f>(Table8[[#This Row],[17470012023.0000]]/Table8[[#This Row],[Column2]])*100</f>
        <v>0.76793489030140349</v>
      </c>
      <c r="G49" s="3">
        <v>8788249203</v>
      </c>
      <c r="H49" s="3">
        <v>-32670122508</v>
      </c>
      <c r="I49" s="3">
        <v>-37264756762</v>
      </c>
      <c r="J49" s="3">
        <f>Table8[[#This Row],[-3505148603.0000]]+Table8[[#This Row],[-59887988520.0000]]+Table8[[#This Row],[9723587509]]</f>
        <v>-61146630067</v>
      </c>
      <c r="K49" s="26">
        <f>(Table8[[#This Row],[-53669549614.0000]]/Table8[[#This Row],[Column1]])*100</f>
        <v>-2.0828562524387229</v>
      </c>
      <c r="L49" s="1">
        <v>2935710517488</v>
      </c>
      <c r="M49" s="1">
        <v>-2400809494769</v>
      </c>
      <c r="N49" s="1">
        <v>-2400809494769</v>
      </c>
    </row>
    <row r="50" spans="1:14" ht="23.1" customHeight="1" x14ac:dyDescent="0.6">
      <c r="A50" s="2" t="s">
        <v>152</v>
      </c>
      <c r="B50" s="3">
        <v>387617306</v>
      </c>
      <c r="C50" s="3">
        <v>-18644612475</v>
      </c>
      <c r="D50" s="3">
        <v>-5345713567</v>
      </c>
      <c r="E50" s="3">
        <f>Table8[[#This Row],[-3425776739.0000]]+Table8[[#This Row],[20700143138.0000]]+Table8[[#This Row],[195645624]]</f>
        <v>-23602708736</v>
      </c>
      <c r="F50" s="26">
        <f>(Table8[[#This Row],[17470012023.0000]]/Table8[[#This Row],[Column2]])*100</f>
        <v>0.98311460311310517</v>
      </c>
      <c r="G50" s="3">
        <v>20039814726</v>
      </c>
      <c r="H50" s="3">
        <v>-20623347635</v>
      </c>
      <c r="I50" s="3">
        <v>9143530180</v>
      </c>
      <c r="J50" s="3">
        <f>Table8[[#This Row],[-3505148603.0000]]+Table8[[#This Row],[-59887988520.0000]]+Table8[[#This Row],[9723587509]]</f>
        <v>8559997271</v>
      </c>
      <c r="K50" s="26">
        <f>(Table8[[#This Row],[-53669549614.0000]]/Table8[[#This Row],[Column1]])*100</f>
        <v>0.29158178982594424</v>
      </c>
      <c r="L50" s="1">
        <v>2935710517488</v>
      </c>
      <c r="M50" s="1">
        <v>-2400809494769</v>
      </c>
      <c r="N50" s="1">
        <v>-2400809494769</v>
      </c>
    </row>
    <row r="51" spans="1:14" ht="23.1" customHeight="1" x14ac:dyDescent="0.6">
      <c r="A51" s="2" t="s">
        <v>153</v>
      </c>
      <c r="B51" s="3">
        <v>166889010</v>
      </c>
      <c r="C51" s="3">
        <v>-214562474</v>
      </c>
      <c r="D51" s="3">
        <v>-223003232</v>
      </c>
      <c r="E51" s="3">
        <f>Table8[[#This Row],[-3425776739.0000]]+Table8[[#This Row],[20700143138.0000]]+Table8[[#This Row],[195645624]]</f>
        <v>-270676696</v>
      </c>
      <c r="F51" s="26">
        <f>(Table8[[#This Row],[17470012023.0000]]/Table8[[#This Row],[Column2]])*100</f>
        <v>1.1274392932457303E-2</v>
      </c>
      <c r="G51" s="3">
        <v>8433457982</v>
      </c>
      <c r="H51" s="3">
        <v>-798104832</v>
      </c>
      <c r="I51" s="3">
        <v>-16955159568</v>
      </c>
      <c r="J51" s="3">
        <f>Table8[[#This Row],[-3505148603.0000]]+Table8[[#This Row],[-59887988520.0000]]+Table8[[#This Row],[9723587509]]</f>
        <v>-9319806418</v>
      </c>
      <c r="K51" s="26">
        <f>(Table8[[#This Row],[-53669549614.0000]]/Table8[[#This Row],[Column1]])*100</f>
        <v>-0.31746339983053506</v>
      </c>
      <c r="L51" s="1">
        <v>2935710517488</v>
      </c>
      <c r="M51" s="1">
        <v>-2400809494769</v>
      </c>
      <c r="N51" s="1">
        <v>-2400809494769</v>
      </c>
    </row>
    <row r="52" spans="1:14" ht="23.1" customHeight="1" x14ac:dyDescent="0.6">
      <c r="A52" s="2" t="s">
        <v>154</v>
      </c>
      <c r="B52" s="3">
        <v>0</v>
      </c>
      <c r="C52" s="3">
        <v>-21301599197</v>
      </c>
      <c r="D52" s="3">
        <v>-866272853</v>
      </c>
      <c r="E52" s="3">
        <f>Table8[[#This Row],[-3425776739.0000]]+Table8[[#This Row],[20700143138.0000]]+Table8[[#This Row],[195645624]]</f>
        <v>-22167872050</v>
      </c>
      <c r="F52" s="26">
        <f>(Table8[[#This Row],[17470012023.0000]]/Table8[[#This Row],[Column2]])*100</f>
        <v>0.92334989920276611</v>
      </c>
      <c r="G52" s="3">
        <v>5355354670</v>
      </c>
      <c r="H52" s="3">
        <v>-31352001235</v>
      </c>
      <c r="I52" s="3">
        <v>-19794801545</v>
      </c>
      <c r="J52" s="3">
        <f>Table8[[#This Row],[-3505148603.0000]]+Table8[[#This Row],[-59887988520.0000]]+Table8[[#This Row],[9723587509]]</f>
        <v>-45791448110</v>
      </c>
      <c r="K52" s="26">
        <f>(Table8[[#This Row],[-53669549614.0000]]/Table8[[#This Row],[Column1]])*100</f>
        <v>-1.5598080204850162</v>
      </c>
      <c r="L52" s="1">
        <v>2935710517488</v>
      </c>
      <c r="M52" s="1">
        <v>-2400809494769</v>
      </c>
      <c r="N52" s="1">
        <v>-2400809494769</v>
      </c>
    </row>
    <row r="53" spans="1:14" ht="23.1" customHeight="1" x14ac:dyDescent="0.6">
      <c r="A53" s="2" t="s">
        <v>155</v>
      </c>
      <c r="B53" s="3">
        <v>0</v>
      </c>
      <c r="C53" s="3">
        <v>-15820151467</v>
      </c>
      <c r="D53" s="3">
        <v>-7824573401</v>
      </c>
      <c r="E53" s="3">
        <f>Table8[[#This Row],[-3425776739.0000]]+Table8[[#This Row],[20700143138.0000]]+Table8[[#This Row],[195645624]]</f>
        <v>-23644724868</v>
      </c>
      <c r="F53" s="26">
        <f>(Table8[[#This Row],[17470012023.0000]]/Table8[[#This Row],[Column2]])*100</f>
        <v>0.98486468499555135</v>
      </c>
      <c r="G53" s="3">
        <v>0</v>
      </c>
      <c r="H53" s="3">
        <v>-20067378254</v>
      </c>
      <c r="I53" s="3">
        <v>-19159864207</v>
      </c>
      <c r="J53" s="3">
        <f>Table8[[#This Row],[-3505148603.0000]]+Table8[[#This Row],[-59887988520.0000]]+Table8[[#This Row],[9723587509]]</f>
        <v>-39227242461</v>
      </c>
      <c r="K53" s="26">
        <f>(Table8[[#This Row],[-53669549614.0000]]/Table8[[#This Row],[Column1]])*100</f>
        <v>-1.3362094875269099</v>
      </c>
      <c r="L53" s="1">
        <v>2935710517488</v>
      </c>
      <c r="M53" s="1">
        <v>-2400809494769</v>
      </c>
      <c r="N53" s="1">
        <v>-2400809494769</v>
      </c>
    </row>
    <row r="54" spans="1:14" ht="23.1" customHeight="1" x14ac:dyDescent="0.6">
      <c r="A54" s="2" t="s">
        <v>156</v>
      </c>
      <c r="B54" s="3">
        <v>2330918186</v>
      </c>
      <c r="C54" s="3">
        <v>-36659360537</v>
      </c>
      <c r="D54" s="3">
        <v>2769763227</v>
      </c>
      <c r="E54" s="3">
        <f>Table8[[#This Row],[-3425776739.0000]]+Table8[[#This Row],[20700143138.0000]]+Table8[[#This Row],[195645624]]</f>
        <v>-31558679124</v>
      </c>
      <c r="F54" s="26">
        <f>(Table8[[#This Row],[17470012023.0000]]/Table8[[#This Row],[Column2]])*100</f>
        <v>1.3145015959309383</v>
      </c>
      <c r="G54" s="3">
        <v>125017108092</v>
      </c>
      <c r="H54" s="3">
        <v>335978296505</v>
      </c>
      <c r="I54" s="3">
        <v>34176952042</v>
      </c>
      <c r="J54" s="3">
        <f>Table8[[#This Row],[-3505148603.0000]]+Table8[[#This Row],[-59887988520.0000]]+Table8[[#This Row],[9723587509]]</f>
        <v>495172356639</v>
      </c>
      <c r="K54" s="26">
        <f>(Table8[[#This Row],[-53669549614.0000]]/Table8[[#This Row],[Column1]])*100</f>
        <v>16.867206548100125</v>
      </c>
      <c r="L54" s="1">
        <v>2935710517488</v>
      </c>
      <c r="M54" s="1">
        <v>-2400809494769</v>
      </c>
      <c r="N54" s="1">
        <v>-2400809494769</v>
      </c>
    </row>
    <row r="55" spans="1:14" ht="23.1" customHeight="1" x14ac:dyDescent="0.6">
      <c r="A55" s="2" t="s">
        <v>157</v>
      </c>
      <c r="B55" s="3">
        <v>56057675</v>
      </c>
      <c r="C55" s="3">
        <v>1214060364</v>
      </c>
      <c r="D55" s="3">
        <v>746784729</v>
      </c>
      <c r="E55" s="3">
        <f>Table8[[#This Row],[-3425776739.0000]]+Table8[[#This Row],[20700143138.0000]]+Table8[[#This Row],[195645624]]</f>
        <v>2016902768</v>
      </c>
      <c r="F55" s="26">
        <f>(Table8[[#This Row],[17470012023.0000]]/Table8[[#This Row],[Column2]])*100</f>
        <v>-8.4009279886410201E-2</v>
      </c>
      <c r="G55" s="3">
        <v>2898181793</v>
      </c>
      <c r="H55" s="3">
        <v>2060813218</v>
      </c>
      <c r="I55" s="3">
        <v>-113137312379</v>
      </c>
      <c r="J55" s="3">
        <f>Table8[[#This Row],[-3505148603.0000]]+Table8[[#This Row],[-59887988520.0000]]+Table8[[#This Row],[9723587509]]</f>
        <v>-108178317368</v>
      </c>
      <c r="K55" s="26">
        <f>(Table8[[#This Row],[-53669549614.0000]]/Table8[[#This Row],[Column1]])*100</f>
        <v>-3.6849109175984065</v>
      </c>
      <c r="L55" s="1">
        <v>2935710517488</v>
      </c>
      <c r="M55" s="1">
        <v>-2400809494769</v>
      </c>
      <c r="N55" s="1">
        <v>-2400809494769</v>
      </c>
    </row>
    <row r="56" spans="1:14" ht="23.1" customHeight="1" x14ac:dyDescent="0.6">
      <c r="A56" s="2" t="s">
        <v>158</v>
      </c>
      <c r="B56" s="3">
        <v>114345296</v>
      </c>
      <c r="C56" s="3">
        <v>-431852262</v>
      </c>
      <c r="D56" s="3">
        <v>-1281413202</v>
      </c>
      <c r="E56" s="3">
        <f>Table8[[#This Row],[-3425776739.0000]]+Table8[[#This Row],[20700143138.0000]]+Table8[[#This Row],[195645624]]</f>
        <v>-1598920168</v>
      </c>
      <c r="F56" s="26">
        <f>(Table8[[#This Row],[17470012023.0000]]/Table8[[#This Row],[Column2]])*100</f>
        <v>6.6599210453132773E-2</v>
      </c>
      <c r="G56" s="3">
        <v>5797306506</v>
      </c>
      <c r="H56" s="3">
        <v>-43754409376</v>
      </c>
      <c r="I56" s="3">
        <v>-3873367998</v>
      </c>
      <c r="J56" s="3">
        <f>Table8[[#This Row],[-3505148603.0000]]+Table8[[#This Row],[-59887988520.0000]]+Table8[[#This Row],[9723587509]]</f>
        <v>-41830470868</v>
      </c>
      <c r="K56" s="26">
        <f>(Table8[[#This Row],[-53669549614.0000]]/Table8[[#This Row],[Column1]])*100</f>
        <v>-1.4248840483016385</v>
      </c>
      <c r="L56" s="1">
        <v>2935710517488</v>
      </c>
      <c r="M56" s="1">
        <v>-2400809494769</v>
      </c>
      <c r="N56" s="1">
        <v>-2400809494769</v>
      </c>
    </row>
    <row r="57" spans="1:14" ht="23.1" customHeight="1" x14ac:dyDescent="0.6">
      <c r="A57" s="2" t="s">
        <v>159</v>
      </c>
      <c r="B57" s="3">
        <v>1152263030</v>
      </c>
      <c r="C57" s="3">
        <v>14533909443</v>
      </c>
      <c r="D57" s="3">
        <v>2149684024</v>
      </c>
      <c r="E57" s="3">
        <f>Table8[[#This Row],[-3425776739.0000]]+Table8[[#This Row],[20700143138.0000]]+Table8[[#This Row],[195645624]]</f>
        <v>17835856497</v>
      </c>
      <c r="F57" s="26">
        <f>(Table8[[#This Row],[17470012023.0000]]/Table8[[#This Row],[Column2]])*100</f>
        <v>-0.74291011160450782</v>
      </c>
      <c r="G57" s="3">
        <v>58803823293</v>
      </c>
      <c r="H57" s="3">
        <v>111511504741</v>
      </c>
      <c r="I57" s="3">
        <v>42535574286</v>
      </c>
      <c r="J57" s="3">
        <f>Table8[[#This Row],[-3505148603.0000]]+Table8[[#This Row],[-59887988520.0000]]+Table8[[#This Row],[9723587509]]</f>
        <v>212850902320</v>
      </c>
      <c r="K57" s="26">
        <f>(Table8[[#This Row],[-53669549614.0000]]/Table8[[#This Row],[Column1]])*100</f>
        <v>7.2504050059448693</v>
      </c>
      <c r="L57" s="1">
        <v>2935710517488</v>
      </c>
      <c r="M57" s="1">
        <v>-2400809494769</v>
      </c>
      <c r="N57" s="1">
        <v>-2400809494769</v>
      </c>
    </row>
    <row r="58" spans="1:14" ht="23.1" customHeight="1" x14ac:dyDescent="0.6">
      <c r="A58" s="2" t="s">
        <v>160</v>
      </c>
      <c r="B58" s="3">
        <v>68361732</v>
      </c>
      <c r="C58" s="3">
        <v>-21187731894</v>
      </c>
      <c r="D58" s="3">
        <v>0</v>
      </c>
      <c r="E58" s="3">
        <f>Table8[[#This Row],[-3425776739.0000]]+Table8[[#This Row],[20700143138.0000]]+Table8[[#This Row],[195645624]]</f>
        <v>-21119370162</v>
      </c>
      <c r="F58" s="26">
        <f>(Table8[[#This Row],[17470012023.0000]]/Table8[[#This Row],[Column2]])*100</f>
        <v>0.8796770509286933</v>
      </c>
      <c r="G58" s="3">
        <v>3577597306</v>
      </c>
      <c r="H58" s="3">
        <v>-43923816376</v>
      </c>
      <c r="I58" s="3">
        <v>-7457089616</v>
      </c>
      <c r="J58" s="3">
        <f>Table8[[#This Row],[-3505148603.0000]]+Table8[[#This Row],[-59887988520.0000]]+Table8[[#This Row],[9723587509]]</f>
        <v>-47803308686</v>
      </c>
      <c r="K58" s="26">
        <f>(Table8[[#This Row],[-53669549614.0000]]/Table8[[#This Row],[Column1]])*100</f>
        <v>-1.6283386390189405</v>
      </c>
      <c r="L58" s="1">
        <v>2935710517488</v>
      </c>
      <c r="M58" s="1">
        <v>-2400809494769</v>
      </c>
      <c r="N58" s="1">
        <v>-2400809494769</v>
      </c>
    </row>
    <row r="59" spans="1:14" ht="23.1" customHeight="1" x14ac:dyDescent="0.6">
      <c r="A59" s="2" t="s">
        <v>161</v>
      </c>
      <c r="B59" s="3">
        <v>268228820</v>
      </c>
      <c r="C59" s="3">
        <v>-21204424205</v>
      </c>
      <c r="D59" s="3">
        <v>3248016830</v>
      </c>
      <c r="E59" s="3">
        <f>Table8[[#This Row],[-3425776739.0000]]+Table8[[#This Row],[20700143138.0000]]+Table8[[#This Row],[195645624]]</f>
        <v>-17688178555</v>
      </c>
      <c r="F59" s="26">
        <f>(Table8[[#This Row],[17470012023.0000]]/Table8[[#This Row],[Column2]])*100</f>
        <v>0.73675893874711262</v>
      </c>
      <c r="G59" s="3">
        <v>13724374652</v>
      </c>
      <c r="H59" s="3">
        <v>31759158</v>
      </c>
      <c r="I59" s="3">
        <v>3760692947</v>
      </c>
      <c r="J59" s="3">
        <f>Table8[[#This Row],[-3505148603.0000]]+Table8[[#This Row],[-59887988520.0000]]+Table8[[#This Row],[9723587509]]</f>
        <v>17516826757</v>
      </c>
      <c r="K59" s="26">
        <f>(Table8[[#This Row],[-53669549614.0000]]/Table8[[#This Row],[Column1]])*100</f>
        <v>0.59668099605367853</v>
      </c>
      <c r="L59" s="1">
        <v>2935710517488</v>
      </c>
      <c r="M59" s="1">
        <v>-2400809494769</v>
      </c>
      <c r="N59" s="1">
        <v>-2400809494769</v>
      </c>
    </row>
    <row r="60" spans="1:14" ht="23.1" customHeight="1" x14ac:dyDescent="0.6">
      <c r="A60" s="2" t="s">
        <v>162</v>
      </c>
      <c r="B60" s="3">
        <v>29814975</v>
      </c>
      <c r="C60" s="3">
        <v>-897347702</v>
      </c>
      <c r="D60" s="3">
        <v>-4354289119</v>
      </c>
      <c r="E60" s="3">
        <f>Table8[[#This Row],[-3425776739.0000]]+Table8[[#This Row],[20700143138.0000]]+Table8[[#This Row],[195645624]]</f>
        <v>-5221821846</v>
      </c>
      <c r="F60" s="26">
        <f>(Table8[[#This Row],[17470012023.0000]]/Table8[[#This Row],[Column2]])*100</f>
        <v>0.21750254892683318</v>
      </c>
      <c r="G60" s="3">
        <v>1591125803</v>
      </c>
      <c r="H60" s="3">
        <v>-12196774285</v>
      </c>
      <c r="I60" s="3">
        <v>-49190338523</v>
      </c>
      <c r="J60" s="3">
        <f>Table8[[#This Row],[-3505148603.0000]]+Table8[[#This Row],[-59887988520.0000]]+Table8[[#This Row],[9723587509]]</f>
        <v>-59795987005</v>
      </c>
      <c r="K60" s="26">
        <f>(Table8[[#This Row],[-53669549614.0000]]/Table8[[#This Row],[Column1]])*100</f>
        <v>-2.0368488871363803</v>
      </c>
      <c r="L60" s="1">
        <v>2935710517488</v>
      </c>
      <c r="M60" s="1">
        <v>-2400809494769</v>
      </c>
      <c r="N60" s="1">
        <v>-2400809494769</v>
      </c>
    </row>
    <row r="61" spans="1:14" ht="23.1" customHeight="1" x14ac:dyDescent="0.6">
      <c r="A61" s="2" t="s">
        <v>163</v>
      </c>
      <c r="B61" s="3">
        <v>158883752</v>
      </c>
      <c r="C61" s="3">
        <v>-1124025883</v>
      </c>
      <c r="D61" s="3">
        <v>86738159</v>
      </c>
      <c r="E61" s="3">
        <f>Table8[[#This Row],[-3425776739.0000]]+Table8[[#This Row],[20700143138.0000]]+Table8[[#This Row],[195645624]]</f>
        <v>-878403972</v>
      </c>
      <c r="F61" s="26">
        <f>(Table8[[#This Row],[17470012023.0000]]/Table8[[#This Row],[Column2]])*100</f>
        <v>3.6587824811335892E-2</v>
      </c>
      <c r="G61" s="3">
        <v>8050110099</v>
      </c>
      <c r="H61" s="3">
        <v>-3765214508</v>
      </c>
      <c r="I61" s="3">
        <v>6773395802</v>
      </c>
      <c r="J61" s="3">
        <f>Table8[[#This Row],[-3505148603.0000]]+Table8[[#This Row],[-59887988520.0000]]+Table8[[#This Row],[9723587509]]</f>
        <v>11058291393</v>
      </c>
      <c r="K61" s="26">
        <f>(Table8[[#This Row],[-53669549614.0000]]/Table8[[#This Row],[Column1]])*100</f>
        <v>0.37668194214401801</v>
      </c>
      <c r="L61" s="1">
        <v>2935710517488</v>
      </c>
      <c r="M61" s="1">
        <v>-2400809494769</v>
      </c>
      <c r="N61" s="1">
        <v>-2400809494769</v>
      </c>
    </row>
    <row r="62" spans="1:14" ht="23.1" customHeight="1" x14ac:dyDescent="0.6">
      <c r="A62" s="2" t="s">
        <v>164</v>
      </c>
      <c r="B62" s="3">
        <v>0</v>
      </c>
      <c r="C62" s="3">
        <v>18648673528</v>
      </c>
      <c r="D62" s="3">
        <v>-3633698774</v>
      </c>
      <c r="E62" s="3">
        <f>Table8[[#This Row],[-3425776739.0000]]+Table8[[#This Row],[20700143138.0000]]+Table8[[#This Row],[195645624]]</f>
        <v>15014974754</v>
      </c>
      <c r="F62" s="26">
        <f>(Table8[[#This Row],[17470012023.0000]]/Table8[[#This Row],[Column2]])*100</f>
        <v>-0.6254130028523861</v>
      </c>
      <c r="G62" s="3">
        <v>8745822800</v>
      </c>
      <c r="H62" s="3">
        <v>635351324</v>
      </c>
      <c r="I62" s="3">
        <v>-47884601057</v>
      </c>
      <c r="J62" s="3">
        <f>Table8[[#This Row],[-3505148603.0000]]+Table8[[#This Row],[-59887988520.0000]]+Table8[[#This Row],[9723587509]]</f>
        <v>-38503426933</v>
      </c>
      <c r="K62" s="26">
        <f>(Table8[[#This Row],[-53669549614.0000]]/Table8[[#This Row],[Column1]])*100</f>
        <v>-1.3115539391106668</v>
      </c>
      <c r="L62" s="1">
        <v>2935710517488</v>
      </c>
      <c r="M62" s="1">
        <v>-2400809494769</v>
      </c>
      <c r="N62" s="1">
        <v>-2400809494769</v>
      </c>
    </row>
    <row r="63" spans="1:14" ht="23.1" customHeight="1" x14ac:dyDescent="0.6">
      <c r="A63" s="2" t="s">
        <v>165</v>
      </c>
      <c r="B63" s="3">
        <v>0</v>
      </c>
      <c r="C63" s="3">
        <v>-62990164281</v>
      </c>
      <c r="D63" s="3">
        <v>-5300165218</v>
      </c>
      <c r="E63" s="3">
        <f>Table8[[#This Row],[-3425776739.0000]]+Table8[[#This Row],[20700143138.0000]]+Table8[[#This Row],[195645624]]</f>
        <v>-68290329499</v>
      </c>
      <c r="F63" s="26">
        <f>(Table8[[#This Row],[17470012023.0000]]/Table8[[#This Row],[Column2]])*100</f>
        <v>2.8444709856318995</v>
      </c>
      <c r="G63" s="3">
        <v>2227125340</v>
      </c>
      <c r="H63" s="3">
        <v>-517544829246</v>
      </c>
      <c r="I63" s="3">
        <v>-37383126264</v>
      </c>
      <c r="J63" s="3">
        <f>Table8[[#This Row],[-3505148603.0000]]+Table8[[#This Row],[-59887988520.0000]]+Table8[[#This Row],[9723587509]]</f>
        <v>-552700830170</v>
      </c>
      <c r="K63" s="26">
        <f>(Table8[[#This Row],[-53669549614.0000]]/Table8[[#This Row],[Column1]])*100</f>
        <v>-18.826816434303257</v>
      </c>
      <c r="L63" s="1">
        <v>2935710517488</v>
      </c>
      <c r="M63" s="1">
        <v>-2400809494769</v>
      </c>
      <c r="N63" s="1">
        <v>-2400809494769</v>
      </c>
    </row>
    <row r="64" spans="1:14" ht="23.1" customHeight="1" x14ac:dyDescent="0.6">
      <c r="A64" s="2" t="s">
        <v>166</v>
      </c>
      <c r="B64" s="3">
        <v>1739781071</v>
      </c>
      <c r="C64" s="3">
        <v>-46988195775</v>
      </c>
      <c r="D64" s="3">
        <v>-6686300506</v>
      </c>
      <c r="E64" s="3">
        <f>Table8[[#This Row],[-3425776739.0000]]+Table8[[#This Row],[20700143138.0000]]+Table8[[#This Row],[195645624]]</f>
        <v>-51934715210</v>
      </c>
      <c r="F64" s="26">
        <f>(Table8[[#This Row],[17470012023.0000]]/Table8[[#This Row],[Column2]])*100</f>
        <v>2.1632168367860038</v>
      </c>
      <c r="G64" s="3">
        <v>86931060848</v>
      </c>
      <c r="H64" s="3">
        <v>-405244883392</v>
      </c>
      <c r="I64" s="3">
        <v>34545202035</v>
      </c>
      <c r="J64" s="3">
        <f>Table8[[#This Row],[-3505148603.0000]]+Table8[[#This Row],[-59887988520.0000]]+Table8[[#This Row],[9723587509]]</f>
        <v>-283768620509</v>
      </c>
      <c r="K64" s="26">
        <f>(Table8[[#This Row],[-53669549614.0000]]/Table8[[#This Row],[Column1]])*100</f>
        <v>-9.6660968041158348</v>
      </c>
      <c r="L64" s="1">
        <v>2935710517488</v>
      </c>
      <c r="M64" s="1">
        <v>-2400809494769</v>
      </c>
      <c r="N64" s="1">
        <v>-2400809494769</v>
      </c>
    </row>
    <row r="65" spans="1:14" ht="23.1" customHeight="1" x14ac:dyDescent="0.6">
      <c r="A65" s="2" t="s">
        <v>167</v>
      </c>
      <c r="B65" s="3">
        <v>6588037</v>
      </c>
      <c r="C65" s="3">
        <v>-2074169218</v>
      </c>
      <c r="D65" s="3">
        <v>5478106932</v>
      </c>
      <c r="E65" s="3">
        <f>Table8[[#This Row],[-3425776739.0000]]+Table8[[#This Row],[20700143138.0000]]+Table8[[#This Row],[195645624]]</f>
        <v>3410525751</v>
      </c>
      <c r="F65" s="26">
        <f>(Table8[[#This Row],[17470012023.0000]]/Table8[[#This Row],[Column2]])*100</f>
        <v>-0.14205732518265271</v>
      </c>
      <c r="G65" s="3">
        <v>9625121540</v>
      </c>
      <c r="H65" s="3">
        <v>-2492636803</v>
      </c>
      <c r="I65" s="3">
        <v>25425378361</v>
      </c>
      <c r="J65" s="3">
        <f>Table8[[#This Row],[-3505148603.0000]]+Table8[[#This Row],[-59887988520.0000]]+Table8[[#This Row],[9723587509]]</f>
        <v>32557863098</v>
      </c>
      <c r="K65" s="26">
        <f>(Table8[[#This Row],[-53669549614.0000]]/Table8[[#This Row],[Column1]])*100</f>
        <v>1.1090283903693199</v>
      </c>
      <c r="L65" s="1">
        <v>2935710517488</v>
      </c>
      <c r="M65" s="1">
        <v>-2400809494769</v>
      </c>
      <c r="N65" s="1">
        <v>-2400809494769</v>
      </c>
    </row>
    <row r="66" spans="1:14" ht="23.1" customHeight="1" x14ac:dyDescent="0.6">
      <c r="A66" s="2" t="s">
        <v>168</v>
      </c>
      <c r="B66" s="3">
        <f>'درآمد سود سهام'!G75</f>
        <v>222137490947</v>
      </c>
      <c r="C66" s="3">
        <v>-1058059001339</v>
      </c>
      <c r="D66" s="3">
        <f>'درآمد ناشی ازفروش'!F36</f>
        <v>69241863278</v>
      </c>
      <c r="E66" s="3">
        <f>Table8[[#This Row],[-3425776739.0000]]+Table8[[#This Row],[20700143138.0000]]+Table8[[#This Row],[195645624]]</f>
        <v>-766679647114</v>
      </c>
      <c r="F66" s="26">
        <f>(Table8[[#This Row],[17470012023.0000]]/Table8[[#This Row],[Column2]])*100</f>
        <v>31.93421422168143</v>
      </c>
      <c r="G66" s="3">
        <v>1584829662300</v>
      </c>
      <c r="H66" s="3">
        <v>-294237509167</v>
      </c>
      <c r="I66" s="3">
        <f>'درآمد ناشی ازفروش'!K36</f>
        <v>861964980570</v>
      </c>
      <c r="J66" s="3">
        <f>Table8[[#This Row],[-3505148603.0000]]+Table8[[#This Row],[-59887988520.0000]]+Table8[[#This Row],[9723587509]]</f>
        <v>2152557133703</v>
      </c>
      <c r="K66" s="26">
        <f>(Table8[[#This Row],[-53669549614.0000]]/Table8[[#This Row],[Column1]])*100</f>
        <v>73.323208159668241</v>
      </c>
      <c r="L66" s="1">
        <v>2935710517488</v>
      </c>
      <c r="M66" s="1">
        <v>-2400809494769</v>
      </c>
      <c r="N66" s="1">
        <v>-2400809494769</v>
      </c>
    </row>
    <row r="67" spans="1:14" ht="23.1" customHeight="1" x14ac:dyDescent="0.6">
      <c r="A67" s="2" t="s">
        <v>169</v>
      </c>
      <c r="B67" s="3">
        <v>0</v>
      </c>
      <c r="C67" s="3">
        <v>52138293963</v>
      </c>
      <c r="D67" s="3">
        <v>31744826582</v>
      </c>
      <c r="E67" s="3">
        <f>Table8[[#This Row],[-3425776739.0000]]+Table8[[#This Row],[20700143138.0000]]+Table8[[#This Row],[195645624]]</f>
        <v>83883120545</v>
      </c>
      <c r="F67" s="26">
        <f>(Table8[[#This Row],[17470012023.0000]]/Table8[[#This Row],[Column2]])*100</f>
        <v>-3.4939515495822802</v>
      </c>
      <c r="G67" s="3">
        <v>65826807400</v>
      </c>
      <c r="H67" s="3">
        <v>365654826607</v>
      </c>
      <c r="I67" s="3">
        <v>58780662317</v>
      </c>
      <c r="J67" s="3">
        <f>Table8[[#This Row],[-3505148603.0000]]+Table8[[#This Row],[-59887988520.0000]]+Table8[[#This Row],[9723587509]]</f>
        <v>490262296324</v>
      </c>
      <c r="K67" s="26">
        <f>(Table8[[#This Row],[-53669549614.0000]]/Table8[[#This Row],[Column1]])*100</f>
        <v>16.6999536706195</v>
      </c>
      <c r="L67" s="1">
        <v>2935710517488</v>
      </c>
      <c r="M67" s="1">
        <v>-2400809494769</v>
      </c>
      <c r="N67" s="1">
        <v>-2400809494769</v>
      </c>
    </row>
    <row r="68" spans="1:14" ht="23.1" customHeight="1" x14ac:dyDescent="0.6">
      <c r="A68" s="2" t="s">
        <v>170</v>
      </c>
      <c r="B68" s="3">
        <v>16954888</v>
      </c>
      <c r="C68" s="3">
        <v>-26580377175</v>
      </c>
      <c r="D68" s="3">
        <v>-2351748245</v>
      </c>
      <c r="E68" s="3">
        <f>Table8[[#This Row],[-3425776739.0000]]+Table8[[#This Row],[20700143138.0000]]+Table8[[#This Row],[195645624]]</f>
        <v>-28915170532</v>
      </c>
      <c r="F68" s="26">
        <f>(Table8[[#This Row],[17470012023.0000]]/Table8[[#This Row],[Column2]])*100</f>
        <v>1.2043925432235159</v>
      </c>
      <c r="G68" s="3">
        <v>24771090950</v>
      </c>
      <c r="H68" s="3">
        <v>-56362293324</v>
      </c>
      <c r="I68" s="3">
        <v>-16058719407</v>
      </c>
      <c r="J68" s="3">
        <f>Table8[[#This Row],[-3505148603.0000]]+Table8[[#This Row],[-59887988520.0000]]+Table8[[#This Row],[9723587509]]</f>
        <v>-47649921781</v>
      </c>
      <c r="K68" s="26">
        <f>(Table8[[#This Row],[-53669549614.0000]]/Table8[[#This Row],[Column1]])*100</f>
        <v>-1.6231137742345458</v>
      </c>
      <c r="L68" s="1">
        <v>2935710517488</v>
      </c>
      <c r="M68" s="1">
        <v>-2400809494769</v>
      </c>
      <c r="N68" s="1">
        <v>-2400809494769</v>
      </c>
    </row>
    <row r="69" spans="1:14" ht="23.1" customHeight="1" x14ac:dyDescent="0.6">
      <c r="A69" s="2" t="s">
        <v>171</v>
      </c>
      <c r="B69" s="3">
        <v>362412025</v>
      </c>
      <c r="C69" s="3">
        <v>20767956211</v>
      </c>
      <c r="D69" s="3">
        <v>-3394299703</v>
      </c>
      <c r="E69" s="3">
        <f>Table8[[#This Row],[-3425776739.0000]]+Table8[[#This Row],[20700143138.0000]]+Table8[[#This Row],[195645624]]</f>
        <v>17736068533</v>
      </c>
      <c r="F69" s="26">
        <f>(Table8[[#This Row],[17470012023.0000]]/Table8[[#This Row],[Column2]])*100</f>
        <v>-0.73875368169128808</v>
      </c>
      <c r="G69" s="3">
        <v>18567576061</v>
      </c>
      <c r="H69" s="3">
        <v>-13593090068</v>
      </c>
      <c r="I69" s="3">
        <v>-77744072467</v>
      </c>
      <c r="J69" s="3">
        <f>Table8[[#This Row],[-3505148603.0000]]+Table8[[#This Row],[-59887988520.0000]]+Table8[[#This Row],[9723587509]]</f>
        <v>-72769586474</v>
      </c>
      <c r="K69" s="26">
        <f>(Table8[[#This Row],[-53669549614.0000]]/Table8[[#This Row],[Column1]])*100</f>
        <v>-2.4787725506487188</v>
      </c>
      <c r="L69" s="1">
        <v>2935710517488</v>
      </c>
      <c r="M69" s="1">
        <v>-2400809494769</v>
      </c>
      <c r="N69" s="1">
        <v>-2400809494769</v>
      </c>
    </row>
    <row r="70" spans="1:14" ht="23.1" customHeight="1" x14ac:dyDescent="0.6">
      <c r="A70" s="2" t="s">
        <v>172</v>
      </c>
      <c r="B70" s="3">
        <v>507591875</v>
      </c>
      <c r="C70" s="3">
        <v>-23761293796</v>
      </c>
      <c r="D70" s="3">
        <v>3603797474</v>
      </c>
      <c r="E70" s="3">
        <f>Table8[[#This Row],[-3425776739.0000]]+Table8[[#This Row],[20700143138.0000]]+Table8[[#This Row],[195645624]]</f>
        <v>-19649904447</v>
      </c>
      <c r="F70" s="26">
        <f>(Table8[[#This Row],[17470012023.0000]]/Table8[[#This Row],[Column2]])*100</f>
        <v>0.81846995731290484</v>
      </c>
      <c r="G70" s="3">
        <v>25734908054</v>
      </c>
      <c r="H70" s="3">
        <v>23201251779</v>
      </c>
      <c r="I70" s="3">
        <v>10604353785</v>
      </c>
      <c r="J70" s="3">
        <f>Table8[[#This Row],[-3505148603.0000]]+Table8[[#This Row],[-59887988520.0000]]+Table8[[#This Row],[9723587509]]</f>
        <v>59540513618</v>
      </c>
      <c r="K70" s="26">
        <f>(Table8[[#This Row],[-53669549614.0000]]/Table8[[#This Row],[Column1]])*100</f>
        <v>2.0281466194748332</v>
      </c>
      <c r="L70" s="1">
        <v>2935710517488</v>
      </c>
      <c r="M70" s="1">
        <v>-2400809494769</v>
      </c>
      <c r="N70" s="1">
        <v>-2400809494769</v>
      </c>
    </row>
    <row r="71" spans="1:14" ht="23.1" customHeight="1" x14ac:dyDescent="0.6">
      <c r="A71" s="2" t="s">
        <v>173</v>
      </c>
      <c r="B71" s="3">
        <v>293601029</v>
      </c>
      <c r="C71" s="3">
        <v>-57088718160</v>
      </c>
      <c r="D71" s="3">
        <v>-2188860216</v>
      </c>
      <c r="E71" s="3">
        <f>Table8[[#This Row],[-3425776739.0000]]+Table8[[#This Row],[20700143138.0000]]+Table8[[#This Row],[195645624]]</f>
        <v>-58983977347</v>
      </c>
      <c r="F71" s="26">
        <f>(Table8[[#This Row],[17470012023.0000]]/Table8[[#This Row],[Column2]])*100</f>
        <v>2.4568370574807017</v>
      </c>
      <c r="G71" s="3">
        <v>15423840725</v>
      </c>
      <c r="H71" s="3">
        <v>-40251812011</v>
      </c>
      <c r="I71" s="3">
        <v>-26683124812</v>
      </c>
      <c r="J71" s="3">
        <f>Table8[[#This Row],[-3505148603.0000]]+Table8[[#This Row],[-59887988520.0000]]+Table8[[#This Row],[9723587509]]</f>
        <v>-51511096098</v>
      </c>
      <c r="K71" s="26">
        <f>(Table8[[#This Row],[-53669549614.0000]]/Table8[[#This Row],[Column1]])*100</f>
        <v>-1.7546381290372088</v>
      </c>
      <c r="L71" s="1">
        <v>2935710517488</v>
      </c>
      <c r="M71" s="1">
        <v>-2400809494769</v>
      </c>
      <c r="N71" s="1">
        <v>-2400809494769</v>
      </c>
    </row>
    <row r="72" spans="1:14" ht="23.1" customHeight="1" x14ac:dyDescent="0.6">
      <c r="A72" s="2" t="s">
        <v>174</v>
      </c>
      <c r="B72" s="3">
        <v>9782820</v>
      </c>
      <c r="C72" s="3">
        <v>-5886819284</v>
      </c>
      <c r="D72" s="3">
        <v>-1194375279</v>
      </c>
      <c r="E72" s="3">
        <f>Table8[[#This Row],[-3425776739.0000]]+Table8[[#This Row],[20700143138.0000]]+Table8[[#This Row],[195645624]]</f>
        <v>-7071411743</v>
      </c>
      <c r="F72" s="26">
        <f>(Table8[[#This Row],[17470012023.0000]]/Table8[[#This Row],[Column2]])*100</f>
        <v>0.29454280976510355</v>
      </c>
      <c r="G72" s="3">
        <v>510337084</v>
      </c>
      <c r="H72" s="3">
        <v>-11949971772</v>
      </c>
      <c r="I72" s="3">
        <v>-10754266398</v>
      </c>
      <c r="J72" s="3">
        <f>Table8[[#This Row],[-3505148603.0000]]+Table8[[#This Row],[-59887988520.0000]]+Table8[[#This Row],[9723587509]]</f>
        <v>-22193901086</v>
      </c>
      <c r="K72" s="26">
        <f>(Table8[[#This Row],[-53669549614.0000]]/Table8[[#This Row],[Column1]])*100</f>
        <v>-0.75599760105061931</v>
      </c>
      <c r="L72" s="1">
        <v>2935710517488</v>
      </c>
      <c r="M72" s="1">
        <v>-2400809494769</v>
      </c>
      <c r="N72" s="1">
        <v>-2400809494769</v>
      </c>
    </row>
    <row r="73" spans="1:14" ht="23.1" customHeight="1" x14ac:dyDescent="0.6">
      <c r="A73" s="2" t="s">
        <v>175</v>
      </c>
      <c r="B73" s="3">
        <v>0</v>
      </c>
      <c r="C73" s="3">
        <v>-1348085591</v>
      </c>
      <c r="D73" s="3">
        <v>-2077833031</v>
      </c>
      <c r="E73" s="3">
        <f>Table8[[#This Row],[-3425776739.0000]]+Table8[[#This Row],[20700143138.0000]]+Table8[[#This Row],[195645624]]</f>
        <v>-3425918622</v>
      </c>
      <c r="F73" s="26">
        <f>(Table8[[#This Row],[17470012023.0000]]/Table8[[#This Row],[Column2]])*100</f>
        <v>0.14269847855336118</v>
      </c>
      <c r="G73" s="3">
        <v>0</v>
      </c>
      <c r="H73" s="3">
        <v>-11816530133</v>
      </c>
      <c r="I73" s="3">
        <v>-19760942307</v>
      </c>
      <c r="J73" s="3">
        <f>Table8[[#This Row],[-3505148603.0000]]+Table8[[#This Row],[-59887988520.0000]]+Table8[[#This Row],[9723587509]]</f>
        <v>-31577472440</v>
      </c>
      <c r="K73" s="26">
        <f>(Table8[[#This Row],[-53669549614.0000]]/Table8[[#This Row],[Column1]])*100</f>
        <v>-1.0756330452847205</v>
      </c>
      <c r="L73" s="1">
        <v>2935710517488</v>
      </c>
      <c r="M73" s="1">
        <v>-2400809494769</v>
      </c>
      <c r="N73" s="1">
        <v>-2400809494769</v>
      </c>
    </row>
    <row r="74" spans="1:14" ht="23.1" customHeight="1" x14ac:dyDescent="0.6">
      <c r="A74" s="2" t="s">
        <v>176</v>
      </c>
      <c r="B74" s="3">
        <v>0</v>
      </c>
      <c r="C74" s="3">
        <v>-705119818</v>
      </c>
      <c r="D74" s="3">
        <v>-1445837770</v>
      </c>
      <c r="E74" s="3">
        <f>Table8[[#This Row],[-3425776739.0000]]+Table8[[#This Row],[20700143138.0000]]+Table8[[#This Row],[195645624]]</f>
        <v>-2150957588</v>
      </c>
      <c r="F74" s="26">
        <f>(Table8[[#This Row],[17470012023.0000]]/Table8[[#This Row],[Column2]])*100</f>
        <v>8.959301405157763E-2</v>
      </c>
      <c r="G74" s="3">
        <v>0</v>
      </c>
      <c r="H74" s="3">
        <v>-15949580018</v>
      </c>
      <c r="I74" s="3">
        <v>686600281181</v>
      </c>
      <c r="J74" s="3">
        <f>Table8[[#This Row],[-3505148603.0000]]+Table8[[#This Row],[-59887988520.0000]]+Table8[[#This Row],[9723587509]]</f>
        <v>670650701163</v>
      </c>
      <c r="K74" s="26">
        <f>(Table8[[#This Row],[-53669549614.0000]]/Table8[[#This Row],[Column1]])*100</f>
        <v>22.844578754204136</v>
      </c>
      <c r="L74" s="1">
        <v>2935710517488</v>
      </c>
      <c r="M74" s="1">
        <v>-2400809494769</v>
      </c>
      <c r="N74" s="1">
        <v>-2400809494769</v>
      </c>
    </row>
    <row r="75" spans="1:14" ht="23.1" customHeight="1" x14ac:dyDescent="0.6">
      <c r="A75" s="2" t="s">
        <v>177</v>
      </c>
      <c r="B75" s="3">
        <f>'درآمد سود سهام'!G68</f>
        <v>212893227</v>
      </c>
      <c r="C75" s="3">
        <v>5338697909</v>
      </c>
      <c r="D75" s="3">
        <v>-4482369149</v>
      </c>
      <c r="E75" s="3">
        <f>Table8[[#This Row],[-3425776739.0000]]+Table8[[#This Row],[20700143138.0000]]+Table8[[#This Row],[195645624]]</f>
        <v>1069221987</v>
      </c>
      <c r="F75" s="26">
        <f>(Table8[[#This Row],[17470012023.0000]]/Table8[[#This Row],[Column2]])*100</f>
        <v>-4.4535894635941445E-2</v>
      </c>
      <c r="G75" s="3">
        <v>2180134440</v>
      </c>
      <c r="H75" s="3">
        <v>-31862123123</v>
      </c>
      <c r="I75" s="3">
        <v>-13897721338</v>
      </c>
      <c r="J75" s="3">
        <f>Table8[[#This Row],[-3505148603.0000]]+Table8[[#This Row],[-59887988520.0000]]+Table8[[#This Row],[9723587509]]</f>
        <v>-43579710021</v>
      </c>
      <c r="K75" s="26">
        <f>(Table8[[#This Row],[-53669549614.0000]]/Table8[[#This Row],[Column1]])*100</f>
        <v>-1.48446891345029</v>
      </c>
      <c r="L75" s="1">
        <v>2935710517488</v>
      </c>
      <c r="M75" s="1">
        <v>-2400809494769</v>
      </c>
      <c r="N75" s="1">
        <v>-2400809494769</v>
      </c>
    </row>
    <row r="76" spans="1:14" ht="23.1" customHeight="1" x14ac:dyDescent="0.6">
      <c r="A76" s="2" t="s">
        <v>178</v>
      </c>
      <c r="B76" s="3">
        <v>352169701</v>
      </c>
      <c r="C76" s="3">
        <v>-7986805132</v>
      </c>
      <c r="D76" s="3">
        <v>-6568454041</v>
      </c>
      <c r="E76" s="3">
        <f>Table8[[#This Row],[-3425776739.0000]]+Table8[[#This Row],[20700143138.0000]]+Table8[[#This Row],[195645624]]</f>
        <v>-14203089472</v>
      </c>
      <c r="F76" s="26">
        <f>(Table8[[#This Row],[17470012023.0000]]/Table8[[#This Row],[Column2]])*100</f>
        <v>0.59159585560396943</v>
      </c>
      <c r="G76" s="3">
        <v>17667180026</v>
      </c>
      <c r="H76" s="3">
        <v>-89663917615</v>
      </c>
      <c r="I76" s="3">
        <v>-29711173794</v>
      </c>
      <c r="J76" s="3">
        <f>Table8[[#This Row],[-3505148603.0000]]+Table8[[#This Row],[-59887988520.0000]]+Table8[[#This Row],[9723587509]]</f>
        <v>-101707911383</v>
      </c>
      <c r="K76" s="26">
        <f>(Table8[[#This Row],[-53669549614.0000]]/Table8[[#This Row],[Column1]])*100</f>
        <v>-3.4645075111161994</v>
      </c>
      <c r="L76" s="1">
        <v>2935710517488</v>
      </c>
      <c r="M76" s="1">
        <v>-2400809494769</v>
      </c>
      <c r="N76" s="1">
        <v>-2400809494769</v>
      </c>
    </row>
    <row r="77" spans="1:14" ht="23.1" customHeight="1" x14ac:dyDescent="0.6">
      <c r="A77" s="2" t="s">
        <v>179</v>
      </c>
      <c r="B77" s="3">
        <v>0</v>
      </c>
      <c r="C77" s="3">
        <v>-1521082807</v>
      </c>
      <c r="D77" s="3">
        <v>-4895519993</v>
      </c>
      <c r="E77" s="3">
        <f>Table8[[#This Row],[-3425776739.0000]]+Table8[[#This Row],[20700143138.0000]]+Table8[[#This Row],[195645624]]</f>
        <v>-6416602800</v>
      </c>
      <c r="F77" s="26">
        <f>(Table8[[#This Row],[17470012023.0000]]/Table8[[#This Row],[Column2]])*100</f>
        <v>0.26726830321109629</v>
      </c>
      <c r="G77" s="3">
        <v>0</v>
      </c>
      <c r="H77" s="3">
        <v>-5533333634</v>
      </c>
      <c r="I77" s="3">
        <v>-103828935465</v>
      </c>
      <c r="J77" s="3">
        <f>Table8[[#This Row],[-3505148603.0000]]+Table8[[#This Row],[-59887988520.0000]]+Table8[[#This Row],[9723587509]]</f>
        <v>-109362269099</v>
      </c>
      <c r="K77" s="26">
        <f>(Table8[[#This Row],[-53669549614.0000]]/Table8[[#This Row],[Column1]])*100</f>
        <v>-3.7252402254081245</v>
      </c>
      <c r="L77" s="1">
        <v>2935710517488</v>
      </c>
      <c r="M77" s="1">
        <v>-2400809494769</v>
      </c>
      <c r="N77" s="1">
        <v>-2400809494769</v>
      </c>
    </row>
    <row r="78" spans="1:14" ht="23.1" customHeight="1" x14ac:dyDescent="0.6">
      <c r="A78" s="2" t="s">
        <v>180</v>
      </c>
      <c r="B78" s="3">
        <v>196299510</v>
      </c>
      <c r="C78" s="3">
        <v>3304373793</v>
      </c>
      <c r="D78" s="3">
        <v>-2097714119</v>
      </c>
      <c r="E78" s="3">
        <f>Table8[[#This Row],[-3425776739.0000]]+Table8[[#This Row],[20700143138.0000]]+Table8[[#This Row],[195645624]]</f>
        <v>1402959184</v>
      </c>
      <c r="F78" s="26">
        <f>(Table8[[#This Row],[17470012023.0000]]/Table8[[#This Row],[Column2]])*100</f>
        <v>-5.8436922507047531E-2</v>
      </c>
      <c r="G78" s="3">
        <v>10312267590</v>
      </c>
      <c r="H78" s="3">
        <v>-15473238187</v>
      </c>
      <c r="I78" s="3">
        <v>-22405600672</v>
      </c>
      <c r="J78" s="3">
        <f>Table8[[#This Row],[-3505148603.0000]]+Table8[[#This Row],[-59887988520.0000]]+Table8[[#This Row],[9723587509]]</f>
        <v>-27566571269</v>
      </c>
      <c r="K78" s="26">
        <f>(Table8[[#This Row],[-53669549614.0000]]/Table8[[#This Row],[Column1]])*100</f>
        <v>-0.93900849912776463</v>
      </c>
      <c r="L78" s="1">
        <v>2935710517488</v>
      </c>
      <c r="M78" s="1">
        <v>-2400809494769</v>
      </c>
      <c r="N78" s="1">
        <v>-2400809494769</v>
      </c>
    </row>
    <row r="79" spans="1:14" ht="23.1" customHeight="1" x14ac:dyDescent="0.6">
      <c r="A79" s="2" t="s">
        <v>181</v>
      </c>
      <c r="B79" s="3">
        <v>0</v>
      </c>
      <c r="C79" s="3">
        <v>-15409338123</v>
      </c>
      <c r="D79" s="3">
        <v>62464600</v>
      </c>
      <c r="E79" s="3">
        <f>Table8[[#This Row],[-3425776739.0000]]+Table8[[#This Row],[20700143138.0000]]+Table8[[#This Row],[195645624]]</f>
        <v>-15346873523</v>
      </c>
      <c r="F79" s="26">
        <f>(Table8[[#This Row],[17470012023.0000]]/Table8[[#This Row],[Column2]])*100</f>
        <v>0.63923745538488208</v>
      </c>
      <c r="G79" s="3">
        <v>38951178000</v>
      </c>
      <c r="H79" s="3">
        <v>-3469808684</v>
      </c>
      <c r="I79" s="3">
        <v>2491050648</v>
      </c>
      <c r="J79" s="3">
        <f>Table8[[#This Row],[-3505148603.0000]]+Table8[[#This Row],[-59887988520.0000]]+Table8[[#This Row],[9723587509]]</f>
        <v>37972419964</v>
      </c>
      <c r="K79" s="26">
        <f>(Table8[[#This Row],[-53669549614.0000]]/Table8[[#This Row],[Column1]])*100</f>
        <v>1.2934660872657113</v>
      </c>
      <c r="L79" s="1">
        <v>2935710517488</v>
      </c>
      <c r="M79" s="1">
        <v>-2400809494769</v>
      </c>
      <c r="N79" s="1">
        <v>-2400809494769</v>
      </c>
    </row>
    <row r="80" spans="1:14" ht="23.1" customHeight="1" x14ac:dyDescent="0.6">
      <c r="A80" s="2" t="s">
        <v>182</v>
      </c>
      <c r="B80" s="3">
        <v>1896897</v>
      </c>
      <c r="C80" s="3">
        <v>-5056946324</v>
      </c>
      <c r="D80" s="3">
        <v>-2476178620</v>
      </c>
      <c r="E80" s="3">
        <f>Table8[[#This Row],[-3425776739.0000]]+Table8[[#This Row],[20700143138.0000]]+Table8[[#This Row],[195645624]]</f>
        <v>-7531228047</v>
      </c>
      <c r="F80" s="26">
        <f>(Table8[[#This Row],[17470012023.0000]]/Table8[[#This Row],[Column2]])*100</f>
        <v>0.31369536247708968</v>
      </c>
      <c r="G80" s="3">
        <v>98069568</v>
      </c>
      <c r="H80" s="3">
        <v>-8405863062</v>
      </c>
      <c r="I80" s="3">
        <v>-10652794991</v>
      </c>
      <c r="J80" s="3">
        <f>Table8[[#This Row],[-3505148603.0000]]+Table8[[#This Row],[-59887988520.0000]]+Table8[[#This Row],[9723587509]]</f>
        <v>-18960588485</v>
      </c>
      <c r="K80" s="26">
        <f>(Table8[[#This Row],[-53669549614.0000]]/Table8[[#This Row],[Column1]])*100</f>
        <v>-0.6458602907899792</v>
      </c>
      <c r="L80" s="1">
        <v>2935710517488</v>
      </c>
      <c r="M80" s="1">
        <v>-2400809494769</v>
      </c>
      <c r="N80" s="1">
        <v>-2400809494769</v>
      </c>
    </row>
    <row r="81" spans="1:14" ht="23.1" customHeight="1" x14ac:dyDescent="0.6">
      <c r="A81" s="2" t="s">
        <v>183</v>
      </c>
      <c r="B81" s="3">
        <v>278654393</v>
      </c>
      <c r="C81" s="3">
        <v>-1577898681</v>
      </c>
      <c r="D81" s="3">
        <v>-124626463</v>
      </c>
      <c r="E81" s="3">
        <f>Table8[[#This Row],[-3425776739.0000]]+Table8[[#This Row],[20700143138.0000]]+Table8[[#This Row],[195645624]]</f>
        <v>-1423870751</v>
      </c>
      <c r="F81" s="26">
        <f>(Table8[[#This Row],[17470012023.0000]]/Table8[[#This Row],[Column2]])*100</f>
        <v>5.9307944012317447E-2</v>
      </c>
      <c r="G81" s="3">
        <v>14118489237</v>
      </c>
      <c r="H81" s="3">
        <v>-3185571090</v>
      </c>
      <c r="I81" s="3">
        <v>26147261746</v>
      </c>
      <c r="J81" s="3">
        <f>Table8[[#This Row],[-3505148603.0000]]+Table8[[#This Row],[-59887988520.0000]]+Table8[[#This Row],[9723587509]]</f>
        <v>37080179893</v>
      </c>
      <c r="K81" s="26">
        <f>(Table8[[#This Row],[-53669549614.0000]]/Table8[[#This Row],[Column1]])*100</f>
        <v>1.2630734424294805</v>
      </c>
      <c r="L81" s="1">
        <v>2935710517488</v>
      </c>
      <c r="M81" s="1">
        <v>-2400809494769</v>
      </c>
      <c r="N81" s="1">
        <v>-2400809494769</v>
      </c>
    </row>
    <row r="82" spans="1:14" ht="23.1" customHeight="1" x14ac:dyDescent="0.6">
      <c r="A82" s="2" t="s">
        <v>184</v>
      </c>
      <c r="B82" s="3">
        <v>0</v>
      </c>
      <c r="C82" s="3">
        <v>564944316</v>
      </c>
      <c r="D82" s="3">
        <v>-188833690</v>
      </c>
      <c r="E82" s="3">
        <f>Table8[[#This Row],[-3425776739.0000]]+Table8[[#This Row],[20700143138.0000]]+Table8[[#This Row],[195645624]]</f>
        <v>376110626</v>
      </c>
      <c r="F82" s="26">
        <f>(Table8[[#This Row],[17470012023.0000]]/Table8[[#This Row],[Column2]])*100</f>
        <v>-1.5665992108890272E-2</v>
      </c>
      <c r="G82" s="3">
        <v>4033364190</v>
      </c>
      <c r="H82" s="3">
        <v>-1652151093</v>
      </c>
      <c r="I82" s="3">
        <v>-73661167963</v>
      </c>
      <c r="J82" s="3">
        <f>Table8[[#This Row],[-3505148603.0000]]+Table8[[#This Row],[-59887988520.0000]]+Table8[[#This Row],[9723587509]]</f>
        <v>-71279954866</v>
      </c>
      <c r="K82" s="26">
        <f>(Table8[[#This Row],[-53669549614.0000]]/Table8[[#This Row],[Column1]])*100</f>
        <v>-2.4280307762426157</v>
      </c>
      <c r="L82" s="1">
        <v>2935710517488</v>
      </c>
      <c r="M82" s="1">
        <v>-2400809494769</v>
      </c>
      <c r="N82" s="1">
        <v>-2400809494769</v>
      </c>
    </row>
    <row r="83" spans="1:14" ht="23.1" customHeight="1" x14ac:dyDescent="0.6">
      <c r="A83" s="2" t="s">
        <v>185</v>
      </c>
      <c r="B83" s="3">
        <v>162928090</v>
      </c>
      <c r="C83" s="3">
        <v>2572925577</v>
      </c>
      <c r="D83" s="3">
        <v>-6540628427</v>
      </c>
      <c r="E83" s="3">
        <f>Table8[[#This Row],[-3425776739.0000]]+Table8[[#This Row],[20700143138.0000]]+Table8[[#This Row],[195645624]]</f>
        <v>-3804774760</v>
      </c>
      <c r="F83" s="26">
        <f>(Table8[[#This Row],[17470012023.0000]]/Table8[[#This Row],[Column2]])*100</f>
        <v>0.158478828423914</v>
      </c>
      <c r="G83" s="3">
        <v>8255023235</v>
      </c>
      <c r="H83" s="3">
        <v>-17510257590</v>
      </c>
      <c r="I83" s="3">
        <v>-75779022523</v>
      </c>
      <c r="J83" s="3">
        <f>Table8[[#This Row],[-3505148603.0000]]+Table8[[#This Row],[-59887988520.0000]]+Table8[[#This Row],[9723587509]]</f>
        <v>-85034256878</v>
      </c>
      <c r="K83" s="26">
        <f>(Table8[[#This Row],[-53669549614.0000]]/Table8[[#This Row],[Column1]])*100</f>
        <v>-2.8965477478604149</v>
      </c>
      <c r="L83" s="1">
        <v>2935710517488</v>
      </c>
      <c r="M83" s="1">
        <v>-2400809494769</v>
      </c>
      <c r="N83" s="1">
        <v>-2400809494769</v>
      </c>
    </row>
    <row r="84" spans="1:14" ht="23.1" customHeight="1" x14ac:dyDescent="0.6">
      <c r="A84" s="2" t="s">
        <v>270</v>
      </c>
      <c r="B84" s="3">
        <v>0</v>
      </c>
      <c r="C84" s="3">
        <v>0</v>
      </c>
      <c r="D84" s="3">
        <v>0</v>
      </c>
      <c r="E84" s="3">
        <f>Table8[[#This Row],[-3425776739.0000]]+Table8[[#This Row],[20700143138.0000]]+Table8[[#This Row],[195645624]]</f>
        <v>0</v>
      </c>
      <c r="F84" s="26">
        <f>(Table8[[#This Row],[17470012023.0000]]/Table8[[#This Row],[Column2]])*100</f>
        <v>0</v>
      </c>
      <c r="G84" s="3">
        <v>0</v>
      </c>
      <c r="H84" s="3">
        <v>0</v>
      </c>
      <c r="I84" s="3">
        <v>-7219110</v>
      </c>
      <c r="J84" s="3">
        <f>Table8[[#This Row],[-3505148603.0000]]+Table8[[#This Row],[-59887988520.0000]]+Table8[[#This Row],[9723587509]]</f>
        <v>-7219110</v>
      </c>
      <c r="K84" s="26">
        <f>(Table8[[#This Row],[-53669549614.0000]]/Table8[[#This Row],[Column1]])*100</f>
        <v>-2.4590673899881575E-4</v>
      </c>
      <c r="L84" s="1">
        <v>2935710517488</v>
      </c>
      <c r="M84" s="1">
        <v>-2400809494769</v>
      </c>
      <c r="N84" s="1">
        <v>-2400809494769</v>
      </c>
    </row>
    <row r="85" spans="1:14" ht="23.1" customHeight="1" x14ac:dyDescent="0.6">
      <c r="A85" s="2" t="s">
        <v>186</v>
      </c>
      <c r="B85" s="3">
        <v>6471533682</v>
      </c>
      <c r="C85" s="3">
        <v>-588498313004</v>
      </c>
      <c r="D85" s="3">
        <v>-32119295915</v>
      </c>
      <c r="E85" s="3">
        <f>Table8[[#This Row],[-3425776739.0000]]+Table8[[#This Row],[20700143138.0000]]+Table8[[#This Row],[195645624]]</f>
        <v>-614146075237</v>
      </c>
      <c r="F85" s="26">
        <f>(Table8[[#This Row],[17470012023.0000]]/Table8[[#This Row],[Column2]])*100</f>
        <v>25.580791669440295</v>
      </c>
      <c r="G85" s="3">
        <v>328106757666</v>
      </c>
      <c r="H85" s="3">
        <v>12774519668</v>
      </c>
      <c r="I85" s="3">
        <v>70232083844</v>
      </c>
      <c r="J85" s="3">
        <f>Table8[[#This Row],[-3505148603.0000]]+Table8[[#This Row],[-59887988520.0000]]+Table8[[#This Row],[9723587509]]</f>
        <v>411113361178</v>
      </c>
      <c r="K85" s="26">
        <f>(Table8[[#This Row],[-53669549614.0000]]/Table8[[#This Row],[Column1]])*100</f>
        <v>14.003879426428512</v>
      </c>
      <c r="L85" s="1">
        <v>2935710517488</v>
      </c>
      <c r="M85" s="1">
        <v>-2400809494769</v>
      </c>
      <c r="N85" s="1">
        <v>-2400809494769</v>
      </c>
    </row>
    <row r="86" spans="1:14" ht="23.1" customHeight="1" x14ac:dyDescent="0.6">
      <c r="A86" s="2" t="s">
        <v>187</v>
      </c>
      <c r="B86" s="3">
        <f>'درآمد سود سهام'!G41</f>
        <v>2011089703</v>
      </c>
      <c r="C86" s="3">
        <v>-54763145274</v>
      </c>
      <c r="D86" s="3">
        <v>-11478237913</v>
      </c>
      <c r="E86" s="3">
        <f>Table8[[#This Row],[-3425776739.0000]]+Table8[[#This Row],[20700143138.0000]]+Table8[[#This Row],[195645624]]</f>
        <v>-64230293484</v>
      </c>
      <c r="F86" s="26">
        <f>(Table8[[#This Row],[17470012023.0000]]/Table8[[#This Row],[Column2]])*100</f>
        <v>2.6753598577458173</v>
      </c>
      <c r="G86" s="3">
        <v>78913630000</v>
      </c>
      <c r="H86" s="3">
        <v>-56880557826</v>
      </c>
      <c r="I86" s="3">
        <v>104185616887</v>
      </c>
      <c r="J86" s="3">
        <f>Table8[[#This Row],[-3505148603.0000]]+Table8[[#This Row],[-59887988520.0000]]+Table8[[#This Row],[9723587509]]</f>
        <v>126218689061</v>
      </c>
      <c r="K86" s="26">
        <f>(Table8[[#This Row],[-53669549614.0000]]/Table8[[#This Row],[Column1]])*100</f>
        <v>4.2994255839980289</v>
      </c>
      <c r="L86" s="1">
        <v>2935710517488</v>
      </c>
      <c r="M86" s="1">
        <v>-2400809494769</v>
      </c>
      <c r="N86" s="1">
        <v>-2400809494769</v>
      </c>
    </row>
    <row r="87" spans="1:14" ht="23.1" customHeight="1" x14ac:dyDescent="0.6">
      <c r="A87" s="2" t="s">
        <v>188</v>
      </c>
      <c r="B87" s="3">
        <v>257765637</v>
      </c>
      <c r="C87" s="3">
        <v>-19488020204</v>
      </c>
      <c r="D87" s="3">
        <v>1578851503</v>
      </c>
      <c r="E87" s="3">
        <f>Table8[[#This Row],[-3425776739.0000]]+Table8[[#This Row],[20700143138.0000]]+Table8[[#This Row],[195645624]]</f>
        <v>-17651403064</v>
      </c>
      <c r="F87" s="26">
        <f>(Table8[[#This Row],[17470012023.0000]]/Table8[[#This Row],[Column2]])*100</f>
        <v>0.73522714328061978</v>
      </c>
      <c r="G87" s="3">
        <v>13326483448</v>
      </c>
      <c r="H87" s="3">
        <v>12735305651</v>
      </c>
      <c r="I87" s="3">
        <v>14526491484</v>
      </c>
      <c r="J87" s="3">
        <f>Table8[[#This Row],[-3505148603.0000]]+Table8[[#This Row],[-59887988520.0000]]+Table8[[#This Row],[9723587509]]</f>
        <v>40588280583</v>
      </c>
      <c r="K87" s="26">
        <f>(Table8[[#This Row],[-53669549614.0000]]/Table8[[#This Row],[Column1]])*100</f>
        <v>1.3825709429187922</v>
      </c>
      <c r="L87" s="1">
        <v>2935710517488</v>
      </c>
      <c r="M87" s="1">
        <v>-2400809494769</v>
      </c>
      <c r="N87" s="1">
        <v>-2400809494769</v>
      </c>
    </row>
    <row r="88" spans="1:14" ht="23.1" customHeight="1" x14ac:dyDescent="0.6">
      <c r="A88" s="2" t="s">
        <v>189</v>
      </c>
      <c r="B88" s="3">
        <v>54542963</v>
      </c>
      <c r="C88" s="3">
        <v>-5504440605</v>
      </c>
      <c r="D88" s="3">
        <v>-3524671797</v>
      </c>
      <c r="E88" s="3">
        <f>Table8[[#This Row],[-3425776739.0000]]+Table8[[#This Row],[20700143138.0000]]+Table8[[#This Row],[195645624]]</f>
        <v>-8974569439</v>
      </c>
      <c r="F88" s="26">
        <f>(Table8[[#This Row],[17470012023.0000]]/Table8[[#This Row],[Column2]])*100</f>
        <v>0.37381430965489876</v>
      </c>
      <c r="G88" s="3">
        <v>2783509172</v>
      </c>
      <c r="H88" s="3">
        <v>-25446571354</v>
      </c>
      <c r="I88" s="3">
        <v>-34155023469</v>
      </c>
      <c r="J88" s="3">
        <f>Table8[[#This Row],[-3505148603.0000]]+Table8[[#This Row],[-59887988520.0000]]+Table8[[#This Row],[9723587509]]</f>
        <v>-56818085651</v>
      </c>
      <c r="K88" s="26">
        <f>(Table8[[#This Row],[-53669549614.0000]]/Table8[[#This Row],[Column1]])*100</f>
        <v>-1.935411727843573</v>
      </c>
      <c r="L88" s="1">
        <v>2935710517488</v>
      </c>
      <c r="M88" s="1">
        <v>-2400809494769</v>
      </c>
      <c r="N88" s="1">
        <v>-2400809494769</v>
      </c>
    </row>
    <row r="89" spans="1:14" ht="23.1" customHeight="1" x14ac:dyDescent="0.6">
      <c r="A89" s="2" t="s">
        <v>190</v>
      </c>
      <c r="B89" s="3">
        <v>293482846</v>
      </c>
      <c r="C89" s="3">
        <v>228601442</v>
      </c>
      <c r="D89" s="3">
        <v>45079720</v>
      </c>
      <c r="E89" s="3">
        <f>Table8[[#This Row],[-3425776739.0000]]+Table8[[#This Row],[20700143138.0000]]+Table8[[#This Row],[195645624]]</f>
        <v>567164008</v>
      </c>
      <c r="F89" s="26">
        <f>(Table8[[#This Row],[17470012023.0000]]/Table8[[#This Row],[Column2]])*100</f>
        <v>-2.3623865585160522E-2</v>
      </c>
      <c r="G89" s="3">
        <v>14879580306</v>
      </c>
      <c r="H89" s="3">
        <v>1608015725</v>
      </c>
      <c r="I89" s="3">
        <v>16661163139</v>
      </c>
      <c r="J89" s="3">
        <f>Table8[[#This Row],[-3505148603.0000]]+Table8[[#This Row],[-59887988520.0000]]+Table8[[#This Row],[9723587509]]</f>
        <v>33148759170</v>
      </c>
      <c r="K89" s="26">
        <f>(Table8[[#This Row],[-53669549614.0000]]/Table8[[#This Row],[Column1]])*100</f>
        <v>1.1291562629398626</v>
      </c>
      <c r="L89" s="1">
        <v>2935710517488</v>
      </c>
      <c r="M89" s="1">
        <v>-2400809494769</v>
      </c>
      <c r="N89" s="1">
        <v>-2400809494769</v>
      </c>
    </row>
    <row r="90" spans="1:14" ht="23.1" customHeight="1" x14ac:dyDescent="0.6">
      <c r="A90" s="2" t="s">
        <v>191</v>
      </c>
      <c r="B90" s="3">
        <v>0</v>
      </c>
      <c r="C90" s="3">
        <v>-794260261</v>
      </c>
      <c r="D90" s="3">
        <v>2237853615</v>
      </c>
      <c r="E90" s="3">
        <f>Table8[[#This Row],[-3425776739.0000]]+Table8[[#This Row],[20700143138.0000]]+Table8[[#This Row],[195645624]]</f>
        <v>1443593354</v>
      </c>
      <c r="F90" s="26">
        <f>(Table8[[#This Row],[17470012023.0000]]/Table8[[#This Row],[Column2]])*100</f>
        <v>-6.0129442054664105E-2</v>
      </c>
      <c r="G90" s="3">
        <v>0</v>
      </c>
      <c r="H90" s="3">
        <v>-792422578</v>
      </c>
      <c r="I90" s="3">
        <v>48470839478</v>
      </c>
      <c r="J90" s="3">
        <f>Table8[[#This Row],[-3505148603.0000]]+Table8[[#This Row],[-59887988520.0000]]+Table8[[#This Row],[9723587509]]</f>
        <v>47678416900</v>
      </c>
      <c r="K90" s="26">
        <f>(Table8[[#This Row],[-53669549614.0000]]/Table8[[#This Row],[Column1]])*100</f>
        <v>1.6240844121373725</v>
      </c>
      <c r="L90" s="1">
        <v>2935710517488</v>
      </c>
      <c r="M90" s="1">
        <v>-2400809494769</v>
      </c>
      <c r="N90" s="1">
        <v>-2400809494769</v>
      </c>
    </row>
    <row r="91" spans="1:14" ht="23.1" customHeight="1" x14ac:dyDescent="0.6">
      <c r="A91" s="2" t="s">
        <v>271</v>
      </c>
      <c r="B91" s="3">
        <v>0</v>
      </c>
      <c r="C91" s="3">
        <v>0</v>
      </c>
      <c r="D91" s="3">
        <v>0</v>
      </c>
      <c r="E91" s="3">
        <f>Table8[[#This Row],[-3425776739.0000]]+Table8[[#This Row],[20700143138.0000]]+Table8[[#This Row],[195645624]]</f>
        <v>0</v>
      </c>
      <c r="F91" s="26">
        <f>(Table8[[#This Row],[17470012023.0000]]/Table8[[#This Row],[Column2]])*100</f>
        <v>0</v>
      </c>
      <c r="G91" s="3">
        <v>0</v>
      </c>
      <c r="H91" s="3">
        <v>22037244207</v>
      </c>
      <c r="I91" s="3">
        <v>0</v>
      </c>
      <c r="J91" s="3">
        <f>Table8[[#This Row],[-3505148603.0000]]+Table8[[#This Row],[-59887988520.0000]]+Table8[[#This Row],[9723587509]]</f>
        <v>22037244207</v>
      </c>
      <c r="K91" s="26">
        <f>(Table8[[#This Row],[-53669549614.0000]]/Table8[[#This Row],[Column1]])*100</f>
        <v>0.7506613501475824</v>
      </c>
      <c r="L91" s="1">
        <v>2935710517488</v>
      </c>
      <c r="M91" s="1">
        <v>-2400809494769</v>
      </c>
      <c r="N91" s="1">
        <v>-2400809494769</v>
      </c>
    </row>
    <row r="92" spans="1:14" ht="23.1" customHeight="1" x14ac:dyDescent="0.6">
      <c r="A92" s="2" t="s">
        <v>272</v>
      </c>
      <c r="B92" s="3">
        <v>0</v>
      </c>
      <c r="C92" s="3">
        <v>0</v>
      </c>
      <c r="D92" s="3">
        <v>0</v>
      </c>
      <c r="E92" s="3">
        <f>Table8[[#This Row],[-3425776739.0000]]+Table8[[#This Row],[20700143138.0000]]+Table8[[#This Row],[195645624]]</f>
        <v>0</v>
      </c>
      <c r="F92" s="26">
        <f>(Table8[[#This Row],[17470012023.0000]]/Table8[[#This Row],[Column2]])*100</f>
        <v>0</v>
      </c>
      <c r="G92" s="3">
        <v>0</v>
      </c>
      <c r="H92" s="3">
        <v>0</v>
      </c>
      <c r="I92" s="3">
        <v>0</v>
      </c>
      <c r="J92" s="3">
        <f>Table8[[#This Row],[-3505148603.0000]]+Table8[[#This Row],[-59887988520.0000]]+Table8[[#This Row],[9723587509]]</f>
        <v>0</v>
      </c>
      <c r="K92" s="26">
        <f>(Table8[[#This Row],[-53669549614.0000]]/Table8[[#This Row],[Column1]])*100</f>
        <v>0</v>
      </c>
      <c r="L92" s="1">
        <v>2935710517488</v>
      </c>
      <c r="M92" s="1">
        <v>-2400809494769</v>
      </c>
      <c r="N92" s="1">
        <v>-2400809494769</v>
      </c>
    </row>
    <row r="93" spans="1:14" ht="23.1" customHeight="1" x14ac:dyDescent="0.6">
      <c r="A93" s="2" t="s">
        <v>192</v>
      </c>
      <c r="B93" s="3">
        <v>0</v>
      </c>
      <c r="C93" s="3">
        <v>-16885903501</v>
      </c>
      <c r="D93" s="3">
        <v>0</v>
      </c>
      <c r="E93" s="3">
        <f>Table8[[#This Row],[-3425776739.0000]]+Table8[[#This Row],[20700143138.0000]]+Table8[[#This Row],[195645624]]</f>
        <v>-16885903501</v>
      </c>
      <c r="F93" s="26">
        <f>(Table8[[#This Row],[17470012023.0000]]/Table8[[#This Row],[Column2]])*100</f>
        <v>0.703342082651365</v>
      </c>
      <c r="G93" s="3">
        <v>0</v>
      </c>
      <c r="H93" s="3">
        <v>-16885903501</v>
      </c>
      <c r="I93" s="3">
        <v>0</v>
      </c>
      <c r="J93" s="3">
        <f>Table8[[#This Row],[-3505148603.0000]]+Table8[[#This Row],[-59887988520.0000]]+Table8[[#This Row],[9723587509]]</f>
        <v>-16885903501</v>
      </c>
      <c r="K93" s="26">
        <f>(Table8[[#This Row],[-53669549614.0000]]/Table8[[#This Row],[Column1]])*100</f>
        <v>-0.57518966534373306</v>
      </c>
      <c r="L93" s="1">
        <v>2935710517488</v>
      </c>
      <c r="M93" s="1">
        <v>-2400809494769</v>
      </c>
      <c r="N93" s="1">
        <v>-2400809494769</v>
      </c>
    </row>
    <row r="94" spans="1:14" ht="23.1" customHeight="1" x14ac:dyDescent="0.6">
      <c r="A94" s="2" t="s">
        <v>193</v>
      </c>
      <c r="B94" s="3">
        <v>0</v>
      </c>
      <c r="C94" s="3">
        <v>54814603466</v>
      </c>
      <c r="D94" s="3">
        <v>0</v>
      </c>
      <c r="E94" s="3">
        <f>Table8[[#This Row],[-3425776739.0000]]+Table8[[#This Row],[20700143138.0000]]+Table8[[#This Row],[195645624]]</f>
        <v>54814603466</v>
      </c>
      <c r="F94" s="26">
        <f>(Table8[[#This Row],[17470012023.0000]]/Table8[[#This Row],[Column2]])*100</f>
        <v>-2.2831717212645448</v>
      </c>
      <c r="G94" s="3">
        <v>0</v>
      </c>
      <c r="H94" s="3">
        <v>-481674899</v>
      </c>
      <c r="I94" s="3">
        <v>0</v>
      </c>
      <c r="J94" s="3">
        <f>Table8[[#This Row],[-3505148603.0000]]+Table8[[#This Row],[-59887988520.0000]]+Table8[[#This Row],[9723587509]]</f>
        <v>-481674899</v>
      </c>
      <c r="K94" s="26">
        <f>(Table8[[#This Row],[-53669549614.0000]]/Table8[[#This Row],[Column1]])*100</f>
        <v>-1.6407438544456858E-2</v>
      </c>
      <c r="L94" s="1">
        <v>2935710517488</v>
      </c>
      <c r="M94" s="1">
        <v>-2400809494769</v>
      </c>
      <c r="N94" s="1">
        <v>-2400809494769</v>
      </c>
    </row>
    <row r="95" spans="1:14" ht="23.1" customHeight="1" x14ac:dyDescent="0.6">
      <c r="A95" s="2" t="s">
        <v>273</v>
      </c>
      <c r="B95" s="3">
        <v>0</v>
      </c>
      <c r="C95" s="3">
        <v>0</v>
      </c>
      <c r="D95" s="3">
        <v>0</v>
      </c>
      <c r="E95" s="3">
        <f>Table8[[#This Row],[-3425776739.0000]]+Table8[[#This Row],[20700143138.0000]]+Table8[[#This Row],[195645624]]</f>
        <v>0</v>
      </c>
      <c r="F95" s="26">
        <f>(Table8[[#This Row],[17470012023.0000]]/Table8[[#This Row],[Column2]])*100</f>
        <v>0</v>
      </c>
      <c r="G95" s="3">
        <v>0</v>
      </c>
      <c r="H95" s="3">
        <v>0</v>
      </c>
      <c r="I95" s="3">
        <v>0</v>
      </c>
      <c r="J95" s="3">
        <f>Table8[[#This Row],[-3505148603.0000]]+Table8[[#This Row],[-59887988520.0000]]+Table8[[#This Row],[9723587509]]</f>
        <v>0</v>
      </c>
      <c r="K95" s="26">
        <f>(Table8[[#This Row],[-53669549614.0000]]/Table8[[#This Row],[Column1]])*100</f>
        <v>0</v>
      </c>
      <c r="L95" s="1">
        <v>2935710517488</v>
      </c>
      <c r="M95" s="1">
        <v>-2400809494769</v>
      </c>
      <c r="N95" s="1">
        <v>-2400809494769</v>
      </c>
    </row>
    <row r="96" spans="1:14" ht="23.1" customHeight="1" x14ac:dyDescent="0.6">
      <c r="A96" s="2" t="s">
        <v>274</v>
      </c>
      <c r="B96" s="3">
        <v>0</v>
      </c>
      <c r="C96" s="3">
        <v>0</v>
      </c>
      <c r="D96" s="3">
        <v>0</v>
      </c>
      <c r="E96" s="3">
        <f>Table8[[#This Row],[-3425776739.0000]]+Table8[[#This Row],[20700143138.0000]]+Table8[[#This Row],[195645624]]</f>
        <v>0</v>
      </c>
      <c r="F96" s="26">
        <f>(Table8[[#This Row],[17470012023.0000]]/Table8[[#This Row],[Column2]])*100</f>
        <v>0</v>
      </c>
      <c r="G96" s="3">
        <v>0</v>
      </c>
      <c r="H96" s="3">
        <v>0</v>
      </c>
      <c r="I96" s="3">
        <v>0</v>
      </c>
      <c r="J96" s="3">
        <f>Table8[[#This Row],[-3505148603.0000]]+Table8[[#This Row],[-59887988520.0000]]+Table8[[#This Row],[9723587509]]</f>
        <v>0</v>
      </c>
      <c r="K96" s="26">
        <f>(Table8[[#This Row],[-53669549614.0000]]/Table8[[#This Row],[Column1]])*100</f>
        <v>0</v>
      </c>
      <c r="L96" s="1">
        <v>2935710517488</v>
      </c>
      <c r="M96" s="1">
        <v>-2400809494769</v>
      </c>
      <c r="N96" s="1">
        <v>-2400809494769</v>
      </c>
    </row>
    <row r="97" spans="1:14" ht="23.1" customHeight="1" x14ac:dyDescent="0.6">
      <c r="A97" s="2" t="s">
        <v>275</v>
      </c>
      <c r="B97" s="3">
        <v>0</v>
      </c>
      <c r="C97" s="3">
        <v>0</v>
      </c>
      <c r="D97" s="3">
        <v>0</v>
      </c>
      <c r="E97" s="3">
        <f>Table8[[#This Row],[-3425776739.0000]]+Table8[[#This Row],[20700143138.0000]]+Table8[[#This Row],[195645624]]</f>
        <v>0</v>
      </c>
      <c r="F97" s="26">
        <f>(Table8[[#This Row],[17470012023.0000]]/Table8[[#This Row],[Column2]])*100</f>
        <v>0</v>
      </c>
      <c r="G97" s="3">
        <v>0</v>
      </c>
      <c r="H97" s="3">
        <v>0</v>
      </c>
      <c r="I97" s="3">
        <v>0</v>
      </c>
      <c r="J97" s="3">
        <f>Table8[[#This Row],[-3505148603.0000]]+Table8[[#This Row],[-59887988520.0000]]+Table8[[#This Row],[9723587509]]</f>
        <v>0</v>
      </c>
      <c r="K97" s="26">
        <f>(Table8[[#This Row],[-53669549614.0000]]/Table8[[#This Row],[Column1]])*100</f>
        <v>0</v>
      </c>
      <c r="L97" s="1">
        <v>2935710517488</v>
      </c>
      <c r="M97" s="1">
        <v>-2400809494769</v>
      </c>
      <c r="N97" s="1">
        <v>-2400809494769</v>
      </c>
    </row>
    <row r="98" spans="1:14" ht="23.1" customHeight="1" x14ac:dyDescent="0.6">
      <c r="A98" s="2" t="s">
        <v>276</v>
      </c>
      <c r="B98" s="3">
        <v>0</v>
      </c>
      <c r="C98" s="3">
        <v>0</v>
      </c>
      <c r="D98" s="3">
        <v>0</v>
      </c>
      <c r="E98" s="3">
        <f>Table8[[#This Row],[-3425776739.0000]]+Table8[[#This Row],[20700143138.0000]]+Table8[[#This Row],[195645624]]</f>
        <v>0</v>
      </c>
      <c r="F98" s="26">
        <f>(Table8[[#This Row],[17470012023.0000]]/Table8[[#This Row],[Column2]])*100</f>
        <v>0</v>
      </c>
      <c r="G98" s="3">
        <v>0</v>
      </c>
      <c r="H98" s="3">
        <v>16282044838</v>
      </c>
      <c r="I98" s="3">
        <v>0</v>
      </c>
      <c r="J98" s="3">
        <f>Table8[[#This Row],[-3505148603.0000]]+Table8[[#This Row],[-59887988520.0000]]+Table8[[#This Row],[9723587509]]</f>
        <v>16282044838</v>
      </c>
      <c r="K98" s="26">
        <f>(Table8[[#This Row],[-53669549614.0000]]/Table8[[#This Row],[Column1]])*100</f>
        <v>0.55462024409450494</v>
      </c>
      <c r="L98" s="1">
        <v>2935710517488</v>
      </c>
      <c r="M98" s="1">
        <v>-2400809494769</v>
      </c>
      <c r="N98" s="1">
        <v>-2400809494769</v>
      </c>
    </row>
    <row r="99" spans="1:14" ht="23.1" customHeight="1" x14ac:dyDescent="0.6">
      <c r="A99" s="2" t="s">
        <v>277</v>
      </c>
      <c r="B99" s="3">
        <v>0</v>
      </c>
      <c r="C99" s="3">
        <v>0</v>
      </c>
      <c r="D99" s="3">
        <v>0</v>
      </c>
      <c r="E99" s="3">
        <f>Table8[[#This Row],[-3425776739.0000]]+Table8[[#This Row],[20700143138.0000]]+Table8[[#This Row],[195645624]]</f>
        <v>0</v>
      </c>
      <c r="F99" s="26">
        <f>(Table8[[#This Row],[17470012023.0000]]/Table8[[#This Row],[Column2]])*100</f>
        <v>0</v>
      </c>
      <c r="G99" s="3">
        <v>0</v>
      </c>
      <c r="H99" s="3">
        <v>0</v>
      </c>
      <c r="I99" s="3">
        <v>0</v>
      </c>
      <c r="J99" s="3">
        <f>Table8[[#This Row],[-3505148603.0000]]+Table8[[#This Row],[-59887988520.0000]]+Table8[[#This Row],[9723587509]]</f>
        <v>0</v>
      </c>
      <c r="K99" s="26">
        <f>(Table8[[#This Row],[-53669549614.0000]]/Table8[[#This Row],[Column1]])*100</f>
        <v>0</v>
      </c>
      <c r="L99" s="1">
        <v>2935710517488</v>
      </c>
      <c r="M99" s="1">
        <v>-2400809494769</v>
      </c>
      <c r="N99" s="1">
        <v>-2400809494769</v>
      </c>
    </row>
    <row r="100" spans="1:14" ht="23.1" customHeight="1" x14ac:dyDescent="0.6">
      <c r="A100" s="2" t="s">
        <v>194</v>
      </c>
      <c r="B100" s="3">
        <v>0</v>
      </c>
      <c r="C100" s="3">
        <v>233496184965</v>
      </c>
      <c r="D100" s="3">
        <v>88406564747</v>
      </c>
      <c r="E100" s="3">
        <f>Table8[[#This Row],[-3425776739.0000]]+Table8[[#This Row],[20700143138.0000]]+Table8[[#This Row],[195645624]]</f>
        <v>321902749712</v>
      </c>
      <c r="F100" s="26">
        <f>(Table8[[#This Row],[17470012023.0000]]/Table8[[#This Row],[Column2]])*100</f>
        <v>-13.408092162804975</v>
      </c>
      <c r="G100" s="3">
        <v>0</v>
      </c>
      <c r="H100" s="3">
        <v>233496184965</v>
      </c>
      <c r="I100" s="3">
        <v>88406564747</v>
      </c>
      <c r="J100" s="3">
        <f>Table8[[#This Row],[-3505148603.0000]]+Table8[[#This Row],[-59887988520.0000]]+Table8[[#This Row],[9723587509]]</f>
        <v>321902749712</v>
      </c>
      <c r="K100" s="26">
        <f>(Table8[[#This Row],[-53669549614.0000]]/Table8[[#This Row],[Column1]])*100</f>
        <v>10.965071242359501</v>
      </c>
      <c r="L100" s="1">
        <v>2935710517488</v>
      </c>
      <c r="M100" s="1">
        <v>-2400809494769</v>
      </c>
      <c r="N100" s="1">
        <v>-2400809494769</v>
      </c>
    </row>
    <row r="101" spans="1:14" ht="23.1" customHeight="1" x14ac:dyDescent="0.6">
      <c r="A101" s="2" t="s">
        <v>278</v>
      </c>
      <c r="B101" s="3">
        <v>0</v>
      </c>
      <c r="C101" s="3">
        <v>0</v>
      </c>
      <c r="D101" s="3">
        <v>0</v>
      </c>
      <c r="E101" s="3">
        <f>Table8[[#This Row],[-3425776739.0000]]+Table8[[#This Row],[20700143138.0000]]+Table8[[#This Row],[195645624]]</f>
        <v>0</v>
      </c>
      <c r="F101" s="26">
        <f>(Table8[[#This Row],[17470012023.0000]]/Table8[[#This Row],[Column2]])*100</f>
        <v>0</v>
      </c>
      <c r="G101" s="3">
        <v>0</v>
      </c>
      <c r="H101" s="3">
        <v>27318624236</v>
      </c>
      <c r="I101" s="3">
        <v>0</v>
      </c>
      <c r="J101" s="3">
        <f>Table8[[#This Row],[-3505148603.0000]]+Table8[[#This Row],[-59887988520.0000]]+Table8[[#This Row],[9723587509]]</f>
        <v>27318624236</v>
      </c>
      <c r="K101" s="26">
        <f>(Table8[[#This Row],[-53669549614.0000]]/Table8[[#This Row],[Column1]])*100</f>
        <v>0.93056260395100987</v>
      </c>
      <c r="L101" s="1">
        <v>2935710517488</v>
      </c>
      <c r="M101" s="1">
        <v>-2400809494769</v>
      </c>
      <c r="N101" s="1">
        <v>-2400809494769</v>
      </c>
    </row>
    <row r="102" spans="1:14" ht="23.1" customHeight="1" x14ac:dyDescent="0.6">
      <c r="A102" s="2" t="s">
        <v>279</v>
      </c>
      <c r="B102" s="3">
        <v>0</v>
      </c>
      <c r="C102" s="3">
        <v>0</v>
      </c>
      <c r="D102" s="3">
        <v>0</v>
      </c>
      <c r="E102" s="3">
        <f>Table8[[#This Row],[-3425776739.0000]]+Table8[[#This Row],[20700143138.0000]]+Table8[[#This Row],[195645624]]</f>
        <v>0</v>
      </c>
      <c r="F102" s="26">
        <f>(Table8[[#This Row],[17470012023.0000]]/Table8[[#This Row],[Column2]])*100</f>
        <v>0</v>
      </c>
      <c r="G102" s="3">
        <v>0</v>
      </c>
      <c r="H102" s="3">
        <v>1995282533</v>
      </c>
      <c r="I102" s="3">
        <v>0</v>
      </c>
      <c r="J102" s="3">
        <f>Table8[[#This Row],[-3505148603.0000]]+Table8[[#This Row],[-59887988520.0000]]+Table8[[#This Row],[9723587509]]</f>
        <v>1995282533</v>
      </c>
      <c r="K102" s="26">
        <f>(Table8[[#This Row],[-53669549614.0000]]/Table8[[#This Row],[Column1]])*100</f>
        <v>6.7965915614435435E-2</v>
      </c>
      <c r="L102" s="1">
        <v>2935710517488</v>
      </c>
      <c r="M102" s="1">
        <v>-2400809494769</v>
      </c>
      <c r="N102" s="1">
        <v>-2400809494769</v>
      </c>
    </row>
    <row r="103" spans="1:14" ht="23.1" customHeight="1" x14ac:dyDescent="0.6">
      <c r="A103" s="2" t="s">
        <v>280</v>
      </c>
      <c r="B103" s="3">
        <v>0</v>
      </c>
      <c r="C103" s="3">
        <v>0</v>
      </c>
      <c r="D103" s="3">
        <v>0</v>
      </c>
      <c r="E103" s="3">
        <f>Table8[[#This Row],[-3425776739.0000]]+Table8[[#This Row],[20700143138.0000]]+Table8[[#This Row],[195645624]]</f>
        <v>0</v>
      </c>
      <c r="F103" s="26">
        <f>(Table8[[#This Row],[17470012023.0000]]/Table8[[#This Row],[Column2]])*100</f>
        <v>0</v>
      </c>
      <c r="G103" s="3">
        <v>0</v>
      </c>
      <c r="H103" s="3">
        <v>0</v>
      </c>
      <c r="I103" s="3">
        <v>0</v>
      </c>
      <c r="J103" s="3">
        <f>Table8[[#This Row],[-3505148603.0000]]+Table8[[#This Row],[-59887988520.0000]]+Table8[[#This Row],[9723587509]]</f>
        <v>0</v>
      </c>
      <c r="K103" s="26">
        <f>(Table8[[#This Row],[-53669549614.0000]]/Table8[[#This Row],[Column1]])*100</f>
        <v>0</v>
      </c>
      <c r="L103" s="1">
        <v>2935710517488</v>
      </c>
      <c r="M103" s="1">
        <v>-2400809494769</v>
      </c>
      <c r="N103" s="1">
        <v>-2400809494769</v>
      </c>
    </row>
    <row r="104" spans="1:14" ht="23.1" customHeight="1" x14ac:dyDescent="0.6">
      <c r="A104" s="2" t="s">
        <v>195</v>
      </c>
      <c r="B104" s="3">
        <v>0</v>
      </c>
      <c r="C104" s="3">
        <v>-15855812857</v>
      </c>
      <c r="D104" s="3">
        <v>0</v>
      </c>
      <c r="E104" s="3">
        <f>Table8[[#This Row],[-3425776739.0000]]+Table8[[#This Row],[20700143138.0000]]+Table8[[#This Row],[195645624]]</f>
        <v>-15855812857</v>
      </c>
      <c r="F104" s="26">
        <f>(Table8[[#This Row],[17470012023.0000]]/Table8[[#This Row],[Column2]])*100</f>
        <v>0.6604361108845751</v>
      </c>
      <c r="G104" s="3">
        <v>0</v>
      </c>
      <c r="H104" s="3">
        <v>-15855812857</v>
      </c>
      <c r="I104" s="3">
        <v>0</v>
      </c>
      <c r="J104" s="3">
        <f>Table8[[#This Row],[-3505148603.0000]]+Table8[[#This Row],[-59887988520.0000]]+Table8[[#This Row],[9723587509]]</f>
        <v>-15855812857</v>
      </c>
      <c r="K104" s="26">
        <f>(Table8[[#This Row],[-53669549614.0000]]/Table8[[#This Row],[Column1]])*100</f>
        <v>-0.54010137452405715</v>
      </c>
      <c r="L104" s="1">
        <v>2935710517488</v>
      </c>
      <c r="M104" s="1">
        <v>-2400809494769</v>
      </c>
      <c r="N104" s="1">
        <v>-2400809494769</v>
      </c>
    </row>
    <row r="105" spans="1:14" ht="23.1" customHeight="1" x14ac:dyDescent="0.6">
      <c r="A105" s="2" t="s">
        <v>196</v>
      </c>
      <c r="B105" s="3">
        <v>0</v>
      </c>
      <c r="C105" s="3">
        <v>4322266980</v>
      </c>
      <c r="D105" s="3">
        <v>33725395205</v>
      </c>
      <c r="E105" s="3">
        <f>Table8[[#This Row],[-3425776739.0000]]+Table8[[#This Row],[20700143138.0000]]+Table8[[#This Row],[195645624]]</f>
        <v>38047662185</v>
      </c>
      <c r="F105" s="26">
        <f>(Table8[[#This Row],[17470012023.0000]]/Table8[[#This Row],[Column2]])*100</f>
        <v>-1.584784726480801</v>
      </c>
      <c r="G105" s="3">
        <v>0</v>
      </c>
      <c r="H105" s="3">
        <v>9915643456</v>
      </c>
      <c r="I105" s="3">
        <f>'درآمد ناشی ازفروش'!K87</f>
        <v>151165132473</v>
      </c>
      <c r="J105" s="3">
        <f>Table8[[#This Row],[-3505148603.0000]]+Table8[[#This Row],[-59887988520.0000]]+Table8[[#This Row],[9723587509]]</f>
        <v>161080775929</v>
      </c>
      <c r="K105" s="26">
        <f>(Table8[[#This Row],[-53669549614.0000]]/Table8[[#This Row],[Column1]])*100</f>
        <v>5.4869434492755103</v>
      </c>
      <c r="L105" s="1">
        <v>2935710517488</v>
      </c>
      <c r="M105" s="1">
        <v>-2400809494769</v>
      </c>
      <c r="N105" s="1">
        <v>-2400809494769</v>
      </c>
    </row>
    <row r="106" spans="1:14" ht="23.1" customHeight="1" thickBot="1" x14ac:dyDescent="0.65">
      <c r="A106" s="2" t="s">
        <v>97</v>
      </c>
      <c r="B106" s="29">
        <f t="shared" ref="B106:K106" si="0">SUM(B11:B105)</f>
        <v>338693951924</v>
      </c>
      <c r="C106" s="29">
        <f t="shared" si="0"/>
        <v>-2734614378413</v>
      </c>
      <c r="D106" s="29">
        <f t="shared" si="0"/>
        <v>-22854300451</v>
      </c>
      <c r="E106" s="29">
        <f t="shared" si="0"/>
        <v>-2418774726940</v>
      </c>
      <c r="F106" s="30">
        <f t="shared" si="0"/>
        <v>100.74829894709028</v>
      </c>
      <c r="G106" s="29">
        <f t="shared" si="0"/>
        <v>6590132338552</v>
      </c>
      <c r="H106" s="29">
        <f t="shared" si="0"/>
        <v>-5087738593375</v>
      </c>
      <c r="I106" s="29">
        <f t="shared" si="0"/>
        <v>1079353338145</v>
      </c>
      <c r="J106" s="29">
        <f t="shared" si="0"/>
        <v>2581747083322</v>
      </c>
      <c r="K106" s="30">
        <f t="shared" si="0"/>
        <v>87.942835914595676</v>
      </c>
    </row>
    <row r="107" spans="1:14" ht="40.5" customHeight="1" thickTop="1" x14ac:dyDescent="0.6">
      <c r="A107" s="2" t="s">
        <v>98</v>
      </c>
      <c r="B107" s="10"/>
      <c r="C107" s="10"/>
      <c r="D107" s="10"/>
      <c r="E107" s="10"/>
      <c r="F107" s="49"/>
      <c r="G107" s="10"/>
      <c r="H107" s="10"/>
      <c r="I107" s="10"/>
      <c r="J107" s="10"/>
      <c r="K107" s="49"/>
    </row>
    <row r="108" spans="1:14" ht="50.25" customHeight="1" x14ac:dyDescent="0.6"/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9" orientation="landscape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zoomScaleNormal="100" zoomScaleSheetLayoutView="106" workbookViewId="0">
      <selection sqref="A1:XFD1048576"/>
    </sheetView>
  </sheetViews>
  <sheetFormatPr defaultRowHeight="22.5" x14ac:dyDescent="0.6"/>
  <cols>
    <col min="1" max="1" width="34" style="44" bestFit="1" customWidth="1"/>
    <col min="2" max="2" width="14.28515625" style="44" bestFit="1" customWidth="1"/>
    <col min="3" max="3" width="14.5703125" style="44" bestFit="1" customWidth="1"/>
    <col min="4" max="5" width="15.42578125" style="44" bestFit="1" customWidth="1"/>
    <col min="6" max="6" width="15.140625" style="44" bestFit="1" customWidth="1"/>
    <col min="7" max="7" width="14.5703125" style="44" bestFit="1" customWidth="1"/>
    <col min="8" max="8" width="15.42578125" style="44" bestFit="1" customWidth="1"/>
    <col min="9" max="9" width="15.140625" style="44" bestFit="1" customWidth="1"/>
    <col min="10" max="10" width="9.140625" style="1" customWidth="1"/>
    <col min="11" max="16384" width="9.140625" style="1"/>
  </cols>
  <sheetData>
    <row r="1" spans="1:9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x14ac:dyDescent="0.6">
      <c r="A2" s="57" t="s">
        <v>243</v>
      </c>
      <c r="B2" s="57"/>
      <c r="C2" s="57"/>
      <c r="D2" s="57"/>
      <c r="E2" s="57"/>
      <c r="F2" s="57"/>
      <c r="G2" s="57"/>
      <c r="H2" s="57"/>
      <c r="I2" s="57"/>
    </row>
    <row r="3" spans="1:9" x14ac:dyDescent="0.6">
      <c r="A3" s="57" t="s">
        <v>244</v>
      </c>
      <c r="B3" s="57"/>
      <c r="C3" s="57"/>
      <c r="D3" s="57"/>
      <c r="E3" s="57"/>
      <c r="F3" s="57"/>
      <c r="G3" s="57"/>
      <c r="H3" s="57"/>
      <c r="I3" s="57"/>
    </row>
    <row r="4" spans="1:9" x14ac:dyDescent="0.6">
      <c r="A4" s="82" t="s">
        <v>245</v>
      </c>
      <c r="B4" s="82"/>
      <c r="C4" s="82"/>
      <c r="D4" s="82"/>
      <c r="E4" s="82"/>
      <c r="F4" s="82"/>
      <c r="G4" s="82"/>
      <c r="H4" s="82"/>
      <c r="I4" s="82"/>
    </row>
    <row r="6" spans="1:9" ht="19.5" customHeight="1" x14ac:dyDescent="0.6">
      <c r="A6" s="4"/>
      <c r="B6" s="81" t="s">
        <v>382</v>
      </c>
      <c r="C6" s="81"/>
      <c r="D6" s="81"/>
      <c r="E6" s="81"/>
      <c r="F6" s="81" t="s">
        <v>246</v>
      </c>
      <c r="G6" s="81"/>
      <c r="H6" s="81"/>
      <c r="I6" s="81"/>
    </row>
    <row r="7" spans="1:9" ht="20.25" customHeight="1" x14ac:dyDescent="0.6">
      <c r="A7" s="83"/>
      <c r="B7" s="79" t="s">
        <v>247</v>
      </c>
      <c r="C7" s="79" t="s">
        <v>248</v>
      </c>
      <c r="D7" s="79" t="s">
        <v>249</v>
      </c>
      <c r="E7" s="79" t="s">
        <v>97</v>
      </c>
      <c r="F7" s="79" t="s">
        <v>247</v>
      </c>
      <c r="G7" s="79" t="s">
        <v>248</v>
      </c>
      <c r="H7" s="79" t="s">
        <v>249</v>
      </c>
      <c r="I7" s="79" t="s">
        <v>97</v>
      </c>
    </row>
    <row r="8" spans="1:9" ht="20.25" customHeight="1" x14ac:dyDescent="0.6">
      <c r="A8" s="84"/>
      <c r="B8" s="80"/>
      <c r="C8" s="80"/>
      <c r="D8" s="80"/>
      <c r="E8" s="80"/>
      <c r="F8" s="80"/>
      <c r="G8" s="80"/>
      <c r="H8" s="80"/>
      <c r="I8" s="80"/>
    </row>
    <row r="9" spans="1:9" x14ac:dyDescent="0.6">
      <c r="A9" s="84"/>
      <c r="B9" s="7"/>
      <c r="C9" s="7"/>
      <c r="D9" s="7"/>
      <c r="E9" s="81"/>
      <c r="F9" s="7"/>
      <c r="G9" s="7"/>
      <c r="H9" s="7"/>
      <c r="I9" s="81"/>
    </row>
    <row r="10" spans="1:9" ht="23.1" customHeight="1" x14ac:dyDescent="0.6">
      <c r="A10" s="2" t="s">
        <v>250</v>
      </c>
      <c r="B10" s="3">
        <v>84600000</v>
      </c>
      <c r="C10" s="3">
        <v>0</v>
      </c>
      <c r="D10" s="3">
        <v>0</v>
      </c>
      <c r="E10" s="3">
        <f>Table9[[#This Row],[84600000]]+Table9[[#This Row],[Column4]]+Table9[[#This Row],[0]]</f>
        <v>84600000</v>
      </c>
      <c r="F10" s="3">
        <v>2891800522</v>
      </c>
      <c r="G10" s="3">
        <v>0</v>
      </c>
      <c r="H10" s="3">
        <v>-10475375</v>
      </c>
      <c r="I10" s="3">
        <f>Table9[[#This Row],[-10475375.0000]]+Table9[[#This Row],[Column7]]+Table9[[#This Row],[2891800522]]</f>
        <v>2881325147</v>
      </c>
    </row>
    <row r="11" spans="1:9" ht="23.1" customHeight="1" x14ac:dyDescent="0.6">
      <c r="A11" s="2" t="s">
        <v>251</v>
      </c>
      <c r="B11" s="3">
        <v>159995184</v>
      </c>
      <c r="C11" s="3">
        <v>0</v>
      </c>
      <c r="D11" s="3">
        <v>0</v>
      </c>
      <c r="E11" s="3">
        <f>Table9[[#This Row],[84600000]]+Table9[[#This Row],[Column4]]+Table9[[#This Row],[0]]</f>
        <v>159995184</v>
      </c>
      <c r="F11" s="3">
        <v>1812395767</v>
      </c>
      <c r="G11" s="3">
        <v>0</v>
      </c>
      <c r="H11" s="3">
        <v>3518718</v>
      </c>
      <c r="I11" s="3">
        <f>Table9[[#This Row],[-10475375.0000]]+Table9[[#This Row],[Column7]]+Table9[[#This Row],[2891800522]]</f>
        <v>1815914485</v>
      </c>
    </row>
    <row r="12" spans="1:9" ht="23.1" customHeight="1" x14ac:dyDescent="0.6">
      <c r="A12" s="2" t="s">
        <v>230</v>
      </c>
      <c r="B12" s="3">
        <v>1772920054</v>
      </c>
      <c r="C12" s="3">
        <v>433747488</v>
      </c>
      <c r="D12" s="3">
        <v>-382821493</v>
      </c>
      <c r="E12" s="3">
        <f>Table9[[#This Row],[84600000]]+Table9[[#This Row],[Column4]]+Table9[[#This Row],[0]]</f>
        <v>1823846049</v>
      </c>
      <c r="F12" s="3">
        <v>31103413233</v>
      </c>
      <c r="G12" s="3">
        <v>12600</v>
      </c>
      <c r="H12" s="3">
        <v>-515962286</v>
      </c>
      <c r="I12" s="3">
        <f>Table9[[#This Row],[-10475375.0000]]+Table9[[#This Row],[Column7]]+Table9[[#This Row],[2891800522]]</f>
        <v>30587463547</v>
      </c>
    </row>
    <row r="13" spans="1:9" ht="23.1" customHeight="1" x14ac:dyDescent="0.6">
      <c r="A13" s="2" t="s">
        <v>218</v>
      </c>
      <c r="B13" s="3">
        <v>1651287922</v>
      </c>
      <c r="C13" s="3">
        <v>8060119345</v>
      </c>
      <c r="D13" s="3">
        <v>-7482308555</v>
      </c>
      <c r="E13" s="3">
        <f>Table9[[#This Row],[84600000]]+Table9[[#This Row],[Column4]]+Table9[[#This Row],[0]]</f>
        <v>2229098712</v>
      </c>
      <c r="F13" s="3">
        <v>15911769617</v>
      </c>
      <c r="G13" s="3">
        <v>0</v>
      </c>
      <c r="H13" s="3">
        <v>-8790186999</v>
      </c>
      <c r="I13" s="3">
        <f>Table9[[#This Row],[-10475375.0000]]+Table9[[#This Row],[Column7]]+Table9[[#This Row],[2891800522]]</f>
        <v>7121582618</v>
      </c>
    </row>
    <row r="14" spans="1:9" ht="23.1" customHeight="1" x14ac:dyDescent="0.6">
      <c r="A14" s="2" t="s">
        <v>236</v>
      </c>
      <c r="B14" s="3">
        <v>11484547345</v>
      </c>
      <c r="C14" s="3">
        <v>1106438462</v>
      </c>
      <c r="D14" s="3">
        <v>-1054438462</v>
      </c>
      <c r="E14" s="3">
        <f>Table9[[#This Row],[84600000]]+Table9[[#This Row],[Column4]]+Table9[[#This Row],[0]]</f>
        <v>11536547345</v>
      </c>
      <c r="F14" s="3">
        <v>77248823291</v>
      </c>
      <c r="G14" s="3">
        <v>-754500000</v>
      </c>
      <c r="H14" s="3">
        <v>-2417000000</v>
      </c>
      <c r="I14" s="3">
        <f>Table9[[#This Row],[-10475375.0000]]+Table9[[#This Row],[Column7]]+Table9[[#This Row],[2891800522]]</f>
        <v>74077323291</v>
      </c>
    </row>
    <row r="15" spans="1:9" ht="23.1" customHeight="1" x14ac:dyDescent="0.6">
      <c r="A15" s="2" t="s">
        <v>209</v>
      </c>
      <c r="B15" s="3">
        <v>46524590</v>
      </c>
      <c r="C15" s="3">
        <v>145000000</v>
      </c>
      <c r="D15" s="3">
        <v>-145000000</v>
      </c>
      <c r="E15" s="3">
        <f>Table9[[#This Row],[84600000]]+Table9[[#This Row],[Column4]]+Table9[[#This Row],[0]]</f>
        <v>46524590</v>
      </c>
      <c r="F15" s="3">
        <v>2877491808</v>
      </c>
      <c r="G15" s="3">
        <v>0</v>
      </c>
      <c r="H15" s="3">
        <v>-435000000</v>
      </c>
      <c r="I15" s="3">
        <f>Table9[[#This Row],[-10475375.0000]]+Table9[[#This Row],[Column7]]+Table9[[#This Row],[2891800522]]</f>
        <v>2442491808</v>
      </c>
    </row>
    <row r="16" spans="1:9" ht="23.1" customHeight="1" x14ac:dyDescent="0.6">
      <c r="A16" s="2" t="s">
        <v>252</v>
      </c>
      <c r="B16" s="3">
        <v>0</v>
      </c>
      <c r="C16" s="3">
        <v>0</v>
      </c>
      <c r="D16" s="3">
        <v>0</v>
      </c>
      <c r="E16" s="3">
        <f>Table9[[#This Row],[84600000]]+Table9[[#This Row],[Column4]]+Table9[[#This Row],[0]]</f>
        <v>0</v>
      </c>
      <c r="F16" s="3">
        <v>0</v>
      </c>
      <c r="G16" s="3">
        <v>0</v>
      </c>
      <c r="H16" s="3">
        <v>401402150</v>
      </c>
      <c r="I16" s="3">
        <f>Table9[[#This Row],[-10475375.0000]]+Table9[[#This Row],[Column7]]+Table9[[#This Row],[2891800522]]</f>
        <v>401402150</v>
      </c>
    </row>
    <row r="17" spans="1:9" ht="23.1" customHeight="1" x14ac:dyDescent="0.6">
      <c r="A17" s="2" t="s">
        <v>227</v>
      </c>
      <c r="B17" s="3">
        <v>7082582033</v>
      </c>
      <c r="C17" s="3">
        <v>1156375000</v>
      </c>
      <c r="D17" s="3">
        <v>-1152375000</v>
      </c>
      <c r="E17" s="3">
        <f>Table9[[#This Row],[84600000]]+Table9[[#This Row],[Column4]]+Table9[[#This Row],[0]]</f>
        <v>7086582033</v>
      </c>
      <c r="F17" s="3">
        <v>37750811856</v>
      </c>
      <c r="G17" s="3">
        <v>0</v>
      </c>
      <c r="H17" s="3">
        <v>-2169059574</v>
      </c>
      <c r="I17" s="3">
        <f>Table9[[#This Row],[-10475375.0000]]+Table9[[#This Row],[Column7]]+Table9[[#This Row],[2891800522]]</f>
        <v>35581752282</v>
      </c>
    </row>
    <row r="18" spans="1:9" ht="23.1" customHeight="1" x14ac:dyDescent="0.6">
      <c r="A18" s="2" t="s">
        <v>215</v>
      </c>
      <c r="B18" s="3">
        <v>1462535371</v>
      </c>
      <c r="C18" s="3">
        <v>54000000</v>
      </c>
      <c r="D18" s="3">
        <v>-54000000</v>
      </c>
      <c r="E18" s="3">
        <f>Table9[[#This Row],[84600000]]+Table9[[#This Row],[Column4]]+Table9[[#This Row],[0]]</f>
        <v>1462535371</v>
      </c>
      <c r="F18" s="3">
        <v>6515014034</v>
      </c>
      <c r="G18" s="3">
        <v>-159500000</v>
      </c>
      <c r="H18" s="3">
        <v>-149500000</v>
      </c>
      <c r="I18" s="3">
        <f>Table9[[#This Row],[-10475375.0000]]+Table9[[#This Row],[Column7]]+Table9[[#This Row],[2891800522]]</f>
        <v>6206014034</v>
      </c>
    </row>
    <row r="19" spans="1:9" ht="23.1" customHeight="1" x14ac:dyDescent="0.6">
      <c r="A19" s="2" t="s">
        <v>202</v>
      </c>
      <c r="B19" s="3">
        <v>2062225342</v>
      </c>
      <c r="C19" s="3">
        <v>587500000</v>
      </c>
      <c r="D19" s="3">
        <v>-587500000</v>
      </c>
      <c r="E19" s="3">
        <f>Table9[[#This Row],[84600000]]+Table9[[#This Row],[Column4]]+Table9[[#This Row],[0]]</f>
        <v>2062225342</v>
      </c>
      <c r="F19" s="3">
        <v>11611067617</v>
      </c>
      <c r="G19" s="3">
        <v>0</v>
      </c>
      <c r="H19" s="3">
        <v>-587500000</v>
      </c>
      <c r="I19" s="3">
        <f>Table9[[#This Row],[-10475375.0000]]+Table9[[#This Row],[Column7]]+Table9[[#This Row],[2891800522]]</f>
        <v>11023567617</v>
      </c>
    </row>
    <row r="20" spans="1:9" ht="23.1" customHeight="1" x14ac:dyDescent="0.6">
      <c r="A20" s="2" t="s">
        <v>253</v>
      </c>
      <c r="B20" s="3">
        <v>0</v>
      </c>
      <c r="C20" s="3">
        <v>0</v>
      </c>
      <c r="D20" s="3">
        <v>0</v>
      </c>
      <c r="E20" s="3">
        <f>Table9[[#This Row],[84600000]]+Table9[[#This Row],[Column4]]+Table9[[#This Row],[0]]</f>
        <v>0</v>
      </c>
      <c r="F20" s="3">
        <v>0</v>
      </c>
      <c r="G20" s="3">
        <v>0</v>
      </c>
      <c r="H20" s="3">
        <v>88344961</v>
      </c>
      <c r="I20" s="3">
        <f>Table9[[#This Row],[-10475375.0000]]+Table9[[#This Row],[Column7]]+Table9[[#This Row],[2891800522]]</f>
        <v>88344961</v>
      </c>
    </row>
    <row r="21" spans="1:9" ht="23.1" customHeight="1" x14ac:dyDescent="0.6">
      <c r="A21" s="2" t="s">
        <v>254</v>
      </c>
      <c r="B21" s="3">
        <v>0</v>
      </c>
      <c r="C21" s="3">
        <v>0</v>
      </c>
      <c r="D21" s="3">
        <v>0</v>
      </c>
      <c r="E21" s="3">
        <f>Table9[[#This Row],[84600000]]+Table9[[#This Row],[Column4]]+Table9[[#This Row],[0]]</f>
        <v>0</v>
      </c>
      <c r="F21" s="3">
        <v>9820440575</v>
      </c>
      <c r="G21" s="3">
        <v>0</v>
      </c>
      <c r="H21" s="3">
        <v>1263526506</v>
      </c>
      <c r="I21" s="3">
        <f>Table9[[#This Row],[-10475375.0000]]+Table9[[#This Row],[Column7]]+Table9[[#This Row],[2891800522]]</f>
        <v>11083967081</v>
      </c>
    </row>
    <row r="22" spans="1:9" ht="23.1" customHeight="1" x14ac:dyDescent="0.6">
      <c r="A22" s="2" t="s">
        <v>255</v>
      </c>
      <c r="B22" s="3">
        <v>0</v>
      </c>
      <c r="C22" s="3">
        <v>0</v>
      </c>
      <c r="D22" s="3">
        <v>0</v>
      </c>
      <c r="E22" s="3">
        <f>Table9[[#This Row],[84600000]]+Table9[[#This Row],[Column4]]+Table9[[#This Row],[0]]</f>
        <v>0</v>
      </c>
      <c r="F22" s="3">
        <v>1842747684</v>
      </c>
      <c r="G22" s="3">
        <v>0</v>
      </c>
      <c r="H22" s="3">
        <v>-144999704</v>
      </c>
      <c r="I22" s="3">
        <f>Table9[[#This Row],[-10475375.0000]]+Table9[[#This Row],[Column7]]+Table9[[#This Row],[2891800522]]</f>
        <v>1697747980</v>
      </c>
    </row>
    <row r="23" spans="1:9" ht="23.1" customHeight="1" x14ac:dyDescent="0.6">
      <c r="A23" s="2" t="s">
        <v>256</v>
      </c>
      <c r="B23" s="3">
        <v>0</v>
      </c>
      <c r="C23" s="3">
        <v>0</v>
      </c>
      <c r="D23" s="3">
        <v>0</v>
      </c>
      <c r="E23" s="3">
        <f>Table9[[#This Row],[84600000]]+Table9[[#This Row],[Column4]]+Table9[[#This Row],[0]]</f>
        <v>0</v>
      </c>
      <c r="F23" s="3">
        <v>2816836363</v>
      </c>
      <c r="G23" s="3">
        <v>0</v>
      </c>
      <c r="H23" s="3">
        <v>-224904641</v>
      </c>
      <c r="I23" s="3">
        <f>Table9[[#This Row],[-10475375.0000]]+Table9[[#This Row],[Column7]]+Table9[[#This Row],[2891800522]]</f>
        <v>2591931722</v>
      </c>
    </row>
    <row r="24" spans="1:9" ht="23.1" customHeight="1" x14ac:dyDescent="0.6">
      <c r="A24" s="2" t="s">
        <v>212</v>
      </c>
      <c r="B24" s="3">
        <v>1296825582</v>
      </c>
      <c r="C24" s="3">
        <v>0</v>
      </c>
      <c r="D24" s="3">
        <v>0</v>
      </c>
      <c r="E24" s="3">
        <f>Table9[[#This Row],[84600000]]+Table9[[#This Row],[Column4]]+Table9[[#This Row],[0]]</f>
        <v>1296825582</v>
      </c>
      <c r="F24" s="3">
        <v>7458579906</v>
      </c>
      <c r="G24" s="3">
        <v>-144918800</v>
      </c>
      <c r="H24" s="3">
        <v>-461146700</v>
      </c>
      <c r="I24" s="3">
        <f>Table9[[#This Row],[-10475375.0000]]+Table9[[#This Row],[Column7]]+Table9[[#This Row],[2891800522]]</f>
        <v>6852514406</v>
      </c>
    </row>
    <row r="25" spans="1:9" ht="23.1" customHeight="1" x14ac:dyDescent="0.6">
      <c r="A25" s="2" t="s">
        <v>257</v>
      </c>
      <c r="B25" s="3">
        <v>0</v>
      </c>
      <c r="C25" s="3">
        <v>0</v>
      </c>
      <c r="D25" s="3">
        <v>0</v>
      </c>
      <c r="E25" s="3">
        <f>Table9[[#This Row],[84600000]]+Table9[[#This Row],[Column4]]+Table9[[#This Row],[0]]</f>
        <v>0</v>
      </c>
      <c r="F25" s="3">
        <v>0</v>
      </c>
      <c r="G25" s="3">
        <v>0</v>
      </c>
      <c r="H25" s="3">
        <v>147039274</v>
      </c>
      <c r="I25" s="3">
        <f>Table9[[#This Row],[-10475375.0000]]+Table9[[#This Row],[Column7]]+Table9[[#This Row],[2891800522]]</f>
        <v>147039274</v>
      </c>
    </row>
    <row r="26" spans="1:9" ht="23.1" customHeight="1" x14ac:dyDescent="0.6">
      <c r="A26" s="2" t="s">
        <v>233</v>
      </c>
      <c r="B26" s="3">
        <v>34081224459</v>
      </c>
      <c r="C26" s="3">
        <v>-3224049328</v>
      </c>
      <c r="D26" s="3">
        <v>-46223249222</v>
      </c>
      <c r="E26" s="3">
        <f>Table9[[#This Row],[84600000]]+Table9[[#This Row],[Column4]]+Table9[[#This Row],[0]]</f>
        <v>-15366074091</v>
      </c>
      <c r="F26" s="3">
        <v>126161898468</v>
      </c>
      <c r="G26" s="3">
        <v>-4934151553</v>
      </c>
      <c r="H26" s="3">
        <v>-41003813235</v>
      </c>
      <c r="I26" s="3">
        <f>Table9[[#This Row],[-10475375.0000]]+Table9[[#This Row],[Column7]]+Table9[[#This Row],[2891800522]]</f>
        <v>80223933680</v>
      </c>
    </row>
    <row r="27" spans="1:9" ht="23.1" customHeight="1" x14ac:dyDescent="0.6">
      <c r="A27" s="2" t="s">
        <v>206</v>
      </c>
      <c r="B27" s="3">
        <v>1437685556</v>
      </c>
      <c r="C27" s="3">
        <v>231999764</v>
      </c>
      <c r="D27" s="3">
        <v>-5842329323</v>
      </c>
      <c r="E27" s="3">
        <f>Table9[[#This Row],[84600000]]+Table9[[#This Row],[Column4]]+Table9[[#This Row],[0]]</f>
        <v>-4172644003</v>
      </c>
      <c r="F27" s="3">
        <v>6415338311</v>
      </c>
      <c r="G27" s="3">
        <v>0</v>
      </c>
      <c r="H27" s="3">
        <v>-5842329323</v>
      </c>
      <c r="I27" s="3">
        <f>Table9[[#This Row],[-10475375.0000]]+Table9[[#This Row],[Column7]]+Table9[[#This Row],[2891800522]]</f>
        <v>573008988</v>
      </c>
    </row>
    <row r="28" spans="1:9" ht="23.1" customHeight="1" x14ac:dyDescent="0.6">
      <c r="A28" s="2" t="s">
        <v>258</v>
      </c>
      <c r="B28" s="3">
        <v>0</v>
      </c>
      <c r="C28" s="3">
        <v>0</v>
      </c>
      <c r="D28" s="3">
        <v>0</v>
      </c>
      <c r="E28" s="3">
        <f>Table9[[#This Row],[84600000]]+Table9[[#This Row],[Column4]]+Table9[[#This Row],[0]]</f>
        <v>0</v>
      </c>
      <c r="F28" s="3">
        <v>0</v>
      </c>
      <c r="G28" s="3">
        <v>0</v>
      </c>
      <c r="H28" s="3">
        <v>185029024</v>
      </c>
      <c r="I28" s="3">
        <f>Table9[[#This Row],[-10475375.0000]]+Table9[[#This Row],[Column7]]+Table9[[#This Row],[2891800522]]</f>
        <v>185029024</v>
      </c>
    </row>
    <row r="29" spans="1:9" ht="23.1" customHeight="1" x14ac:dyDescent="0.6">
      <c r="A29" s="2" t="s">
        <v>221</v>
      </c>
      <c r="B29" s="3">
        <v>1117808225</v>
      </c>
      <c r="C29" s="3">
        <v>516982278</v>
      </c>
      <c r="D29" s="3">
        <v>-6453575115</v>
      </c>
      <c r="E29" s="3">
        <f>Table9[[#This Row],[84600000]]+Table9[[#This Row],[Column4]]+Table9[[#This Row],[0]]</f>
        <v>-4818784612</v>
      </c>
      <c r="F29" s="3">
        <v>5128767150</v>
      </c>
      <c r="G29" s="3">
        <v>0</v>
      </c>
      <c r="H29" s="3">
        <v>-6453575115</v>
      </c>
      <c r="I29" s="3">
        <f>Table9[[#This Row],[-10475375.0000]]+Table9[[#This Row],[Column7]]+Table9[[#This Row],[2891800522]]</f>
        <v>-1324807965</v>
      </c>
    </row>
    <row r="30" spans="1:9" ht="23.1" customHeight="1" x14ac:dyDescent="0.6">
      <c r="A30" s="2" t="s">
        <v>224</v>
      </c>
      <c r="B30" s="3">
        <v>5310739726</v>
      </c>
      <c r="C30" s="3">
        <v>-725000702</v>
      </c>
      <c r="D30" s="3">
        <v>-725000680</v>
      </c>
      <c r="E30" s="3">
        <f>Table9[[#This Row],[84600000]]+Table9[[#This Row],[Column4]]+Table9[[#This Row],[0]]</f>
        <v>3860738344</v>
      </c>
      <c r="F30" s="3">
        <v>10363473792</v>
      </c>
      <c r="G30" s="3">
        <v>-725000702</v>
      </c>
      <c r="H30" s="3">
        <v>-1320000680</v>
      </c>
      <c r="I30" s="3">
        <f>Table9[[#This Row],[-10475375.0000]]+Table9[[#This Row],[Column7]]+Table9[[#This Row],[2891800522]]</f>
        <v>8318472410</v>
      </c>
    </row>
    <row r="31" spans="1:9" ht="23.1" customHeight="1" thickBot="1" x14ac:dyDescent="0.65">
      <c r="A31" s="2" t="s">
        <v>97</v>
      </c>
      <c r="B31" s="29">
        <f t="shared" ref="B31:I31" si="0">SUM(B10:B30)</f>
        <v>69051501389</v>
      </c>
      <c r="C31" s="29">
        <f t="shared" si="0"/>
        <v>8343112307</v>
      </c>
      <c r="D31" s="29">
        <f t="shared" si="0"/>
        <v>-70102597850</v>
      </c>
      <c r="E31" s="29">
        <f t="shared" si="0"/>
        <v>7292015846</v>
      </c>
      <c r="F31" s="29">
        <f t="shared" si="0"/>
        <v>357730669994</v>
      </c>
      <c r="G31" s="29">
        <f t="shared" si="0"/>
        <v>-6718058455</v>
      </c>
      <c r="H31" s="29">
        <f t="shared" si="0"/>
        <v>-68436592999</v>
      </c>
      <c r="I31" s="29">
        <f t="shared" si="0"/>
        <v>282576018540</v>
      </c>
    </row>
    <row r="32" spans="1:9" ht="23.1" customHeight="1" thickTop="1" x14ac:dyDescent="0.6">
      <c r="A32" s="8" t="s">
        <v>98</v>
      </c>
      <c r="B32" s="10"/>
      <c r="C32" s="10"/>
      <c r="D32" s="10"/>
      <c r="E32" s="10"/>
      <c r="F32" s="10"/>
      <c r="G32" s="10"/>
      <c r="H32" s="10"/>
      <c r="I32" s="1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5" orientation="landscape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rightToLeft="1" zoomScaleNormal="100" zoomScaleSheetLayoutView="106" workbookViewId="0">
      <selection sqref="A1:XFD1048576"/>
    </sheetView>
  </sheetViews>
  <sheetFormatPr defaultColWidth="0" defaultRowHeight="22.5" x14ac:dyDescent="0.6"/>
  <cols>
    <col min="1" max="1" width="10.7109375" style="44" bestFit="1" customWidth="1"/>
    <col min="2" max="2" width="29.85546875" style="44" bestFit="1" customWidth="1"/>
    <col min="3" max="3" width="26.5703125" style="36" bestFit="1" customWidth="1"/>
    <col min="4" max="4" width="29.85546875" style="44" bestFit="1" customWidth="1"/>
    <col min="5" max="5" width="26.5703125" style="36" bestFit="1" customWidth="1"/>
    <col min="6" max="6" width="0.7109375" style="1" customWidth="1"/>
    <col min="7" max="7" width="0" style="1" hidden="1" customWidth="1"/>
    <col min="8" max="16384" width="0" style="1" hidden="1"/>
  </cols>
  <sheetData>
    <row r="1" spans="1:6" x14ac:dyDescent="0.6">
      <c r="A1" s="57" t="s">
        <v>0</v>
      </c>
      <c r="B1" s="57"/>
      <c r="C1" s="57"/>
      <c r="D1" s="57"/>
      <c r="E1" s="57"/>
    </row>
    <row r="2" spans="1:6" x14ac:dyDescent="0.6">
      <c r="A2" s="57" t="s">
        <v>243</v>
      </c>
      <c r="B2" s="57"/>
      <c r="C2" s="57"/>
      <c r="D2" s="57"/>
      <c r="E2" s="57"/>
    </row>
    <row r="3" spans="1:6" x14ac:dyDescent="0.6">
      <c r="A3" s="57" t="s">
        <v>244</v>
      </c>
      <c r="B3" s="57"/>
      <c r="C3" s="57"/>
      <c r="D3" s="57"/>
      <c r="E3" s="57"/>
    </row>
    <row r="4" spans="1:6" x14ac:dyDescent="0.6">
      <c r="A4" s="82" t="s">
        <v>259</v>
      </c>
      <c r="B4" s="82"/>
      <c r="C4" s="82"/>
      <c r="D4" s="82"/>
      <c r="E4" s="82"/>
    </row>
    <row r="5" spans="1:6" x14ac:dyDescent="0.6">
      <c r="A5" s="5"/>
      <c r="B5" s="5"/>
      <c r="C5" s="40"/>
      <c r="D5" s="5"/>
      <c r="E5" s="40"/>
    </row>
    <row r="6" spans="1:6" ht="37.5" customHeight="1" x14ac:dyDescent="0.6">
      <c r="A6" s="45" t="s">
        <v>260</v>
      </c>
      <c r="B6" s="85" t="s">
        <v>382</v>
      </c>
      <c r="C6" s="85"/>
      <c r="D6" s="86" t="s">
        <v>246</v>
      </c>
      <c r="E6" s="86"/>
      <c r="F6" s="6"/>
    </row>
    <row r="7" spans="1:6" ht="59.25" customHeight="1" x14ac:dyDescent="0.6">
      <c r="A7" s="41" t="s">
        <v>261</v>
      </c>
      <c r="B7" s="42" t="s">
        <v>262</v>
      </c>
      <c r="C7" s="42" t="s">
        <v>263</v>
      </c>
      <c r="D7" s="42" t="s">
        <v>262</v>
      </c>
      <c r="E7" s="42" t="s">
        <v>263</v>
      </c>
      <c r="F7" s="44"/>
    </row>
    <row r="8" spans="1:6" ht="22.5" customHeight="1" x14ac:dyDescent="0.6">
      <c r="A8" s="43"/>
      <c r="B8" s="7"/>
      <c r="C8" s="43"/>
      <c r="D8" s="7"/>
      <c r="E8" s="43"/>
      <c r="F8" s="44"/>
    </row>
    <row r="9" spans="1:6" ht="23.1" customHeight="1" x14ac:dyDescent="0.6">
      <c r="A9" s="2" t="s">
        <v>27</v>
      </c>
      <c r="B9" s="3">
        <v>536735079</v>
      </c>
      <c r="C9" s="3">
        <v>10</v>
      </c>
      <c r="D9" s="3">
        <v>4683933740</v>
      </c>
      <c r="E9" s="3">
        <v>10</v>
      </c>
    </row>
    <row r="10" spans="1:6" ht="23.1" customHeight="1" x14ac:dyDescent="0.6">
      <c r="A10" s="2" t="s">
        <v>66</v>
      </c>
      <c r="B10" s="3">
        <v>0</v>
      </c>
      <c r="C10" s="3">
        <v>10</v>
      </c>
      <c r="D10" s="3">
        <v>871564602</v>
      </c>
      <c r="E10" s="3">
        <v>10</v>
      </c>
    </row>
    <row r="11" spans="1:6" ht="23.1" customHeight="1" x14ac:dyDescent="0.6">
      <c r="A11" s="2" t="s">
        <v>37</v>
      </c>
      <c r="B11" s="3">
        <v>0</v>
      </c>
      <c r="C11" s="3">
        <v>10</v>
      </c>
      <c r="D11" s="3">
        <v>4010440209</v>
      </c>
      <c r="E11" s="3">
        <v>10</v>
      </c>
    </row>
    <row r="12" spans="1:6" ht="23.1" customHeight="1" x14ac:dyDescent="0.6">
      <c r="A12" s="2" t="s">
        <v>46</v>
      </c>
      <c r="B12" s="3">
        <v>0</v>
      </c>
      <c r="C12" s="3">
        <v>10</v>
      </c>
      <c r="D12" s="3">
        <v>882379635</v>
      </c>
      <c r="E12" s="3">
        <v>10</v>
      </c>
    </row>
    <row r="13" spans="1:6" ht="23.1" customHeight="1" x14ac:dyDescent="0.6">
      <c r="A13" s="2" t="s">
        <v>45</v>
      </c>
      <c r="B13" s="3">
        <v>0</v>
      </c>
      <c r="C13" s="3">
        <v>10</v>
      </c>
      <c r="D13" s="3">
        <v>240996985</v>
      </c>
      <c r="E13" s="3">
        <v>10</v>
      </c>
    </row>
    <row r="14" spans="1:6" ht="23.1" customHeight="1" x14ac:dyDescent="0.6">
      <c r="A14" s="2" t="s">
        <v>93</v>
      </c>
      <c r="B14" s="3">
        <v>293951150</v>
      </c>
      <c r="C14" s="3">
        <v>10</v>
      </c>
      <c r="D14" s="3">
        <v>1206873862</v>
      </c>
      <c r="E14" s="3">
        <v>10</v>
      </c>
    </row>
    <row r="15" spans="1:6" ht="23.1" customHeight="1" x14ac:dyDescent="0.6">
      <c r="A15" s="2" t="s">
        <v>26</v>
      </c>
      <c r="B15" s="3">
        <v>187301646</v>
      </c>
      <c r="C15" s="3">
        <v>10</v>
      </c>
      <c r="D15" s="3">
        <v>2883143904</v>
      </c>
      <c r="E15" s="3">
        <v>10</v>
      </c>
    </row>
    <row r="16" spans="1:6" ht="23.1" customHeight="1" x14ac:dyDescent="0.6">
      <c r="A16" s="2" t="s">
        <v>76</v>
      </c>
      <c r="B16" s="3">
        <v>0</v>
      </c>
      <c r="C16" s="3">
        <v>10</v>
      </c>
      <c r="D16" s="3">
        <v>1029976616</v>
      </c>
      <c r="E16" s="3">
        <v>10</v>
      </c>
    </row>
    <row r="17" spans="1:5" ht="23.1" customHeight="1" x14ac:dyDescent="0.6">
      <c r="A17" s="2" t="s">
        <v>87</v>
      </c>
      <c r="B17" s="3">
        <v>13547585</v>
      </c>
      <c r="C17" s="3">
        <v>10</v>
      </c>
      <c r="D17" s="3">
        <v>413608115</v>
      </c>
      <c r="E17" s="3">
        <v>10</v>
      </c>
    </row>
    <row r="18" spans="1:5" ht="23.1" customHeight="1" x14ac:dyDescent="0.6">
      <c r="A18" s="2" t="s">
        <v>56</v>
      </c>
      <c r="B18" s="3">
        <v>0</v>
      </c>
      <c r="C18" s="3">
        <v>10</v>
      </c>
      <c r="D18" s="3">
        <v>1233999119</v>
      </c>
      <c r="E18" s="3">
        <v>10</v>
      </c>
    </row>
    <row r="19" spans="1:5" ht="23.1" customHeight="1" x14ac:dyDescent="0.6">
      <c r="A19" s="2" t="s">
        <v>67</v>
      </c>
      <c r="B19" s="3">
        <v>6605379</v>
      </c>
      <c r="C19" s="3">
        <v>10</v>
      </c>
      <c r="D19" s="3">
        <v>255071500</v>
      </c>
      <c r="E19" s="3">
        <v>10</v>
      </c>
    </row>
    <row r="20" spans="1:5" ht="23.1" customHeight="1" x14ac:dyDescent="0.6">
      <c r="A20" s="2" t="s">
        <v>38</v>
      </c>
      <c r="B20" s="3">
        <v>0</v>
      </c>
      <c r="C20" s="3">
        <v>10</v>
      </c>
      <c r="D20" s="3">
        <v>517083718</v>
      </c>
      <c r="E20" s="3">
        <v>10</v>
      </c>
    </row>
    <row r="21" spans="1:5" ht="23.1" customHeight="1" x14ac:dyDescent="0.6">
      <c r="A21" s="2" t="s">
        <v>47</v>
      </c>
      <c r="B21" s="3">
        <v>59268088</v>
      </c>
      <c r="C21" s="3">
        <v>10</v>
      </c>
      <c r="D21" s="3">
        <v>1147088267</v>
      </c>
      <c r="E21" s="3">
        <v>10</v>
      </c>
    </row>
    <row r="22" spans="1:5" ht="23.1" customHeight="1" x14ac:dyDescent="0.6">
      <c r="A22" s="2" t="s">
        <v>95</v>
      </c>
      <c r="B22" s="3">
        <v>212079423</v>
      </c>
      <c r="C22" s="3">
        <v>10</v>
      </c>
      <c r="D22" s="3">
        <v>492357744</v>
      </c>
      <c r="E22" s="3">
        <v>10</v>
      </c>
    </row>
    <row r="23" spans="1:5" ht="23.1" customHeight="1" x14ac:dyDescent="0.6">
      <c r="A23" s="2" t="s">
        <v>94</v>
      </c>
      <c r="B23" s="3">
        <v>55556926</v>
      </c>
      <c r="C23" s="3">
        <v>10</v>
      </c>
      <c r="D23" s="3">
        <v>553708612</v>
      </c>
      <c r="E23" s="3">
        <v>10</v>
      </c>
    </row>
    <row r="24" spans="1:5" ht="23.1" customHeight="1" x14ac:dyDescent="0.6">
      <c r="A24" s="2" t="s">
        <v>65</v>
      </c>
      <c r="B24" s="3">
        <v>486608075</v>
      </c>
      <c r="C24" s="3">
        <v>10</v>
      </c>
      <c r="D24" s="3">
        <v>1550748374</v>
      </c>
      <c r="E24" s="3">
        <v>10</v>
      </c>
    </row>
    <row r="25" spans="1:5" ht="23.1" customHeight="1" x14ac:dyDescent="0.6">
      <c r="A25" s="2" t="s">
        <v>44</v>
      </c>
      <c r="B25" s="3">
        <v>11865092</v>
      </c>
      <c r="C25" s="3">
        <v>10</v>
      </c>
      <c r="D25" s="3">
        <v>450050295</v>
      </c>
      <c r="E25" s="3">
        <v>10</v>
      </c>
    </row>
    <row r="26" spans="1:5" ht="23.1" customHeight="1" x14ac:dyDescent="0.6">
      <c r="A26" s="2" t="s">
        <v>55</v>
      </c>
      <c r="B26" s="3">
        <v>0</v>
      </c>
      <c r="C26" s="3">
        <v>10</v>
      </c>
      <c r="D26" s="3">
        <v>403113269</v>
      </c>
      <c r="E26" s="3">
        <v>10</v>
      </c>
    </row>
    <row r="27" spans="1:5" ht="23.1" customHeight="1" x14ac:dyDescent="0.6">
      <c r="A27" s="2" t="s">
        <v>25</v>
      </c>
      <c r="B27" s="3">
        <v>96369792</v>
      </c>
      <c r="C27" s="3">
        <v>10</v>
      </c>
      <c r="D27" s="3">
        <v>523554329</v>
      </c>
      <c r="E27" s="3">
        <v>10</v>
      </c>
    </row>
    <row r="28" spans="1:5" ht="23.1" customHeight="1" x14ac:dyDescent="0.6">
      <c r="A28" s="2" t="s">
        <v>36</v>
      </c>
      <c r="B28" s="3">
        <v>9550767</v>
      </c>
      <c r="C28" s="3">
        <v>10</v>
      </c>
      <c r="D28" s="3">
        <v>522920318</v>
      </c>
      <c r="E28" s="3">
        <v>10</v>
      </c>
    </row>
    <row r="29" spans="1:5" ht="23.1" customHeight="1" x14ac:dyDescent="0.6">
      <c r="A29" s="2" t="s">
        <v>86</v>
      </c>
      <c r="B29" s="3">
        <v>614077737</v>
      </c>
      <c r="C29" s="3">
        <v>10</v>
      </c>
      <c r="D29" s="3">
        <v>849579208</v>
      </c>
      <c r="E29" s="3">
        <v>10</v>
      </c>
    </row>
    <row r="30" spans="1:5" ht="23.1" customHeight="1" x14ac:dyDescent="0.6">
      <c r="A30" s="2" t="s">
        <v>92</v>
      </c>
      <c r="B30" s="3">
        <v>0</v>
      </c>
      <c r="C30" s="3">
        <v>10</v>
      </c>
      <c r="D30" s="3">
        <v>821457007</v>
      </c>
      <c r="E30" s="3">
        <v>10</v>
      </c>
    </row>
    <row r="31" spans="1:5" ht="23.1" customHeight="1" x14ac:dyDescent="0.6">
      <c r="A31" s="2" t="s">
        <v>64</v>
      </c>
      <c r="B31" s="3">
        <v>71427864</v>
      </c>
      <c r="C31" s="3">
        <v>10</v>
      </c>
      <c r="D31" s="3">
        <v>323865172</v>
      </c>
      <c r="E31" s="3">
        <v>10</v>
      </c>
    </row>
    <row r="32" spans="1:5" ht="23.1" customHeight="1" x14ac:dyDescent="0.6">
      <c r="A32" s="2" t="s">
        <v>24</v>
      </c>
      <c r="B32" s="3">
        <v>45528543</v>
      </c>
      <c r="C32" s="3">
        <v>10</v>
      </c>
      <c r="D32" s="3">
        <v>637471939</v>
      </c>
      <c r="E32" s="3">
        <v>10</v>
      </c>
    </row>
    <row r="33" spans="1:5" ht="23.1" customHeight="1" x14ac:dyDescent="0.6">
      <c r="A33" s="2" t="s">
        <v>75</v>
      </c>
      <c r="B33" s="3">
        <v>58023513</v>
      </c>
      <c r="C33" s="3">
        <v>10</v>
      </c>
      <c r="D33" s="3">
        <v>302745340</v>
      </c>
      <c r="E33" s="3">
        <v>10</v>
      </c>
    </row>
    <row r="34" spans="1:5" ht="23.1" customHeight="1" x14ac:dyDescent="0.6">
      <c r="A34" s="2" t="s">
        <v>85</v>
      </c>
      <c r="B34" s="3">
        <v>315844422</v>
      </c>
      <c r="C34" s="3">
        <v>10</v>
      </c>
      <c r="D34" s="3">
        <v>693797673</v>
      </c>
      <c r="E34" s="3">
        <v>10</v>
      </c>
    </row>
    <row r="35" spans="1:5" ht="23.1" customHeight="1" x14ac:dyDescent="0.6">
      <c r="A35" s="2" t="s">
        <v>54</v>
      </c>
      <c r="B35" s="3">
        <v>0</v>
      </c>
      <c r="C35" s="3">
        <v>10</v>
      </c>
      <c r="D35" s="3">
        <v>210429261</v>
      </c>
      <c r="E35" s="3">
        <v>10</v>
      </c>
    </row>
    <row r="36" spans="1:5" ht="23.1" customHeight="1" x14ac:dyDescent="0.6">
      <c r="A36" s="2" t="s">
        <v>63</v>
      </c>
      <c r="B36" s="3">
        <v>239324655</v>
      </c>
      <c r="C36" s="3">
        <v>10</v>
      </c>
      <c r="D36" s="3">
        <v>908336982</v>
      </c>
      <c r="E36" s="3">
        <v>10</v>
      </c>
    </row>
    <row r="37" spans="1:5" ht="23.1" customHeight="1" x14ac:dyDescent="0.6">
      <c r="A37" s="2" t="s">
        <v>35</v>
      </c>
      <c r="B37" s="3">
        <v>296998028</v>
      </c>
      <c r="C37" s="3">
        <v>10</v>
      </c>
      <c r="D37" s="3">
        <v>720335345</v>
      </c>
      <c r="E37" s="3">
        <v>10</v>
      </c>
    </row>
    <row r="38" spans="1:5" ht="23.1" customHeight="1" x14ac:dyDescent="0.6">
      <c r="A38" s="2" t="s">
        <v>43</v>
      </c>
      <c r="B38" s="3">
        <v>50121509</v>
      </c>
      <c r="C38" s="3">
        <v>10</v>
      </c>
      <c r="D38" s="3">
        <v>829267539</v>
      </c>
      <c r="E38" s="3">
        <v>10</v>
      </c>
    </row>
    <row r="39" spans="1:5" ht="23.1" customHeight="1" x14ac:dyDescent="0.6">
      <c r="A39" s="2" t="s">
        <v>91</v>
      </c>
      <c r="B39" s="3">
        <v>466357300</v>
      </c>
      <c r="C39" s="3">
        <v>10</v>
      </c>
      <c r="D39" s="3">
        <v>1364389505</v>
      </c>
      <c r="E39" s="3">
        <v>10</v>
      </c>
    </row>
    <row r="40" spans="1:5" ht="23.1" customHeight="1" x14ac:dyDescent="0.6">
      <c r="A40" s="2" t="s">
        <v>23</v>
      </c>
      <c r="B40" s="3">
        <v>228187508</v>
      </c>
      <c r="C40" s="3">
        <v>10</v>
      </c>
      <c r="D40" s="3">
        <v>632882075</v>
      </c>
      <c r="E40" s="3">
        <v>10</v>
      </c>
    </row>
    <row r="41" spans="1:5" ht="23.1" customHeight="1" x14ac:dyDescent="0.6">
      <c r="A41" s="2" t="s">
        <v>74</v>
      </c>
      <c r="B41" s="3">
        <v>616924083</v>
      </c>
      <c r="C41" s="3">
        <v>10</v>
      </c>
      <c r="D41" s="3">
        <v>1101527236</v>
      </c>
      <c r="E41" s="3">
        <v>10</v>
      </c>
    </row>
    <row r="42" spans="1:5" ht="23.1" customHeight="1" x14ac:dyDescent="0.6">
      <c r="A42" s="2" t="s">
        <v>73</v>
      </c>
      <c r="B42" s="3">
        <v>0</v>
      </c>
      <c r="C42" s="3">
        <v>10</v>
      </c>
      <c r="D42" s="3">
        <v>90644403</v>
      </c>
      <c r="E42" s="3">
        <v>10</v>
      </c>
    </row>
    <row r="43" spans="1:5" ht="23.1" customHeight="1" x14ac:dyDescent="0.6">
      <c r="A43" s="2" t="s">
        <v>42</v>
      </c>
      <c r="B43" s="3">
        <v>335851660</v>
      </c>
      <c r="C43" s="3">
        <v>10</v>
      </c>
      <c r="D43" s="3">
        <v>655170804</v>
      </c>
      <c r="E43" s="3">
        <v>10</v>
      </c>
    </row>
    <row r="44" spans="1:5" ht="23.1" customHeight="1" x14ac:dyDescent="0.6">
      <c r="A44" s="2" t="s">
        <v>53</v>
      </c>
      <c r="B44" s="3">
        <v>57393943</v>
      </c>
      <c r="C44" s="3">
        <v>10</v>
      </c>
      <c r="D44" s="3">
        <v>391538903</v>
      </c>
      <c r="E44" s="3">
        <v>10</v>
      </c>
    </row>
    <row r="45" spans="1:5" ht="23.1" customHeight="1" x14ac:dyDescent="0.6">
      <c r="A45" s="2" t="s">
        <v>22</v>
      </c>
      <c r="B45" s="3">
        <v>0</v>
      </c>
      <c r="C45" s="3">
        <v>10</v>
      </c>
      <c r="D45" s="3">
        <v>115558330</v>
      </c>
      <c r="E45" s="3">
        <v>10</v>
      </c>
    </row>
    <row r="46" spans="1:5" ht="23.1" customHeight="1" x14ac:dyDescent="0.6">
      <c r="A46" s="2" t="s">
        <v>34</v>
      </c>
      <c r="B46" s="3">
        <v>300280525</v>
      </c>
      <c r="C46" s="3">
        <v>10</v>
      </c>
      <c r="D46" s="3">
        <v>513330799</v>
      </c>
      <c r="E46" s="3">
        <v>10</v>
      </c>
    </row>
    <row r="47" spans="1:5" ht="23.1" customHeight="1" x14ac:dyDescent="0.6">
      <c r="A47" s="2" t="s">
        <v>84</v>
      </c>
      <c r="B47" s="3">
        <v>353857212</v>
      </c>
      <c r="C47" s="3">
        <v>10</v>
      </c>
      <c r="D47" s="3">
        <v>1128165314</v>
      </c>
      <c r="E47" s="3">
        <v>10</v>
      </c>
    </row>
    <row r="48" spans="1:5" ht="23.1" customHeight="1" x14ac:dyDescent="0.6">
      <c r="A48" s="2" t="s">
        <v>90</v>
      </c>
      <c r="B48" s="3">
        <v>125750209</v>
      </c>
      <c r="C48" s="3">
        <v>10</v>
      </c>
      <c r="D48" s="3">
        <v>487913144</v>
      </c>
      <c r="E48" s="3">
        <v>10</v>
      </c>
    </row>
    <row r="49" spans="1:5" ht="23.1" customHeight="1" x14ac:dyDescent="0.6">
      <c r="A49" s="2" t="s">
        <v>62</v>
      </c>
      <c r="B49" s="3">
        <v>0</v>
      </c>
      <c r="C49" s="3">
        <v>10</v>
      </c>
      <c r="D49" s="3">
        <v>479639614</v>
      </c>
      <c r="E49" s="3">
        <v>10</v>
      </c>
    </row>
    <row r="50" spans="1:5" ht="23.1" customHeight="1" x14ac:dyDescent="0.6">
      <c r="A50" s="2" t="s">
        <v>72</v>
      </c>
      <c r="B50" s="3">
        <v>40533226</v>
      </c>
      <c r="C50" s="3">
        <v>10</v>
      </c>
      <c r="D50" s="3">
        <v>360729378</v>
      </c>
      <c r="E50" s="3">
        <v>10</v>
      </c>
    </row>
    <row r="51" spans="1:5" ht="23.1" customHeight="1" x14ac:dyDescent="0.6">
      <c r="A51" s="2" t="s">
        <v>41</v>
      </c>
      <c r="B51" s="3">
        <v>7739230</v>
      </c>
      <c r="C51" s="3">
        <v>10</v>
      </c>
      <c r="D51" s="3">
        <v>150839275</v>
      </c>
      <c r="E51" s="3">
        <v>10</v>
      </c>
    </row>
    <row r="52" spans="1:5" ht="23.1" customHeight="1" x14ac:dyDescent="0.6">
      <c r="A52" s="2" t="s">
        <v>83</v>
      </c>
      <c r="B52" s="3">
        <v>0</v>
      </c>
      <c r="C52" s="3">
        <v>10</v>
      </c>
      <c r="D52" s="3">
        <v>293013402</v>
      </c>
      <c r="E52" s="3">
        <v>10</v>
      </c>
    </row>
    <row r="53" spans="1:5" ht="23.1" customHeight="1" x14ac:dyDescent="0.6">
      <c r="A53" s="2" t="s">
        <v>52</v>
      </c>
      <c r="B53" s="3">
        <v>164682922</v>
      </c>
      <c r="C53" s="3">
        <v>10</v>
      </c>
      <c r="D53" s="3">
        <v>830743865</v>
      </c>
      <c r="E53" s="3">
        <v>10</v>
      </c>
    </row>
    <row r="54" spans="1:5" ht="23.1" customHeight="1" x14ac:dyDescent="0.6">
      <c r="A54" s="2" t="s">
        <v>61</v>
      </c>
      <c r="B54" s="3">
        <v>75548836</v>
      </c>
      <c r="C54" s="3">
        <v>10</v>
      </c>
      <c r="D54" s="3">
        <v>399681236</v>
      </c>
      <c r="E54" s="3">
        <v>10</v>
      </c>
    </row>
    <row r="55" spans="1:5" ht="23.1" customHeight="1" x14ac:dyDescent="0.6">
      <c r="A55" s="2" t="s">
        <v>33</v>
      </c>
      <c r="B55" s="3">
        <v>16714307</v>
      </c>
      <c r="C55" s="3">
        <v>10</v>
      </c>
      <c r="D55" s="3">
        <v>450783832</v>
      </c>
      <c r="E55" s="3">
        <v>10</v>
      </c>
    </row>
    <row r="56" spans="1:5" ht="23.1" customHeight="1" x14ac:dyDescent="0.6">
      <c r="A56" s="2" t="s">
        <v>40</v>
      </c>
      <c r="B56" s="3">
        <v>39278418</v>
      </c>
      <c r="C56" s="3">
        <v>10</v>
      </c>
      <c r="D56" s="3">
        <v>944805238</v>
      </c>
      <c r="E56" s="3">
        <v>10</v>
      </c>
    </row>
    <row r="57" spans="1:5" ht="23.1" customHeight="1" x14ac:dyDescent="0.6">
      <c r="A57" s="2" t="s">
        <v>21</v>
      </c>
      <c r="B57" s="3">
        <v>225092725</v>
      </c>
      <c r="C57" s="3">
        <v>10</v>
      </c>
      <c r="D57" s="3">
        <v>911195554</v>
      </c>
      <c r="E57" s="3">
        <v>10</v>
      </c>
    </row>
    <row r="58" spans="1:5" ht="23.1" customHeight="1" x14ac:dyDescent="0.6">
      <c r="A58" s="2" t="s">
        <v>71</v>
      </c>
      <c r="B58" s="3">
        <v>315509727</v>
      </c>
      <c r="C58" s="3">
        <v>10</v>
      </c>
      <c r="D58" s="3">
        <v>1586671157</v>
      </c>
      <c r="E58" s="3">
        <v>10</v>
      </c>
    </row>
    <row r="59" spans="1:5" ht="23.1" customHeight="1" x14ac:dyDescent="0.6">
      <c r="A59" s="2" t="s">
        <v>82</v>
      </c>
      <c r="B59" s="3">
        <v>172148752</v>
      </c>
      <c r="C59" s="3">
        <v>10</v>
      </c>
      <c r="D59" s="3">
        <v>1224591721</v>
      </c>
      <c r="E59" s="3">
        <v>10</v>
      </c>
    </row>
    <row r="60" spans="1:5" ht="23.1" customHeight="1" x14ac:dyDescent="0.6">
      <c r="A60" s="2" t="s">
        <v>51</v>
      </c>
      <c r="B60" s="3">
        <v>23405040</v>
      </c>
      <c r="C60" s="3">
        <v>10</v>
      </c>
      <c r="D60" s="3">
        <v>1001307867</v>
      </c>
      <c r="E60" s="3">
        <v>10</v>
      </c>
    </row>
    <row r="61" spans="1:5" ht="23.1" customHeight="1" x14ac:dyDescent="0.6">
      <c r="A61" s="2" t="s">
        <v>50</v>
      </c>
      <c r="B61" s="3">
        <v>122566294</v>
      </c>
      <c r="C61" s="3">
        <v>10</v>
      </c>
      <c r="D61" s="3">
        <v>836832209</v>
      </c>
      <c r="E61" s="3">
        <v>10</v>
      </c>
    </row>
    <row r="62" spans="1:5" ht="23.1" customHeight="1" x14ac:dyDescent="0.6">
      <c r="A62" s="2" t="s">
        <v>20</v>
      </c>
      <c r="B62" s="3">
        <v>283222363</v>
      </c>
      <c r="C62" s="3">
        <v>10</v>
      </c>
      <c r="D62" s="3">
        <v>1189545219</v>
      </c>
      <c r="E62" s="3">
        <v>10</v>
      </c>
    </row>
    <row r="63" spans="1:5" ht="23.1" customHeight="1" x14ac:dyDescent="0.6">
      <c r="A63" s="2" t="s">
        <v>32</v>
      </c>
      <c r="B63" s="3">
        <v>8100332</v>
      </c>
      <c r="C63" s="3">
        <v>10</v>
      </c>
      <c r="D63" s="3">
        <v>243082439</v>
      </c>
      <c r="E63" s="3">
        <v>10</v>
      </c>
    </row>
    <row r="64" spans="1:5" ht="23.1" customHeight="1" x14ac:dyDescent="0.6">
      <c r="A64" s="2" t="s">
        <v>81</v>
      </c>
      <c r="B64" s="3">
        <v>0</v>
      </c>
      <c r="C64" s="3">
        <v>10</v>
      </c>
      <c r="D64" s="3">
        <v>478333080</v>
      </c>
      <c r="E64" s="3">
        <v>10</v>
      </c>
    </row>
    <row r="65" spans="1:5" ht="23.1" customHeight="1" x14ac:dyDescent="0.6">
      <c r="A65" s="2" t="s">
        <v>89</v>
      </c>
      <c r="B65" s="3">
        <v>151860490</v>
      </c>
      <c r="C65" s="3">
        <v>10</v>
      </c>
      <c r="D65" s="3">
        <v>547817877</v>
      </c>
      <c r="E65" s="3">
        <v>10</v>
      </c>
    </row>
    <row r="66" spans="1:5" ht="23.1" customHeight="1" x14ac:dyDescent="0.6">
      <c r="A66" s="2" t="s">
        <v>60</v>
      </c>
      <c r="B66" s="3">
        <v>0</v>
      </c>
      <c r="C66" s="3">
        <v>10</v>
      </c>
      <c r="D66" s="3">
        <v>999471388</v>
      </c>
      <c r="E66" s="3">
        <v>10</v>
      </c>
    </row>
    <row r="67" spans="1:5" ht="23.1" customHeight="1" x14ac:dyDescent="0.6">
      <c r="A67" s="2" t="s">
        <v>70</v>
      </c>
      <c r="B67" s="3">
        <v>7866777</v>
      </c>
      <c r="C67" s="3">
        <v>10</v>
      </c>
      <c r="D67" s="3">
        <v>325699856</v>
      </c>
      <c r="E67" s="3">
        <v>10</v>
      </c>
    </row>
    <row r="68" spans="1:5" ht="23.1" customHeight="1" x14ac:dyDescent="0.6">
      <c r="A68" s="2" t="s">
        <v>49</v>
      </c>
      <c r="B68" s="3">
        <v>7822966</v>
      </c>
      <c r="C68" s="3">
        <v>10</v>
      </c>
      <c r="D68" s="3">
        <v>332169754</v>
      </c>
      <c r="E68" s="3">
        <v>10</v>
      </c>
    </row>
    <row r="69" spans="1:5" ht="23.1" customHeight="1" x14ac:dyDescent="0.6">
      <c r="A69" s="2" t="s">
        <v>19</v>
      </c>
      <c r="B69" s="3">
        <v>0</v>
      </c>
      <c r="C69" s="3">
        <v>10</v>
      </c>
      <c r="D69" s="3">
        <v>446892868</v>
      </c>
      <c r="E69" s="3">
        <v>10</v>
      </c>
    </row>
    <row r="70" spans="1:5" ht="23.1" customHeight="1" x14ac:dyDescent="0.6">
      <c r="A70" s="2" t="s">
        <v>59</v>
      </c>
      <c r="B70" s="3">
        <v>7612852</v>
      </c>
      <c r="C70" s="3">
        <v>10</v>
      </c>
      <c r="D70" s="3">
        <v>42768561</v>
      </c>
      <c r="E70" s="3">
        <v>10</v>
      </c>
    </row>
    <row r="71" spans="1:5" ht="23.1" customHeight="1" x14ac:dyDescent="0.6">
      <c r="A71" s="2" t="s">
        <v>31</v>
      </c>
      <c r="B71" s="3">
        <v>0</v>
      </c>
      <c r="C71" s="3">
        <v>10</v>
      </c>
      <c r="D71" s="3">
        <v>803867517</v>
      </c>
      <c r="E71" s="3">
        <v>10</v>
      </c>
    </row>
    <row r="72" spans="1:5" ht="23.1" customHeight="1" x14ac:dyDescent="0.6">
      <c r="A72" s="2" t="s">
        <v>39</v>
      </c>
      <c r="B72" s="3">
        <v>41693971</v>
      </c>
      <c r="C72" s="3">
        <v>10</v>
      </c>
      <c r="D72" s="3">
        <v>4667196997</v>
      </c>
      <c r="E72" s="3">
        <v>10</v>
      </c>
    </row>
    <row r="73" spans="1:5" ht="23.1" customHeight="1" x14ac:dyDescent="0.6">
      <c r="A73" s="2" t="s">
        <v>16</v>
      </c>
      <c r="B73" s="3">
        <v>214327007</v>
      </c>
      <c r="C73" s="3">
        <v>10</v>
      </c>
      <c r="D73" s="3">
        <v>970247586</v>
      </c>
      <c r="E73" s="3">
        <v>10</v>
      </c>
    </row>
    <row r="74" spans="1:5" ht="23.1" customHeight="1" x14ac:dyDescent="0.6">
      <c r="A74" s="2" t="s">
        <v>69</v>
      </c>
      <c r="B74" s="3">
        <v>0</v>
      </c>
      <c r="C74" s="3">
        <v>10</v>
      </c>
      <c r="D74" s="3">
        <v>1102229023</v>
      </c>
      <c r="E74" s="3">
        <v>10</v>
      </c>
    </row>
    <row r="75" spans="1:5" ht="23.1" customHeight="1" x14ac:dyDescent="0.6">
      <c r="A75" s="2" t="s">
        <v>80</v>
      </c>
      <c r="B75" s="3">
        <v>486985</v>
      </c>
      <c r="C75" s="3">
        <v>10</v>
      </c>
      <c r="D75" s="3">
        <v>39427909</v>
      </c>
      <c r="E75" s="3">
        <v>10</v>
      </c>
    </row>
    <row r="76" spans="1:5" ht="23.1" customHeight="1" x14ac:dyDescent="0.6">
      <c r="A76" s="2" t="s">
        <v>48</v>
      </c>
      <c r="B76" s="3">
        <v>511274392</v>
      </c>
      <c r="C76" s="3">
        <v>10</v>
      </c>
      <c r="D76" s="3">
        <v>912040723</v>
      </c>
      <c r="E76" s="3">
        <v>10</v>
      </c>
    </row>
    <row r="77" spans="1:5" ht="23.1" customHeight="1" x14ac:dyDescent="0.6">
      <c r="A77" s="2" t="s">
        <v>29</v>
      </c>
      <c r="B77" s="3">
        <v>5574385</v>
      </c>
      <c r="C77" s="3">
        <v>10</v>
      </c>
      <c r="D77" s="3">
        <v>585066257</v>
      </c>
      <c r="E77" s="3">
        <v>10</v>
      </c>
    </row>
    <row r="78" spans="1:5" ht="23.1" customHeight="1" x14ac:dyDescent="0.6">
      <c r="A78" s="2" t="s">
        <v>30</v>
      </c>
      <c r="B78" s="3">
        <v>7805013</v>
      </c>
      <c r="C78" s="3">
        <v>10</v>
      </c>
      <c r="D78" s="3">
        <v>384924936</v>
      </c>
      <c r="E78" s="3">
        <v>10</v>
      </c>
    </row>
    <row r="79" spans="1:5" ht="23.1" customHeight="1" x14ac:dyDescent="0.6">
      <c r="A79" s="2" t="s">
        <v>79</v>
      </c>
      <c r="B79" s="3">
        <v>767551976</v>
      </c>
      <c r="C79" s="3">
        <v>10</v>
      </c>
      <c r="D79" s="3">
        <v>767551976</v>
      </c>
      <c r="E79" s="3">
        <v>10</v>
      </c>
    </row>
    <row r="80" spans="1:5" ht="23.1" customHeight="1" x14ac:dyDescent="0.6">
      <c r="A80" s="2" t="s">
        <v>78</v>
      </c>
      <c r="B80" s="3">
        <v>444375328</v>
      </c>
      <c r="C80" s="3">
        <v>10</v>
      </c>
      <c r="D80" s="3">
        <v>629224139</v>
      </c>
      <c r="E80" s="3">
        <v>10</v>
      </c>
    </row>
    <row r="81" spans="1:6" ht="23.1" customHeight="1" x14ac:dyDescent="0.6">
      <c r="A81" s="2" t="s">
        <v>68</v>
      </c>
      <c r="B81" s="3">
        <v>0</v>
      </c>
      <c r="C81" s="3">
        <v>10</v>
      </c>
      <c r="D81" s="3">
        <v>40567683</v>
      </c>
      <c r="E81" s="3">
        <v>10</v>
      </c>
    </row>
    <row r="82" spans="1:6" ht="23.1" customHeight="1" x14ac:dyDescent="0.6">
      <c r="A82" s="2" t="s">
        <v>58</v>
      </c>
      <c r="B82" s="3">
        <v>50089620</v>
      </c>
      <c r="C82" s="3">
        <v>10</v>
      </c>
      <c r="D82" s="3">
        <v>1034672177</v>
      </c>
      <c r="E82" s="3">
        <v>10</v>
      </c>
    </row>
    <row r="83" spans="1:6" ht="23.1" customHeight="1" x14ac:dyDescent="0.6">
      <c r="A83" s="2" t="s">
        <v>28</v>
      </c>
      <c r="B83" s="3">
        <v>1101764</v>
      </c>
      <c r="C83" s="3">
        <v>10</v>
      </c>
      <c r="D83" s="3">
        <v>14830619</v>
      </c>
      <c r="E83" s="3">
        <v>10</v>
      </c>
    </row>
    <row r="84" spans="1:6" ht="23.1" customHeight="1" x14ac:dyDescent="0.6">
      <c r="A84" s="2" t="s">
        <v>88</v>
      </c>
      <c r="B84" s="3">
        <v>399022023</v>
      </c>
      <c r="C84" s="3">
        <v>10</v>
      </c>
      <c r="D84" s="3">
        <v>3144798211</v>
      </c>
      <c r="E84" s="3">
        <v>10</v>
      </c>
    </row>
    <row r="85" spans="1:6" ht="23.1" customHeight="1" x14ac:dyDescent="0.6">
      <c r="A85" s="2" t="s">
        <v>77</v>
      </c>
      <c r="B85" s="3">
        <v>0</v>
      </c>
      <c r="C85" s="3">
        <v>10</v>
      </c>
      <c r="D85" s="3">
        <v>288473933</v>
      </c>
      <c r="E85" s="3">
        <v>10</v>
      </c>
    </row>
    <row r="86" spans="1:6" ht="23.1" customHeight="1" x14ac:dyDescent="0.6">
      <c r="A86" s="2" t="s">
        <v>57</v>
      </c>
      <c r="B86" s="3">
        <v>414820891</v>
      </c>
      <c r="C86" s="3">
        <v>10</v>
      </c>
      <c r="D86" s="3">
        <v>414820891</v>
      </c>
      <c r="E86" s="3">
        <v>10</v>
      </c>
    </row>
    <row r="87" spans="1:6" ht="23.1" customHeight="1" thickBot="1" x14ac:dyDescent="0.65">
      <c r="A87" s="2" t="s">
        <v>97</v>
      </c>
      <c r="B87" s="29">
        <f>SUM(B9:B86)</f>
        <v>10673216325</v>
      </c>
      <c r="C87" s="3"/>
      <c r="D87" s="29">
        <f>SUM(D9:D86)</f>
        <v>66527575159</v>
      </c>
      <c r="E87" s="3"/>
    </row>
    <row r="88" spans="1:6" ht="23.1" customHeight="1" thickTop="1" x14ac:dyDescent="0.6">
      <c r="A88" s="8" t="s">
        <v>98</v>
      </c>
      <c r="B88" s="10"/>
      <c r="C88" s="10"/>
      <c r="D88" s="10"/>
      <c r="E88" s="10"/>
      <c r="F88" s="44"/>
    </row>
  </sheetData>
  <mergeCells count="6">
    <mergeCell ref="B6:C6"/>
    <mergeCell ref="A4:E4"/>
    <mergeCell ref="D6:E6"/>
    <mergeCell ref="A1:E1"/>
    <mergeCell ref="A2:E2"/>
    <mergeCell ref="A3:E3"/>
  </mergeCells>
  <pageMargins left="0.7" right="0.7" top="0.75" bottom="0.75" header="0.3" footer="0.3"/>
  <pageSetup paperSize="9" scale="70" orientation="portrait" r:id="rId1"/>
  <headerFooter differentOddEven="1" differentFirst="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zoomScaleNormal="100" zoomScaleSheetLayoutView="106" workbookViewId="0">
      <selection sqref="A1:XFD1048576"/>
    </sheetView>
  </sheetViews>
  <sheetFormatPr defaultRowHeight="22.5" x14ac:dyDescent="0.6"/>
  <cols>
    <col min="1" max="1" width="38.85546875" style="44" customWidth="1"/>
    <col min="2" max="2" width="31.42578125" style="44" customWidth="1"/>
    <col min="3" max="3" width="33" style="44" customWidth="1"/>
    <col min="4" max="4" width="9.140625" style="1" customWidth="1"/>
    <col min="5" max="16384" width="9.140625" style="1"/>
  </cols>
  <sheetData>
    <row r="1" spans="1:3" x14ac:dyDescent="0.6">
      <c r="A1" s="57" t="s">
        <v>0</v>
      </c>
      <c r="B1" s="57"/>
      <c r="C1" s="57"/>
    </row>
    <row r="2" spans="1:3" x14ac:dyDescent="0.6">
      <c r="A2" s="57" t="s">
        <v>243</v>
      </c>
      <c r="B2" s="57"/>
      <c r="C2" s="57"/>
    </row>
    <row r="3" spans="1:3" x14ac:dyDescent="0.6">
      <c r="A3" s="57" t="s">
        <v>244</v>
      </c>
      <c r="B3" s="57"/>
      <c r="C3" s="57"/>
    </row>
    <row r="4" spans="1:3" x14ac:dyDescent="0.6">
      <c r="A4" s="82" t="s">
        <v>264</v>
      </c>
      <c r="B4" s="82"/>
      <c r="C4" s="82"/>
    </row>
    <row r="5" spans="1:3" x14ac:dyDescent="0.6">
      <c r="A5" s="4"/>
      <c r="B5" s="43" t="s">
        <v>382</v>
      </c>
      <c r="C5" s="43" t="s">
        <v>246</v>
      </c>
    </row>
    <row r="6" spans="1:3" ht="16.5" customHeight="1" x14ac:dyDescent="0.6">
      <c r="A6" s="83" t="s">
        <v>265</v>
      </c>
      <c r="B6" s="79" t="s">
        <v>12</v>
      </c>
      <c r="C6" s="79" t="s">
        <v>12</v>
      </c>
    </row>
    <row r="7" spans="1:3" x14ac:dyDescent="0.6">
      <c r="A7" s="84"/>
      <c r="B7" s="81"/>
      <c r="C7" s="81"/>
    </row>
    <row r="8" spans="1:3" ht="23.1" customHeight="1" x14ac:dyDescent="0.6">
      <c r="A8" s="2" t="s">
        <v>389</v>
      </c>
      <c r="B8" s="3">
        <v>0</v>
      </c>
      <c r="C8" s="3">
        <v>77980085</v>
      </c>
    </row>
    <row r="9" spans="1:3" ht="23.1" customHeight="1" x14ac:dyDescent="0.6">
      <c r="A9" s="2" t="s">
        <v>390</v>
      </c>
      <c r="B9" s="3">
        <v>0</v>
      </c>
      <c r="C9" s="3">
        <v>4781860382</v>
      </c>
    </row>
    <row r="10" spans="1:3" ht="23.1" customHeight="1" thickBot="1" x14ac:dyDescent="0.65">
      <c r="A10" s="2" t="s">
        <v>97</v>
      </c>
      <c r="B10" s="29">
        <f>SUM(B8:B9)</f>
        <v>0</v>
      </c>
      <c r="C10" s="29">
        <f>SUM(C8:C9)</f>
        <v>4859840467</v>
      </c>
    </row>
    <row r="11" spans="1:3" ht="23.1" customHeight="1" thickTop="1" x14ac:dyDescent="0.6">
      <c r="A11" s="2" t="s">
        <v>98</v>
      </c>
      <c r="B11" s="3"/>
      <c r="C11" s="3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84" orientation="portrait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activeCell="F6" sqref="F6"/>
    </sheetView>
  </sheetViews>
  <sheetFormatPr defaultColWidth="34.28515625" defaultRowHeight="46.5" customHeight="1" x14ac:dyDescent="0.6"/>
  <cols>
    <col min="1" max="3" width="34.28515625" style="51"/>
    <col min="4" max="4" width="43.7109375" style="51" customWidth="1"/>
    <col min="5" max="16384" width="34.28515625" style="51"/>
  </cols>
  <sheetData>
    <row r="1" spans="1:4" ht="46.5" customHeight="1" x14ac:dyDescent="0.6">
      <c r="A1" s="87" t="s">
        <v>391</v>
      </c>
      <c r="B1" s="87"/>
      <c r="C1" s="87"/>
      <c r="D1" s="87"/>
    </row>
    <row r="2" spans="1:4" ht="46.5" customHeight="1" x14ac:dyDescent="0.6">
      <c r="A2" s="52"/>
      <c r="B2" s="52" t="s">
        <v>392</v>
      </c>
      <c r="C2" s="52" t="s">
        <v>393</v>
      </c>
      <c r="D2" s="52" t="s">
        <v>394</v>
      </c>
    </row>
    <row r="3" spans="1:4" ht="46.5" customHeight="1" x14ac:dyDescent="0.6">
      <c r="A3" s="52" t="s">
        <v>395</v>
      </c>
      <c r="B3" s="52">
        <v>70460300</v>
      </c>
      <c r="C3" s="52">
        <v>48547873.25</v>
      </c>
      <c r="D3" s="52">
        <v>63466333.399999999</v>
      </c>
    </row>
    <row r="4" spans="1:4" ht="46.5" customHeight="1" x14ac:dyDescent="0.6">
      <c r="A4" s="52" t="s">
        <v>396</v>
      </c>
      <c r="B4" s="52">
        <v>0</v>
      </c>
      <c r="C4" s="52">
        <v>0</v>
      </c>
      <c r="D4" s="52">
        <v>0</v>
      </c>
    </row>
    <row r="5" spans="1:4" ht="46.5" customHeight="1" x14ac:dyDescent="0.6">
      <c r="A5" s="52" t="s">
        <v>397</v>
      </c>
      <c r="B5" s="52">
        <v>70460300</v>
      </c>
      <c r="C5" s="52">
        <v>48547873.25</v>
      </c>
      <c r="D5" s="52">
        <v>63466333.399999999</v>
      </c>
    </row>
    <row r="6" spans="1:4" ht="46.5" customHeight="1" x14ac:dyDescent="0.6">
      <c r="A6" s="52" t="s">
        <v>398</v>
      </c>
      <c r="B6" s="52">
        <v>1898744</v>
      </c>
      <c r="C6" s="52">
        <v>1522068.8</v>
      </c>
      <c r="D6" s="52">
        <v>1333731.2</v>
      </c>
    </row>
    <row r="7" spans="1:4" ht="46.5" customHeight="1" x14ac:dyDescent="0.6">
      <c r="A7" s="52" t="s">
        <v>399</v>
      </c>
      <c r="B7" s="52">
        <v>0</v>
      </c>
      <c r="C7" s="52">
        <v>0</v>
      </c>
      <c r="D7" s="52">
        <v>0</v>
      </c>
    </row>
    <row r="8" spans="1:4" ht="46.5" customHeight="1" x14ac:dyDescent="0.6">
      <c r="A8" s="52" t="s">
        <v>400</v>
      </c>
      <c r="B8" s="52">
        <v>1898744</v>
      </c>
      <c r="C8" s="52">
        <v>1522068.8</v>
      </c>
      <c r="D8" s="52">
        <v>1333731.2</v>
      </c>
    </row>
    <row r="9" spans="1:4" ht="46.5" customHeight="1" x14ac:dyDescent="0.6">
      <c r="A9" s="52" t="s">
        <v>401</v>
      </c>
      <c r="B9" s="52">
        <v>1399201</v>
      </c>
      <c r="C9" s="52">
        <v>699600.5</v>
      </c>
      <c r="D9" s="52">
        <v>6996005</v>
      </c>
    </row>
    <row r="10" spans="1:4" ht="46.5" customHeight="1" x14ac:dyDescent="0.6">
      <c r="A10" s="52" t="s">
        <v>402</v>
      </c>
      <c r="B10" s="52">
        <v>3297945</v>
      </c>
      <c r="C10" s="52">
        <v>2221669.2999999998</v>
      </c>
      <c r="D10" s="52">
        <v>8329736.2000000002</v>
      </c>
    </row>
    <row r="11" spans="1:4" ht="46.5" customHeight="1" x14ac:dyDescent="0.6">
      <c r="A11" s="52" t="s">
        <v>403</v>
      </c>
      <c r="B11" s="53">
        <v>21.364910573099309</v>
      </c>
      <c r="C11" s="53">
        <v>21.851980062919356</v>
      </c>
      <c r="D11" s="54"/>
    </row>
    <row r="12" spans="1:4" ht="46.5" customHeight="1" x14ac:dyDescent="0.6">
      <c r="A12" s="52" t="s">
        <v>404</v>
      </c>
      <c r="B12" s="53">
        <v>4.680571896514775E-2</v>
      </c>
      <c r="C12" s="54"/>
      <c r="D12" s="53">
        <v>0.13124653266955549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rightToLeft="1" zoomScaleNormal="100" zoomScaleSheetLayoutView="100" workbookViewId="0">
      <selection activeCell="F101" sqref="F101"/>
    </sheetView>
  </sheetViews>
  <sheetFormatPr defaultRowHeight="27" customHeight="1" x14ac:dyDescent="0.55000000000000004"/>
  <cols>
    <col min="1" max="1" width="31" style="13" customWidth="1"/>
    <col min="2" max="2" width="14.85546875" style="13" customWidth="1"/>
    <col min="3" max="4" width="17.28515625" style="13" customWidth="1"/>
    <col min="5" max="5" width="11.28515625" style="13" customWidth="1"/>
    <col min="6" max="6" width="17.28515625" style="13" customWidth="1"/>
    <col min="7" max="7" width="12.85546875" style="13" customWidth="1"/>
    <col min="8" max="8" width="17.28515625" style="13" customWidth="1"/>
    <col min="9" max="9" width="16.42578125" style="13" customWidth="1"/>
    <col min="10" max="10" width="16" style="13" customWidth="1"/>
    <col min="11" max="12" width="17.28515625" style="13" customWidth="1"/>
    <col min="13" max="13" width="26.28515625" style="25" customWidth="1"/>
    <col min="14" max="14" width="22.5703125" style="12" hidden="1" customWidth="1"/>
    <col min="15" max="16384" width="9.140625" style="12"/>
  </cols>
  <sheetData>
    <row r="1" spans="1:14" ht="27" customHeight="1" x14ac:dyDescent="0.55000000000000004">
      <c r="A1" s="64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ht="27" customHeight="1" x14ac:dyDescent="0.55000000000000004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27" customHeight="1" x14ac:dyDescent="0.55000000000000004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ht="27" customHeight="1" x14ac:dyDescent="0.55000000000000004">
      <c r="A4" s="67" t="s">
        <v>101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4" ht="27" customHeight="1" x14ac:dyDescent="0.55000000000000004">
      <c r="A5" s="67" t="s">
        <v>102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7" spans="1:14" ht="27" customHeight="1" thickBot="1" x14ac:dyDescent="0.6">
      <c r="A7" s="38"/>
      <c r="B7" s="60" t="s">
        <v>5</v>
      </c>
      <c r="C7" s="60"/>
      <c r="D7" s="60"/>
      <c r="E7" s="68" t="s">
        <v>6</v>
      </c>
      <c r="F7" s="68"/>
      <c r="G7" s="68"/>
      <c r="H7" s="68"/>
      <c r="I7" s="60" t="s">
        <v>7</v>
      </c>
      <c r="J7" s="60"/>
      <c r="K7" s="60"/>
      <c r="L7" s="60"/>
      <c r="M7" s="60"/>
    </row>
    <row r="8" spans="1:14" ht="27" customHeight="1" x14ac:dyDescent="0.55000000000000004">
      <c r="A8" s="65" t="s">
        <v>103</v>
      </c>
      <c r="B8" s="65" t="s">
        <v>104</v>
      </c>
      <c r="C8" s="65" t="s">
        <v>105</v>
      </c>
      <c r="D8" s="61" t="s">
        <v>106</v>
      </c>
      <c r="E8" s="66" t="s">
        <v>107</v>
      </c>
      <c r="F8" s="66"/>
      <c r="G8" s="64" t="s">
        <v>108</v>
      </c>
      <c r="H8" s="64"/>
      <c r="I8" s="61" t="s">
        <v>104</v>
      </c>
      <c r="J8" s="61" t="s">
        <v>109</v>
      </c>
      <c r="K8" s="61" t="s">
        <v>105</v>
      </c>
      <c r="L8" s="61" t="s">
        <v>106</v>
      </c>
      <c r="M8" s="62" t="s">
        <v>110</v>
      </c>
    </row>
    <row r="9" spans="1:14" ht="27" customHeight="1" thickBot="1" x14ac:dyDescent="0.6">
      <c r="A9" s="60"/>
      <c r="B9" s="60"/>
      <c r="C9" s="60"/>
      <c r="D9" s="60"/>
      <c r="E9" s="39" t="s">
        <v>104</v>
      </c>
      <c r="F9" s="39" t="s">
        <v>111</v>
      </c>
      <c r="G9" s="39" t="s">
        <v>104</v>
      </c>
      <c r="H9" s="39" t="s">
        <v>112</v>
      </c>
      <c r="I9" s="60"/>
      <c r="J9" s="60"/>
      <c r="K9" s="60"/>
      <c r="L9" s="60"/>
      <c r="M9" s="63"/>
    </row>
    <row r="10" spans="1:14" ht="27" customHeight="1" x14ac:dyDescent="0.55000000000000004">
      <c r="A10" s="2" t="s">
        <v>113</v>
      </c>
      <c r="B10" s="3">
        <v>19507894</v>
      </c>
      <c r="C10" s="3">
        <v>215764124925</v>
      </c>
      <c r="D10" s="3">
        <v>136997281911</v>
      </c>
      <c r="E10" s="3">
        <v>855496</v>
      </c>
      <c r="F10" s="3">
        <v>6511402772</v>
      </c>
      <c r="G10" s="3">
        <v>1045970</v>
      </c>
      <c r="H10" s="3">
        <v>11505300213</v>
      </c>
      <c r="I10" s="3">
        <f>Table1[[#This Row],[19507894]]+Table1[[#This Row],[855496]]-Table1[[#This Row],[1045970]]</f>
        <v>19317420</v>
      </c>
      <c r="J10" s="28">
        <v>7906</v>
      </c>
      <c r="K10" s="3">
        <f>Table1[[#This Row],[215764124925.0000]]+Table1[[#This Row],[6511402772]]-Table1[[#This Row],[11505300213]]</f>
        <v>210770227484</v>
      </c>
      <c r="L10" s="3">
        <v>152607452646</v>
      </c>
      <c r="M10" s="26">
        <f>(Table1[[#This Row],[152607452646.0000]]/Table1[[#This Row],[Column1]])*100</f>
        <v>0.22258458410388468</v>
      </c>
      <c r="N10" s="12">
        <v>68561555266907</v>
      </c>
    </row>
    <row r="11" spans="1:14" ht="27" customHeight="1" x14ac:dyDescent="0.55000000000000004">
      <c r="A11" s="2" t="s">
        <v>114</v>
      </c>
      <c r="B11" s="3">
        <v>3007840</v>
      </c>
      <c r="C11" s="3">
        <v>327472485935</v>
      </c>
      <c r="D11" s="3">
        <v>313719730864</v>
      </c>
      <c r="E11" s="3">
        <v>1110586</v>
      </c>
      <c r="F11" s="3">
        <v>111275652301</v>
      </c>
      <c r="G11" s="3">
        <v>435543</v>
      </c>
      <c r="H11" s="3">
        <v>46535564592</v>
      </c>
      <c r="I11" s="3">
        <f>Table1[[#This Row],[19507894]]+Table1[[#This Row],[855496]]-Table1[[#This Row],[1045970]]</f>
        <v>3682883</v>
      </c>
      <c r="J11" s="28">
        <v>103750</v>
      </c>
      <c r="K11" s="3">
        <f>Table1[[#This Row],[215764124925.0000]]+Table1[[#This Row],[6511402772]]-Table1[[#This Row],[11505300213]]</f>
        <v>392212573644</v>
      </c>
      <c r="L11" s="3">
        <v>381808715929</v>
      </c>
      <c r="M11" s="26">
        <f>(Table1[[#This Row],[152607452646.0000]]/Table1[[#This Row],[Column1]])*100</f>
        <v>0.55688456080471938</v>
      </c>
      <c r="N11" s="12">
        <v>68561555266907</v>
      </c>
    </row>
    <row r="12" spans="1:14" ht="27" customHeight="1" x14ac:dyDescent="0.55000000000000004">
      <c r="A12" s="2" t="s">
        <v>115</v>
      </c>
      <c r="B12" s="3">
        <v>6934535</v>
      </c>
      <c r="C12" s="3">
        <v>369641930426</v>
      </c>
      <c r="D12" s="3">
        <v>229982297168</v>
      </c>
      <c r="E12" s="3">
        <v>835828</v>
      </c>
      <c r="F12" s="3">
        <v>25404827651</v>
      </c>
      <c r="G12" s="3">
        <v>392158</v>
      </c>
      <c r="H12" s="3">
        <v>20062882371</v>
      </c>
      <c r="I12" s="3">
        <f>Table1[[#This Row],[19507894]]+Table1[[#This Row],[855496]]-Table1[[#This Row],[1045970]]</f>
        <v>7378205</v>
      </c>
      <c r="J12" s="28">
        <v>30010</v>
      </c>
      <c r="K12" s="3">
        <f>Table1[[#This Row],[215764124925.0000]]+Table1[[#This Row],[6511402772]]-Table1[[#This Row],[11505300213]]</f>
        <v>374983875706</v>
      </c>
      <c r="L12" s="3">
        <v>221251652905</v>
      </c>
      <c r="M12" s="26">
        <f>(Table1[[#This Row],[152607452646.0000]]/Table1[[#This Row],[Column1]])*100</f>
        <v>0.32270512540690982</v>
      </c>
      <c r="N12" s="12">
        <v>68561555266907</v>
      </c>
    </row>
    <row r="13" spans="1:14" ht="27" customHeight="1" x14ac:dyDescent="0.55000000000000004">
      <c r="A13" s="2" t="s">
        <v>116</v>
      </c>
      <c r="B13" s="3">
        <v>2888163</v>
      </c>
      <c r="C13" s="3">
        <v>356438357684</v>
      </c>
      <c r="D13" s="3">
        <v>445824336042</v>
      </c>
      <c r="E13" s="3">
        <v>537784</v>
      </c>
      <c r="F13" s="3">
        <v>63177009004</v>
      </c>
      <c r="G13" s="3">
        <v>167373</v>
      </c>
      <c r="H13" s="3">
        <v>20646465729</v>
      </c>
      <c r="I13" s="3">
        <f>Table1[[#This Row],[19507894]]+Table1[[#This Row],[855496]]-Table1[[#This Row],[1045970]]</f>
        <v>3258574</v>
      </c>
      <c r="J13" s="28">
        <v>97060</v>
      </c>
      <c r="K13" s="3">
        <f>Table1[[#This Row],[215764124925.0000]]+Table1[[#This Row],[6511402772]]-Table1[[#This Row],[11505300213]]</f>
        <v>398968900959</v>
      </c>
      <c r="L13" s="3">
        <v>316036821776</v>
      </c>
      <c r="M13" s="26">
        <f>(Table1[[#This Row],[152607452646.0000]]/Table1[[#This Row],[Column1]])*100</f>
        <v>0.46095340245080951</v>
      </c>
      <c r="N13" s="12">
        <v>68561555266907</v>
      </c>
    </row>
    <row r="14" spans="1:14" ht="27" customHeight="1" x14ac:dyDescent="0.55000000000000004">
      <c r="A14" s="2" t="s">
        <v>117</v>
      </c>
      <c r="B14" s="3">
        <v>4500970</v>
      </c>
      <c r="C14" s="3">
        <v>180198231536</v>
      </c>
      <c r="D14" s="3">
        <v>175719249701</v>
      </c>
      <c r="E14" s="3">
        <v>1525430</v>
      </c>
      <c r="F14" s="3">
        <v>54367370456</v>
      </c>
      <c r="G14" s="3">
        <v>570872</v>
      </c>
      <c r="H14" s="3">
        <v>22401790927</v>
      </c>
      <c r="I14" s="3">
        <f>Table1[[#This Row],[19507894]]+Table1[[#This Row],[855496]]-Table1[[#This Row],[1045970]]</f>
        <v>5455528</v>
      </c>
      <c r="J14" s="28">
        <v>35150</v>
      </c>
      <c r="K14" s="3">
        <f>Table1[[#This Row],[215764124925.0000]]+Table1[[#This Row],[6511402772]]-Table1[[#This Row],[11505300213]]</f>
        <v>212163811065</v>
      </c>
      <c r="L14" s="3">
        <v>191616070229</v>
      </c>
      <c r="M14" s="26">
        <f>(Table1[[#This Row],[152607452646.0000]]/Table1[[#This Row],[Column1]])*100</f>
        <v>0.27948034358766716</v>
      </c>
      <c r="N14" s="12">
        <v>68561555266907</v>
      </c>
    </row>
    <row r="15" spans="1:14" ht="27" customHeight="1" x14ac:dyDescent="0.55000000000000004">
      <c r="A15" s="2" t="s">
        <v>118</v>
      </c>
      <c r="B15" s="3">
        <v>6208852</v>
      </c>
      <c r="C15" s="3">
        <v>179825803247</v>
      </c>
      <c r="D15" s="3">
        <v>116699746858</v>
      </c>
      <c r="E15" s="3">
        <v>1811720</v>
      </c>
      <c r="F15" s="3">
        <v>32949585291</v>
      </c>
      <c r="G15" s="3">
        <v>1047470</v>
      </c>
      <c r="H15" s="3">
        <v>28969679239</v>
      </c>
      <c r="I15" s="3">
        <f>Table1[[#This Row],[19507894]]+Table1[[#This Row],[855496]]-Table1[[#This Row],[1045970]]</f>
        <v>6973102</v>
      </c>
      <c r="J15" s="28">
        <v>18530</v>
      </c>
      <c r="K15" s="3">
        <f>Table1[[#This Row],[215764124925.0000]]+Table1[[#This Row],[6511402772]]-Table1[[#This Row],[11505300213]]</f>
        <v>183805709299</v>
      </c>
      <c r="L15" s="3">
        <v>129113379264</v>
      </c>
      <c r="M15" s="26">
        <f>(Table1[[#This Row],[152607452646.0000]]/Table1[[#This Row],[Column1]])*100</f>
        <v>0.18831745977956232</v>
      </c>
      <c r="N15" s="12">
        <v>68561555266907</v>
      </c>
    </row>
    <row r="16" spans="1:14" ht="27" customHeight="1" x14ac:dyDescent="0.55000000000000004">
      <c r="A16" s="2" t="s">
        <v>119</v>
      </c>
      <c r="B16" s="3">
        <v>5193440</v>
      </c>
      <c r="C16" s="3">
        <v>128012100134</v>
      </c>
      <c r="D16" s="3">
        <v>97458678272</v>
      </c>
      <c r="E16" s="3">
        <v>364417</v>
      </c>
      <c r="F16" s="3">
        <v>6007031700</v>
      </c>
      <c r="G16" s="3">
        <v>1985209</v>
      </c>
      <c r="H16" s="3">
        <v>48330850234</v>
      </c>
      <c r="I16" s="3">
        <f>Table1[[#This Row],[19507894]]+Table1[[#This Row],[855496]]-Table1[[#This Row],[1045970]]</f>
        <v>3572648</v>
      </c>
      <c r="J16" s="28">
        <v>15040</v>
      </c>
      <c r="K16" s="3">
        <f>Table1[[#This Row],[215764124925.0000]]+Table1[[#This Row],[6511402772]]-Table1[[#This Row],[11505300213]]</f>
        <v>85688281600</v>
      </c>
      <c r="L16" s="3">
        <v>53691789126</v>
      </c>
      <c r="M16" s="26">
        <f>(Table1[[#This Row],[152607452646.0000]]/Table1[[#This Row],[Column1]])*100</f>
        <v>7.8311801587610308E-2</v>
      </c>
      <c r="N16" s="12">
        <v>68561555266907</v>
      </c>
    </row>
    <row r="17" spans="1:14" ht="27" customHeight="1" x14ac:dyDescent="0.55000000000000004">
      <c r="A17" s="2" t="s">
        <v>120</v>
      </c>
      <c r="B17" s="3">
        <v>486417</v>
      </c>
      <c r="C17" s="3">
        <v>55701557996</v>
      </c>
      <c r="D17" s="3">
        <v>53231902826</v>
      </c>
      <c r="E17" s="3">
        <v>385403</v>
      </c>
      <c r="F17" s="3">
        <v>38242864148</v>
      </c>
      <c r="G17" s="3">
        <v>227002</v>
      </c>
      <c r="H17" s="3">
        <f>11728597228+51440973749</f>
        <v>63169570977</v>
      </c>
      <c r="I17" s="3">
        <f>Table1[[#This Row],[19507894]]+Table1[[#This Row],[855496]]-Table1[[#This Row],[1045970]]</f>
        <v>644818</v>
      </c>
      <c r="J17" s="28">
        <v>43540</v>
      </c>
      <c r="K17" s="3">
        <f>Table1[[#This Row],[215764124925.0000]]+Table1[[#This Row],[6511402772]]-Table1[[#This Row],[11505300213]]</f>
        <v>30774851167</v>
      </c>
      <c r="L17" s="3">
        <v>28054038436</v>
      </c>
      <c r="M17" s="26">
        <f>(Table1[[#This Row],[152607452646.0000]]/Table1[[#This Row],[Column1]])*100</f>
        <v>4.0918030996798298E-2</v>
      </c>
      <c r="N17" s="12">
        <v>68561555266907</v>
      </c>
    </row>
    <row r="18" spans="1:14" ht="27" customHeight="1" x14ac:dyDescent="0.55000000000000004">
      <c r="A18" s="2" t="s">
        <v>121</v>
      </c>
      <c r="B18" s="3">
        <v>26492175</v>
      </c>
      <c r="C18" s="3">
        <v>238300869781</v>
      </c>
      <c r="D18" s="3">
        <v>192716458098</v>
      </c>
      <c r="E18" s="3">
        <v>7046300</v>
      </c>
      <c r="F18" s="3">
        <v>47265460243</v>
      </c>
      <c r="G18" s="3">
        <v>4623864</v>
      </c>
      <c r="H18" s="3">
        <v>40024020357</v>
      </c>
      <c r="I18" s="3">
        <f>Table1[[#This Row],[19507894]]+Table1[[#This Row],[855496]]-Table1[[#This Row],[1045970]]</f>
        <v>28914611</v>
      </c>
      <c r="J18" s="28">
        <v>6620</v>
      </c>
      <c r="K18" s="3">
        <f>Table1[[#This Row],[215764124925.0000]]+Table1[[#This Row],[6511402772]]-Table1[[#This Row],[11505300213]]</f>
        <v>245542309667</v>
      </c>
      <c r="L18" s="3">
        <v>191269249633</v>
      </c>
      <c r="M18" s="26">
        <f>(Table1[[#This Row],[152607452646.0000]]/Table1[[#This Row],[Column1]])*100</f>
        <v>0.27897449071625863</v>
      </c>
      <c r="N18" s="12">
        <v>68561555266907</v>
      </c>
    </row>
    <row r="19" spans="1:14" ht="27" customHeight="1" x14ac:dyDescent="0.55000000000000004">
      <c r="A19" s="2" t="s">
        <v>122</v>
      </c>
      <c r="B19" s="3">
        <v>4613619</v>
      </c>
      <c r="C19" s="3">
        <v>280440997632</v>
      </c>
      <c r="D19" s="3">
        <v>135168502888</v>
      </c>
      <c r="E19" s="3">
        <v>0</v>
      </c>
      <c r="F19" s="3">
        <v>0</v>
      </c>
      <c r="G19" s="3">
        <v>0</v>
      </c>
      <c r="H19" s="3">
        <v>0</v>
      </c>
      <c r="I19" s="3">
        <f>Table1[[#This Row],[19507894]]+Table1[[#This Row],[855496]]-Table1[[#This Row],[1045970]]</f>
        <v>4613619</v>
      </c>
      <c r="J19" s="28">
        <v>31370</v>
      </c>
      <c r="K19" s="3">
        <f>Table1[[#This Row],[215764124925.0000]]+Table1[[#This Row],[6511402772]]-Table1[[#This Row],[11505300213]]</f>
        <v>280440997632</v>
      </c>
      <c r="L19" s="3">
        <v>144619233820</v>
      </c>
      <c r="M19" s="26">
        <f>(Table1[[#This Row],[152607452646.0000]]/Table1[[#This Row],[Column1]])*100</f>
        <v>0.21093342071515725</v>
      </c>
      <c r="N19" s="12">
        <v>68561555266907</v>
      </c>
    </row>
    <row r="20" spans="1:14" ht="27" customHeight="1" x14ac:dyDescent="0.55000000000000004">
      <c r="A20" s="2" t="s">
        <v>123</v>
      </c>
      <c r="B20" s="3">
        <v>12548780</v>
      </c>
      <c r="C20" s="3">
        <v>630050915639</v>
      </c>
      <c r="D20" s="3">
        <v>387098968408</v>
      </c>
      <c r="E20" s="3">
        <v>2370906</v>
      </c>
      <c r="F20" s="3">
        <v>68026903370</v>
      </c>
      <c r="G20" s="3">
        <v>907050</v>
      </c>
      <c r="H20" s="3">
        <v>42770421333</v>
      </c>
      <c r="I20" s="3">
        <f>Table1[[#This Row],[19507894]]+Table1[[#This Row],[855496]]-Table1[[#This Row],[1045970]]</f>
        <v>14012636</v>
      </c>
      <c r="J20" s="28">
        <v>31456</v>
      </c>
      <c r="K20" s="3">
        <f>Table1[[#This Row],[215764124925.0000]]+Table1[[#This Row],[6511402772]]-Table1[[#This Row],[11505300213]]</f>
        <v>655307397676</v>
      </c>
      <c r="L20" s="3">
        <v>440446484096</v>
      </c>
      <c r="M20" s="26">
        <f>(Table1[[#This Row],[152607452646.0000]]/Table1[[#This Row],[Column1]])*100</f>
        <v>0.64241028719573523</v>
      </c>
      <c r="N20" s="12">
        <v>68561555266907</v>
      </c>
    </row>
    <row r="21" spans="1:14" ht="27" customHeight="1" x14ac:dyDescent="0.55000000000000004">
      <c r="A21" s="2" t="s">
        <v>124</v>
      </c>
      <c r="B21" s="3">
        <v>0</v>
      </c>
      <c r="C21" s="3">
        <v>0</v>
      </c>
      <c r="D21" s="3">
        <v>0</v>
      </c>
      <c r="E21" s="3">
        <v>642545</v>
      </c>
      <c r="F21" s="3">
        <v>16550534013</v>
      </c>
      <c r="G21" s="3">
        <v>513948</v>
      </c>
      <c r="H21" s="3">
        <v>12834605839</v>
      </c>
      <c r="I21" s="3">
        <f>Table1[[#This Row],[19507894]]+Table1[[#This Row],[855496]]-Table1[[#This Row],[1045970]]</f>
        <v>128597</v>
      </c>
      <c r="J21" s="28">
        <v>29297</v>
      </c>
      <c r="K21" s="3">
        <f>Table1[[#This Row],[215764124925.0000]]+Table1[[#This Row],[6511402772]]-Table1[[#This Row],[11505300213]]</f>
        <v>3715928174</v>
      </c>
      <c r="L21" s="3">
        <v>3764643006</v>
      </c>
      <c r="M21" s="26">
        <f>(Table1[[#This Row],[152607452646.0000]]/Table1[[#This Row],[Column1]])*100</f>
        <v>5.4908949940595964E-3</v>
      </c>
      <c r="N21" s="12">
        <v>68561555266907</v>
      </c>
    </row>
    <row r="22" spans="1:14" ht="27" customHeight="1" x14ac:dyDescent="0.55000000000000004">
      <c r="A22" s="2" t="s">
        <v>125</v>
      </c>
      <c r="B22" s="3">
        <v>5713577</v>
      </c>
      <c r="C22" s="3">
        <v>283273789036</v>
      </c>
      <c r="D22" s="3">
        <v>188176375106</v>
      </c>
      <c r="E22" s="3">
        <v>799172</v>
      </c>
      <c r="F22" s="3">
        <v>25309020570</v>
      </c>
      <c r="G22" s="3">
        <v>365035</v>
      </c>
      <c r="H22" s="3">
        <v>17785945042</v>
      </c>
      <c r="I22" s="3">
        <f>Table1[[#This Row],[19507894]]+Table1[[#This Row],[855496]]-Table1[[#This Row],[1045970]]</f>
        <v>6147714</v>
      </c>
      <c r="J22" s="28">
        <v>32260</v>
      </c>
      <c r="K22" s="3">
        <f>Table1[[#This Row],[215764124925.0000]]+Table1[[#This Row],[6511402772]]-Table1[[#This Row],[11505300213]]</f>
        <v>290796864564</v>
      </c>
      <c r="L22" s="3">
        <v>198174526449</v>
      </c>
      <c r="M22" s="26">
        <f>(Table1[[#This Row],[152607452646.0000]]/Table1[[#This Row],[Column1]])*100</f>
        <v>0.28904613624576575</v>
      </c>
      <c r="N22" s="12">
        <v>68561555266907</v>
      </c>
    </row>
    <row r="23" spans="1:14" ht="27" customHeight="1" x14ac:dyDescent="0.55000000000000004">
      <c r="A23" s="2" t="s">
        <v>126</v>
      </c>
      <c r="B23" s="3">
        <v>21336270</v>
      </c>
      <c r="C23" s="3">
        <v>160601446846</v>
      </c>
      <c r="D23" s="3">
        <v>113635890140</v>
      </c>
      <c r="E23" s="3">
        <v>11059708</v>
      </c>
      <c r="F23" s="3">
        <v>56875199524</v>
      </c>
      <c r="G23" s="3">
        <v>6979763</v>
      </c>
      <c r="H23" s="3">
        <v>49309584637</v>
      </c>
      <c r="I23" s="3">
        <f>Table1[[#This Row],[19507894]]+Table1[[#This Row],[855496]]-Table1[[#This Row],[1045970]]</f>
        <v>25416215</v>
      </c>
      <c r="J23" s="28">
        <v>4980</v>
      </c>
      <c r="K23" s="3">
        <f>Table1[[#This Row],[215764124925.0000]]+Table1[[#This Row],[6511402772]]-Table1[[#This Row],[11505300213]]</f>
        <v>168167061733</v>
      </c>
      <c r="L23" s="3">
        <v>126476555411</v>
      </c>
      <c r="M23" s="26">
        <f>(Table1[[#This Row],[152607452646.0000]]/Table1[[#This Row],[Column1]])*100</f>
        <v>0.18447153790288531</v>
      </c>
      <c r="N23" s="12">
        <v>68561555266907</v>
      </c>
    </row>
    <row r="24" spans="1:14" ht="27" customHeight="1" x14ac:dyDescent="0.55000000000000004">
      <c r="A24" s="2" t="s">
        <v>127</v>
      </c>
      <c r="B24" s="3">
        <v>10090354</v>
      </c>
      <c r="C24" s="3">
        <v>204698131985</v>
      </c>
      <c r="D24" s="3">
        <v>190865233319</v>
      </c>
      <c r="E24" s="3">
        <v>3219553</v>
      </c>
      <c r="F24" s="3">
        <v>54760051058</v>
      </c>
      <c r="G24" s="3">
        <v>87848</v>
      </c>
      <c r="H24" s="3">
        <v>1744623745</v>
      </c>
      <c r="I24" s="3">
        <f>Table1[[#This Row],[19507894]]+Table1[[#This Row],[855496]]-Table1[[#This Row],[1045970]]</f>
        <v>13222059</v>
      </c>
      <c r="J24" s="28">
        <v>16860</v>
      </c>
      <c r="K24" s="3">
        <f>Table1[[#This Row],[215764124925.0000]]+Table1[[#This Row],[6511402772]]-Table1[[#This Row],[11505300213]]</f>
        <v>257713559298</v>
      </c>
      <c r="L24" s="3">
        <v>222754492569</v>
      </c>
      <c r="M24" s="26">
        <f>(Table1[[#This Row],[152607452646.0000]]/Table1[[#This Row],[Column1]])*100</f>
        <v>0.324897082193989</v>
      </c>
      <c r="N24" s="12">
        <v>68561555266907</v>
      </c>
    </row>
    <row r="25" spans="1:14" ht="27" customHeight="1" x14ac:dyDescent="0.55000000000000004">
      <c r="A25" s="2" t="s">
        <v>128</v>
      </c>
      <c r="B25" s="3">
        <v>2985865</v>
      </c>
      <c r="C25" s="3">
        <v>56434072707</v>
      </c>
      <c r="D25" s="3">
        <v>52660464860</v>
      </c>
      <c r="E25" s="3">
        <v>1902058</v>
      </c>
      <c r="F25" s="3">
        <v>29722912917</v>
      </c>
      <c r="G25" s="3">
        <v>847830</v>
      </c>
      <c r="H25" s="3">
        <v>14957652556</v>
      </c>
      <c r="I25" s="3">
        <f>Table1[[#This Row],[19507894]]+Table1[[#This Row],[855496]]-Table1[[#This Row],[1045970]]</f>
        <v>4040093</v>
      </c>
      <c r="J25" s="28">
        <v>15100</v>
      </c>
      <c r="K25" s="3">
        <f>Table1[[#This Row],[215764124925.0000]]+Table1[[#This Row],[6511402772]]-Table1[[#This Row],[11505300213]]</f>
        <v>71199333068</v>
      </c>
      <c r="L25" s="3">
        <v>60959040197</v>
      </c>
      <c r="M25" s="26">
        <f>(Table1[[#This Row],[152607452646.0000]]/Table1[[#This Row],[Column1]])*100</f>
        <v>8.891140225697805E-2</v>
      </c>
      <c r="N25" s="12">
        <v>68561555266907</v>
      </c>
    </row>
    <row r="26" spans="1:14" ht="27" customHeight="1" x14ac:dyDescent="0.55000000000000004">
      <c r="A26" s="2" t="s">
        <v>129</v>
      </c>
      <c r="B26" s="3">
        <v>62861</v>
      </c>
      <c r="C26" s="3">
        <v>2384270344</v>
      </c>
      <c r="D26" s="3">
        <v>2446575142</v>
      </c>
      <c r="E26" s="3">
        <v>1284340</v>
      </c>
      <c r="F26" s="3">
        <v>46793665951</v>
      </c>
      <c r="G26" s="3">
        <v>635755</v>
      </c>
      <c r="H26" s="3">
        <v>23304463448</v>
      </c>
      <c r="I26" s="3">
        <f>Table1[[#This Row],[19507894]]+Table1[[#This Row],[855496]]-Table1[[#This Row],[1045970]]</f>
        <v>711446</v>
      </c>
      <c r="J26" s="28">
        <v>41570</v>
      </c>
      <c r="K26" s="3">
        <f>Table1[[#This Row],[215764124925.0000]]+Table1[[#This Row],[6511402772]]-Table1[[#This Row],[11505300213]]</f>
        <v>25873472847</v>
      </c>
      <c r="L26" s="3">
        <v>29552333367</v>
      </c>
      <c r="M26" s="26">
        <f>(Table1[[#This Row],[152607452646.0000]]/Table1[[#This Row],[Column1]])*100</f>
        <v>4.3103359093815942E-2</v>
      </c>
      <c r="N26" s="12">
        <v>68561555266907</v>
      </c>
    </row>
    <row r="27" spans="1:14" ht="27" customHeight="1" x14ac:dyDescent="0.55000000000000004">
      <c r="A27" s="2" t="s">
        <v>130</v>
      </c>
      <c r="B27" s="3">
        <v>975515</v>
      </c>
      <c r="C27" s="3">
        <v>59445463752</v>
      </c>
      <c r="D27" s="3">
        <v>52900963742</v>
      </c>
      <c r="E27" s="3">
        <v>1042121</v>
      </c>
      <c r="F27" s="3">
        <v>50488818938</v>
      </c>
      <c r="G27" s="3">
        <v>358466</v>
      </c>
      <c r="H27" s="3">
        <v>20482028442</v>
      </c>
      <c r="I27" s="3">
        <f>Table1[[#This Row],[19507894]]+Table1[[#This Row],[855496]]-Table1[[#This Row],[1045970]]</f>
        <v>1659170</v>
      </c>
      <c r="J27" s="28">
        <v>49700</v>
      </c>
      <c r="K27" s="3">
        <f>Table1[[#This Row],[215764124925.0000]]+Table1[[#This Row],[6511402772]]-Table1[[#This Row],[11505300213]]</f>
        <v>89452254248</v>
      </c>
      <c r="L27" s="3">
        <v>82398078835</v>
      </c>
      <c r="M27" s="26">
        <f>(Table1[[#This Row],[152607452646.0000]]/Table1[[#This Row],[Column1]])*100</f>
        <v>0.12018116933641317</v>
      </c>
      <c r="N27" s="12">
        <v>68561555266907</v>
      </c>
    </row>
    <row r="28" spans="1:14" ht="27" customHeight="1" x14ac:dyDescent="0.55000000000000004">
      <c r="A28" s="2" t="s">
        <v>131</v>
      </c>
      <c r="B28" s="3">
        <v>1397034</v>
      </c>
      <c r="C28" s="3">
        <v>55737384460</v>
      </c>
      <c r="D28" s="3">
        <v>50213121984</v>
      </c>
      <c r="E28" s="3">
        <v>652015</v>
      </c>
      <c r="F28" s="3">
        <v>23128301114</v>
      </c>
      <c r="G28" s="3">
        <v>253223</v>
      </c>
      <c r="H28" s="3">
        <v>9952975838</v>
      </c>
      <c r="I28" s="3">
        <f>Table1[[#This Row],[19507894]]+Table1[[#This Row],[855496]]-Table1[[#This Row],[1045970]]</f>
        <v>1795826</v>
      </c>
      <c r="J28" s="28">
        <v>36610</v>
      </c>
      <c r="K28" s="3">
        <f>Table1[[#This Row],[215764124925.0000]]+Table1[[#This Row],[6511402772]]-Table1[[#This Row],[11505300213]]</f>
        <v>68912709736</v>
      </c>
      <c r="L28" s="3">
        <v>65695223519</v>
      </c>
      <c r="M28" s="26">
        <f>(Table1[[#This Row],[152607452646.0000]]/Table1[[#This Row],[Column1]])*100</f>
        <v>9.581933091110828E-2</v>
      </c>
      <c r="N28" s="12">
        <v>68561555266907</v>
      </c>
    </row>
    <row r="29" spans="1:14" ht="27" customHeight="1" x14ac:dyDescent="0.55000000000000004">
      <c r="A29" s="2" t="s">
        <v>132</v>
      </c>
      <c r="B29" s="3">
        <v>1412182</v>
      </c>
      <c r="C29" s="3">
        <v>131060806522</v>
      </c>
      <c r="D29" s="3">
        <v>140485752999</v>
      </c>
      <c r="E29" s="3">
        <v>1113805</v>
      </c>
      <c r="F29" s="3">
        <v>106834632600</v>
      </c>
      <c r="G29" s="3">
        <v>446398</v>
      </c>
      <c r="H29" s="3">
        <v>41925973527</v>
      </c>
      <c r="I29" s="3">
        <f>Table1[[#This Row],[19507894]]+Table1[[#This Row],[855496]]-Table1[[#This Row],[1045970]]</f>
        <v>2079589</v>
      </c>
      <c r="J29" s="28">
        <v>97555</v>
      </c>
      <c r="K29" s="3">
        <f>Table1[[#This Row],[215764124925.0000]]+Table1[[#This Row],[6511402772]]-Table1[[#This Row],[11505300213]]</f>
        <v>195969465595</v>
      </c>
      <c r="L29" s="3">
        <v>202720120426</v>
      </c>
      <c r="M29" s="26">
        <f>(Table1[[#This Row],[152607452646.0000]]/Table1[[#This Row],[Column1]])*100</f>
        <v>0.29567608207955587</v>
      </c>
      <c r="N29" s="12">
        <v>68561555266907</v>
      </c>
    </row>
    <row r="30" spans="1:14" ht="27" customHeight="1" x14ac:dyDescent="0.55000000000000004">
      <c r="A30" s="2" t="s">
        <v>133</v>
      </c>
      <c r="B30" s="3">
        <v>4777991</v>
      </c>
      <c r="C30" s="3">
        <v>112413781368</v>
      </c>
      <c r="D30" s="3">
        <v>90903809203</v>
      </c>
      <c r="E30" s="3">
        <v>179718</v>
      </c>
      <c r="F30" s="3">
        <v>3379296024</v>
      </c>
      <c r="G30" s="3">
        <v>200000</v>
      </c>
      <c r="H30" s="3">
        <v>4705483178</v>
      </c>
      <c r="I30" s="3">
        <f>Table1[[#This Row],[19507894]]+Table1[[#This Row],[855496]]-Table1[[#This Row],[1045970]]</f>
        <v>4757709</v>
      </c>
      <c r="J30" s="28">
        <v>17945</v>
      </c>
      <c r="K30" s="3">
        <f>Table1[[#This Row],[215764124925.0000]]+Table1[[#This Row],[6511402772]]-Table1[[#This Row],[11505300213]]</f>
        <v>111087594214</v>
      </c>
      <c r="L30" s="3">
        <v>85312201420</v>
      </c>
      <c r="M30" s="26">
        <f>(Table1[[#This Row],[152607452646.0000]]/Table1[[#This Row],[Column1]])*100</f>
        <v>0.12443154343258916</v>
      </c>
      <c r="N30" s="12">
        <v>68561555266907</v>
      </c>
    </row>
    <row r="31" spans="1:14" ht="27" customHeight="1" x14ac:dyDescent="0.55000000000000004">
      <c r="A31" s="2" t="s">
        <v>134</v>
      </c>
      <c r="B31" s="3">
        <v>665020499</v>
      </c>
      <c r="C31" s="3">
        <v>9068801252447</v>
      </c>
      <c r="D31" s="3">
        <v>9662049312941</v>
      </c>
      <c r="E31" s="3">
        <v>37562214</v>
      </c>
      <c r="F31" s="3">
        <v>517446942560</v>
      </c>
      <c r="G31" s="3">
        <v>9422147</v>
      </c>
      <c r="H31" s="3">
        <v>128502769503</v>
      </c>
      <c r="I31" s="3">
        <f>Table1[[#This Row],[19507894]]+Table1[[#This Row],[855496]]-Table1[[#This Row],[1045970]]</f>
        <v>693160566</v>
      </c>
      <c r="J31" s="28">
        <v>14350</v>
      </c>
      <c r="K31" s="3">
        <f>Table1[[#This Row],[215764124925.0000]]+Table1[[#This Row],[6511402772]]-Table1[[#This Row],[11505300213]]</f>
        <v>9457745425504</v>
      </c>
      <c r="L31" s="3">
        <v>9939294512971</v>
      </c>
      <c r="M31" s="26">
        <f>(Table1[[#This Row],[152607452646.0000]]/Table1[[#This Row],[Column1]])*100</f>
        <v>14.496891843071211</v>
      </c>
      <c r="N31" s="12">
        <v>68561555266907</v>
      </c>
    </row>
    <row r="32" spans="1:14" ht="27" customHeight="1" x14ac:dyDescent="0.55000000000000004">
      <c r="A32" s="2" t="s">
        <v>135</v>
      </c>
      <c r="B32" s="3">
        <v>13714759</v>
      </c>
      <c r="C32" s="3">
        <v>402248377104</v>
      </c>
      <c r="D32" s="3">
        <v>333289446249</v>
      </c>
      <c r="E32" s="3">
        <v>3049210</v>
      </c>
      <c r="F32" s="3">
        <v>69101679777</v>
      </c>
      <c r="G32" s="3">
        <v>1408159</v>
      </c>
      <c r="H32" s="3">
        <v>40303699103</v>
      </c>
      <c r="I32" s="3">
        <f>Table1[[#This Row],[19507894]]+Table1[[#This Row],[855496]]-Table1[[#This Row],[1045970]]</f>
        <v>15355810</v>
      </c>
      <c r="J32" s="28">
        <v>23080</v>
      </c>
      <c r="K32" s="3">
        <f>Table1[[#This Row],[215764124925.0000]]+Table1[[#This Row],[6511402772]]-Table1[[#This Row],[11505300213]]</f>
        <v>431046357778</v>
      </c>
      <c r="L32" s="3">
        <v>354142741610</v>
      </c>
      <c r="M32" s="26">
        <f>(Table1[[#This Row],[152607452646.0000]]/Table1[[#This Row],[Column1]])*100</f>
        <v>0.51653253814231392</v>
      </c>
      <c r="N32" s="12">
        <v>68561555266907</v>
      </c>
    </row>
    <row r="33" spans="1:14" ht="27" customHeight="1" x14ac:dyDescent="0.55000000000000004">
      <c r="A33" s="2" t="s">
        <v>136</v>
      </c>
      <c r="B33" s="3">
        <v>519787662</v>
      </c>
      <c r="C33" s="3">
        <v>5382175462534</v>
      </c>
      <c r="D33" s="3">
        <v>5048496299226</v>
      </c>
      <c r="E33" s="3">
        <v>25559744</v>
      </c>
      <c r="F33" s="3">
        <v>235544149994</v>
      </c>
      <c r="G33" s="3">
        <v>10247097</v>
      </c>
      <c r="H33" s="3">
        <v>105714288110</v>
      </c>
      <c r="I33" s="3">
        <f>Table1[[#This Row],[19507894]]+Table1[[#This Row],[855496]]-Table1[[#This Row],[1045970]]</f>
        <v>535100309</v>
      </c>
      <c r="J33" s="28">
        <v>9030</v>
      </c>
      <c r="K33" s="3">
        <f>Table1[[#This Row],[215764124925.0000]]+Table1[[#This Row],[6511402772]]-Table1[[#This Row],[11505300213]]</f>
        <v>5512005324418</v>
      </c>
      <c r="L33" s="3">
        <v>4828283503874</v>
      </c>
      <c r="M33" s="26">
        <f>(Table1[[#This Row],[152607452646.0000]]/Table1[[#This Row],[Column1]])*100</f>
        <v>7.0422607612644041</v>
      </c>
      <c r="N33" s="12">
        <v>68561555266907</v>
      </c>
    </row>
    <row r="34" spans="1:14" ht="27" customHeight="1" x14ac:dyDescent="0.55000000000000004">
      <c r="A34" s="2" t="s">
        <v>137</v>
      </c>
      <c r="B34" s="3">
        <v>791689022</v>
      </c>
      <c r="C34" s="3">
        <v>6877932496533</v>
      </c>
      <c r="D34" s="3">
        <v>4974357183506</v>
      </c>
      <c r="E34" s="3">
        <v>49201359</v>
      </c>
      <c r="F34" s="3">
        <v>297608095416</v>
      </c>
      <c r="G34" s="3">
        <v>8301063</v>
      </c>
      <c r="H34" s="3">
        <v>71325264858</v>
      </c>
      <c r="I34" s="3">
        <f>Table1[[#This Row],[19507894]]+Table1[[#This Row],[855496]]-Table1[[#This Row],[1045970]]</f>
        <v>832589318</v>
      </c>
      <c r="J34" s="28">
        <v>6147</v>
      </c>
      <c r="K34" s="3">
        <f>Table1[[#This Row],[215764124925.0000]]+Table1[[#This Row],[6511402772]]-Table1[[#This Row],[11505300213]]</f>
        <v>7104215327091</v>
      </c>
      <c r="L34" s="3">
        <v>5114036913582</v>
      </c>
      <c r="M34" s="26">
        <f>(Table1[[#This Row],[152607452646.0000]]/Table1[[#This Row],[Column1]])*100</f>
        <v>7.4590444946490617</v>
      </c>
      <c r="N34" s="12">
        <v>68561555266907</v>
      </c>
    </row>
    <row r="35" spans="1:14" ht="27" customHeight="1" x14ac:dyDescent="0.55000000000000004">
      <c r="A35" s="2" t="s">
        <v>138</v>
      </c>
      <c r="B35" s="3">
        <v>10750231</v>
      </c>
      <c r="C35" s="3">
        <v>470212553533</v>
      </c>
      <c r="D35" s="3">
        <v>292935998684</v>
      </c>
      <c r="E35" s="3">
        <v>1218393</v>
      </c>
      <c r="F35" s="3">
        <v>32827479916</v>
      </c>
      <c r="G35" s="3">
        <v>328305</v>
      </c>
      <c r="H35" s="3">
        <v>14032211037</v>
      </c>
      <c r="I35" s="3">
        <f>Table1[[#This Row],[19507894]]+Table1[[#This Row],[855496]]-Table1[[#This Row],[1045970]]</f>
        <v>11640319</v>
      </c>
      <c r="J35" s="28">
        <v>28390</v>
      </c>
      <c r="K35" s="3">
        <f>Table1[[#This Row],[215764124925.0000]]+Table1[[#This Row],[6511402772]]-Table1[[#This Row],[11505300213]]</f>
        <v>489007822412</v>
      </c>
      <c r="L35" s="3">
        <v>330217500234</v>
      </c>
      <c r="M35" s="26">
        <f>(Table1[[#This Row],[152607452646.0000]]/Table1[[#This Row],[Column1]])*100</f>
        <v>0.48163653661075562</v>
      </c>
      <c r="N35" s="12">
        <v>68561555266907</v>
      </c>
    </row>
    <row r="36" spans="1:14" ht="27" customHeight="1" x14ac:dyDescent="0.55000000000000004">
      <c r="A36" s="2" t="s">
        <v>139</v>
      </c>
      <c r="B36" s="3">
        <v>7985280</v>
      </c>
      <c r="C36" s="3">
        <v>241972718379</v>
      </c>
      <c r="D36" s="3">
        <v>241051969969</v>
      </c>
      <c r="E36" s="3">
        <v>1811108</v>
      </c>
      <c r="F36" s="3">
        <v>52483388908</v>
      </c>
      <c r="G36" s="3">
        <v>320931</v>
      </c>
      <c r="H36" s="3">
        <v>9677133326</v>
      </c>
      <c r="I36" s="3">
        <f>Table1[[#This Row],[19507894]]+Table1[[#This Row],[855496]]-Table1[[#This Row],[1045970]]</f>
        <v>9475457</v>
      </c>
      <c r="J36" s="28">
        <v>28450</v>
      </c>
      <c r="K36" s="3">
        <f>Table1[[#This Row],[215764124925.0000]]+Table1[[#This Row],[6511402772]]-Table1[[#This Row],[11505300213]]</f>
        <v>284778973961</v>
      </c>
      <c r="L36" s="3">
        <v>269371873320</v>
      </c>
      <c r="M36" s="26">
        <f>(Table1[[#This Row],[152607452646.0000]]/Table1[[#This Row],[Column1]])*100</f>
        <v>0.39289055254267152</v>
      </c>
      <c r="N36" s="12">
        <v>68561555266907</v>
      </c>
    </row>
    <row r="37" spans="1:14" ht="27" customHeight="1" x14ac:dyDescent="0.55000000000000004">
      <c r="A37" s="2" t="s">
        <v>140</v>
      </c>
      <c r="B37" s="3">
        <v>3305757</v>
      </c>
      <c r="C37" s="3">
        <v>109274516494</v>
      </c>
      <c r="D37" s="3">
        <v>80803970011</v>
      </c>
      <c r="E37" s="3">
        <v>1329184</v>
      </c>
      <c r="F37" s="3">
        <v>28041062144</v>
      </c>
      <c r="G37" s="3">
        <v>281944</v>
      </c>
      <c r="H37" s="3">
        <v>8633612973</v>
      </c>
      <c r="I37" s="3">
        <f>Table1[[#This Row],[19507894]]+Table1[[#This Row],[855496]]-Table1[[#This Row],[1045970]]</f>
        <v>4352997</v>
      </c>
      <c r="J37" s="28">
        <v>20666</v>
      </c>
      <c r="K37" s="3">
        <f>Table1[[#This Row],[215764124925.0000]]+Table1[[#This Row],[6511402772]]-Table1[[#This Row],[11505300213]]</f>
        <v>128681965665</v>
      </c>
      <c r="L37" s="3">
        <v>89890667139</v>
      </c>
      <c r="M37" s="26">
        <f>(Table1[[#This Row],[152607452646.0000]]/Table1[[#This Row],[Column1]])*100</f>
        <v>0.13110943412683645</v>
      </c>
      <c r="N37" s="12">
        <v>68561555266907</v>
      </c>
    </row>
    <row r="38" spans="1:14" ht="27" customHeight="1" x14ac:dyDescent="0.55000000000000004">
      <c r="A38" s="2" t="s">
        <v>141</v>
      </c>
      <c r="B38" s="3">
        <v>6915549</v>
      </c>
      <c r="C38" s="3">
        <v>296621123826</v>
      </c>
      <c r="D38" s="3">
        <v>207930721873</v>
      </c>
      <c r="E38" s="3">
        <v>170102</v>
      </c>
      <c r="F38" s="3">
        <v>4907689132</v>
      </c>
      <c r="G38" s="3">
        <v>165288</v>
      </c>
      <c r="H38" s="3">
        <v>7043960551</v>
      </c>
      <c r="I38" s="3">
        <f>Table1[[#This Row],[19507894]]+Table1[[#This Row],[855496]]-Table1[[#This Row],[1045970]]</f>
        <v>6920363</v>
      </c>
      <c r="J38" s="28">
        <v>29389</v>
      </c>
      <c r="K38" s="3">
        <f>Table1[[#This Row],[215764124925.0000]]+Table1[[#This Row],[6511402772]]-Table1[[#This Row],[11505300213]]</f>
        <v>294484852407</v>
      </c>
      <c r="L38" s="3">
        <v>203227977472</v>
      </c>
      <c r="M38" s="26">
        <f>(Table1[[#This Row],[152607452646.0000]]/Table1[[#This Row],[Column1]])*100</f>
        <v>0.29641681359304461</v>
      </c>
      <c r="N38" s="12">
        <v>68561555266907</v>
      </c>
    </row>
    <row r="39" spans="1:14" ht="27" customHeight="1" x14ac:dyDescent="0.55000000000000004">
      <c r="A39" s="2" t="s">
        <v>142</v>
      </c>
      <c r="B39" s="3">
        <v>5563422</v>
      </c>
      <c r="C39" s="3">
        <v>267211045202</v>
      </c>
      <c r="D39" s="3">
        <v>267286037874</v>
      </c>
      <c r="E39" s="3">
        <v>1241443</v>
      </c>
      <c r="F39" s="3">
        <v>56206686587</v>
      </c>
      <c r="G39" s="3">
        <v>561874</v>
      </c>
      <c r="H39" s="3">
        <v>26799646880</v>
      </c>
      <c r="I39" s="3">
        <f>Table1[[#This Row],[19507894]]+Table1[[#This Row],[855496]]-Table1[[#This Row],[1045970]]</f>
        <v>6242991</v>
      </c>
      <c r="J39" s="28">
        <v>45140</v>
      </c>
      <c r="K39" s="3">
        <f>Table1[[#This Row],[215764124925.0000]]+Table1[[#This Row],[6511402772]]-Table1[[#This Row],[11505300213]]</f>
        <v>296618084909</v>
      </c>
      <c r="L39" s="3">
        <v>281594439196</v>
      </c>
      <c r="M39" s="26">
        <f>(Table1[[#This Row],[152607452646.0000]]/Table1[[#This Row],[Column1]])*100</f>
        <v>0.41071769463187602</v>
      </c>
      <c r="N39" s="12">
        <v>68561555266907</v>
      </c>
    </row>
    <row r="40" spans="1:14" ht="27" customHeight="1" x14ac:dyDescent="0.55000000000000004">
      <c r="A40" s="2" t="s">
        <v>143</v>
      </c>
      <c r="B40" s="3">
        <v>6481589</v>
      </c>
      <c r="C40" s="3">
        <v>124007540618</v>
      </c>
      <c r="D40" s="3">
        <v>94429746431</v>
      </c>
      <c r="E40" s="3">
        <v>1623785</v>
      </c>
      <c r="F40" s="3">
        <v>22149789093</v>
      </c>
      <c r="G40" s="3">
        <v>1177517</v>
      </c>
      <c r="H40" s="3">
        <v>21322361612</v>
      </c>
      <c r="I40" s="3">
        <f>Table1[[#This Row],[19507894]]+Table1[[#This Row],[855496]]-Table1[[#This Row],[1045970]]</f>
        <v>6927857</v>
      </c>
      <c r="J40" s="28">
        <v>15320</v>
      </c>
      <c r="K40" s="3">
        <f>Table1[[#This Row],[215764124925.0000]]+Table1[[#This Row],[6511402772]]-Table1[[#This Row],[11505300213]]</f>
        <v>124834968099</v>
      </c>
      <c r="L40" s="3">
        <v>106054106819</v>
      </c>
      <c r="M40" s="26">
        <f>(Table1[[#This Row],[152607452646.0000]]/Table1[[#This Row],[Column1]])*100</f>
        <v>0.15468451146730294</v>
      </c>
      <c r="N40" s="12">
        <v>68561555266907</v>
      </c>
    </row>
    <row r="41" spans="1:14" ht="27" customHeight="1" x14ac:dyDescent="0.55000000000000004">
      <c r="A41" s="2" t="s">
        <v>144</v>
      </c>
      <c r="B41" s="3">
        <v>82925634</v>
      </c>
      <c r="C41" s="3">
        <v>2131019994175</v>
      </c>
      <c r="D41" s="3">
        <v>2790315546591</v>
      </c>
      <c r="E41" s="3">
        <v>5238641</v>
      </c>
      <c r="F41" s="3">
        <v>165310022601</v>
      </c>
      <c r="G41" s="3">
        <v>2510808</v>
      </c>
      <c r="H41" s="3">
        <v>65061055906</v>
      </c>
      <c r="I41" s="3">
        <f>Table1[[#This Row],[19507894]]+Table1[[#This Row],[855496]]-Table1[[#This Row],[1045970]]</f>
        <v>85653467</v>
      </c>
      <c r="J41" s="28">
        <v>31183</v>
      </c>
      <c r="K41" s="3">
        <f>Table1[[#This Row],[215764124925.0000]]+Table1[[#This Row],[6511402772]]-Table1[[#This Row],[11505300213]]</f>
        <v>2231268960870</v>
      </c>
      <c r="L41" s="3">
        <v>2668902153098</v>
      </c>
      <c r="M41" s="26">
        <f>(Table1[[#This Row],[152607452646.0000]]/Table1[[#This Row],[Column1]])*100</f>
        <v>3.8927094677302549</v>
      </c>
      <c r="N41" s="12">
        <v>68561555266907</v>
      </c>
    </row>
    <row r="42" spans="1:14" ht="27" customHeight="1" x14ac:dyDescent="0.55000000000000004">
      <c r="A42" s="2" t="s">
        <v>145</v>
      </c>
      <c r="B42" s="3">
        <v>18410954</v>
      </c>
      <c r="C42" s="3">
        <v>771253954881</v>
      </c>
      <c r="D42" s="3">
        <v>719229216688</v>
      </c>
      <c r="E42" s="3">
        <v>3126312</v>
      </c>
      <c r="F42" s="3">
        <v>119379510553</v>
      </c>
      <c r="G42" s="3">
        <v>1620862</v>
      </c>
      <c r="H42" s="3">
        <v>67338460248</v>
      </c>
      <c r="I42" s="3">
        <f>Table1[[#This Row],[19507894]]+Table1[[#This Row],[855496]]-Table1[[#This Row],[1045970]]</f>
        <v>19916404</v>
      </c>
      <c r="J42" s="28">
        <v>41894</v>
      </c>
      <c r="K42" s="3">
        <f>Table1[[#This Row],[215764124925.0000]]+Table1[[#This Row],[6511402772]]-Table1[[#This Row],[11505300213]]</f>
        <v>823295005186</v>
      </c>
      <c r="L42" s="3">
        <v>833743702030</v>
      </c>
      <c r="M42" s="26">
        <f>(Table1[[#This Row],[152607452646.0000]]/Table1[[#This Row],[Column1]])*100</f>
        <v>1.2160513261174923</v>
      </c>
      <c r="N42" s="12">
        <v>68561555266907</v>
      </c>
    </row>
    <row r="43" spans="1:14" ht="27" customHeight="1" x14ac:dyDescent="0.55000000000000004">
      <c r="A43" s="2" t="s">
        <v>146</v>
      </c>
      <c r="B43" s="3">
        <v>9283568</v>
      </c>
      <c r="C43" s="3">
        <v>353443730853</v>
      </c>
      <c r="D43" s="3">
        <v>449048140024</v>
      </c>
      <c r="E43" s="3">
        <v>928125</v>
      </c>
      <c r="F43" s="3">
        <v>42926166028</v>
      </c>
      <c r="G43" s="3">
        <v>57227</v>
      </c>
      <c r="H43" s="3">
        <v>2202087517</v>
      </c>
      <c r="I43" s="3">
        <f>Table1[[#This Row],[19507894]]+Table1[[#This Row],[855496]]-Table1[[#This Row],[1045970]]</f>
        <v>10154466</v>
      </c>
      <c r="J43" s="28">
        <v>47575</v>
      </c>
      <c r="K43" s="3">
        <f>Table1[[#This Row],[215764124925.0000]]+Table1[[#This Row],[6511402772]]-Table1[[#This Row],[11505300213]]</f>
        <v>394167809364</v>
      </c>
      <c r="L43" s="3">
        <v>482731564926</v>
      </c>
      <c r="M43" s="26">
        <f>(Table1[[#This Row],[152607452646.0000]]/Table1[[#This Row],[Column1]])*100</f>
        <v>0.70408491033604492</v>
      </c>
      <c r="N43" s="12">
        <v>68561555266907</v>
      </c>
    </row>
    <row r="44" spans="1:14" ht="27" customHeight="1" x14ac:dyDescent="0.55000000000000004">
      <c r="A44" s="2" t="s">
        <v>147</v>
      </c>
      <c r="B44" s="3">
        <v>26077556</v>
      </c>
      <c r="C44" s="3">
        <v>431185068325</v>
      </c>
      <c r="D44" s="3">
        <v>256408132648</v>
      </c>
      <c r="E44" s="3">
        <v>886532</v>
      </c>
      <c r="F44" s="3">
        <v>7792395949</v>
      </c>
      <c r="G44" s="3">
        <v>451785</v>
      </c>
      <c r="H44" s="3">
        <v>7441041318</v>
      </c>
      <c r="I44" s="3">
        <f>Table1[[#This Row],[19507894]]+Table1[[#This Row],[855496]]-Table1[[#This Row],[1045970]]</f>
        <v>26512303</v>
      </c>
      <c r="J44" s="28">
        <v>8020</v>
      </c>
      <c r="K44" s="3">
        <f>Table1[[#This Row],[215764124925.0000]]+Table1[[#This Row],[6511402772]]-Table1[[#This Row],[11505300213]]</f>
        <v>431536422956</v>
      </c>
      <c r="L44" s="3">
        <v>212467072273</v>
      </c>
      <c r="M44" s="26">
        <f>(Table1[[#This Row],[152607452646.0000]]/Table1[[#This Row],[Column1]])*100</f>
        <v>0.30989243380765708</v>
      </c>
      <c r="N44" s="12">
        <v>68561555266907</v>
      </c>
    </row>
    <row r="45" spans="1:14" ht="27" customHeight="1" x14ac:dyDescent="0.55000000000000004">
      <c r="A45" s="2" t="s">
        <v>148</v>
      </c>
      <c r="B45" s="3">
        <v>17544454</v>
      </c>
      <c r="C45" s="3">
        <v>611121691585</v>
      </c>
      <c r="D45" s="3">
        <v>387297507793</v>
      </c>
      <c r="E45" s="3">
        <v>1036151</v>
      </c>
      <c r="F45" s="3">
        <v>22058284052</v>
      </c>
      <c r="G45" s="3">
        <v>1176906</v>
      </c>
      <c r="H45" s="3">
        <v>40806009571</v>
      </c>
      <c r="I45" s="3">
        <f>Table1[[#This Row],[19507894]]+Table1[[#This Row],[855496]]-Table1[[#This Row],[1045970]]</f>
        <v>17403699</v>
      </c>
      <c r="J45" s="28">
        <v>20523</v>
      </c>
      <c r="K45" s="3">
        <f>Table1[[#This Row],[215764124925.0000]]+Table1[[#This Row],[6511402772]]-Table1[[#This Row],[11505300213]]</f>
        <v>592373966066</v>
      </c>
      <c r="L45" s="3">
        <v>356904660733</v>
      </c>
      <c r="M45" s="26">
        <f>(Table1[[#This Row],[152607452646.0000]]/Table1[[#This Row],[Column1]])*100</f>
        <v>0.52056091689225326</v>
      </c>
      <c r="N45" s="12">
        <v>68561555266907</v>
      </c>
    </row>
    <row r="46" spans="1:14" ht="27" customHeight="1" x14ac:dyDescent="0.55000000000000004">
      <c r="A46" s="2" t="s">
        <v>149</v>
      </c>
      <c r="B46" s="3">
        <v>10571318</v>
      </c>
      <c r="C46" s="3">
        <v>246052197231</v>
      </c>
      <c r="D46" s="3">
        <v>179047660384</v>
      </c>
      <c r="E46" s="3">
        <v>1109274</v>
      </c>
      <c r="F46" s="3">
        <v>16945066230</v>
      </c>
      <c r="G46" s="3">
        <v>71497</v>
      </c>
      <c r="H46" s="3">
        <v>1629710450</v>
      </c>
      <c r="I46" s="3">
        <f>Table1[[#This Row],[19507894]]+Table1[[#This Row],[855496]]-Table1[[#This Row],[1045970]]</f>
        <v>11609095</v>
      </c>
      <c r="J46" s="28">
        <v>14660</v>
      </c>
      <c r="K46" s="3">
        <f>Table1[[#This Row],[215764124925.0000]]+Table1[[#This Row],[6511402772]]-Table1[[#This Row],[11505300213]]</f>
        <v>261367553011</v>
      </c>
      <c r="L46" s="3">
        <v>170059988812</v>
      </c>
      <c r="M46" s="26">
        <f>(Table1[[#This Row],[152607452646.0000]]/Table1[[#This Row],[Column1]])*100</f>
        <v>0.24803986454210997</v>
      </c>
      <c r="N46" s="12">
        <v>68561555266907</v>
      </c>
    </row>
    <row r="47" spans="1:14" ht="27" customHeight="1" x14ac:dyDescent="0.55000000000000004">
      <c r="A47" s="2" t="s">
        <v>150</v>
      </c>
      <c r="B47" s="3">
        <v>3666744</v>
      </c>
      <c r="C47" s="3">
        <v>100388073280</v>
      </c>
      <c r="D47" s="3">
        <v>100465708472</v>
      </c>
      <c r="E47" s="3">
        <v>1697063</v>
      </c>
      <c r="F47" s="3">
        <v>42206827456</v>
      </c>
      <c r="G47" s="3">
        <v>797569</v>
      </c>
      <c r="H47" s="3">
        <v>21421410168</v>
      </c>
      <c r="I47" s="3">
        <f>Table1[[#This Row],[19507894]]+Table1[[#This Row],[855496]]-Table1[[#This Row],[1045970]]</f>
        <v>4566238</v>
      </c>
      <c r="J47" s="28">
        <v>24950</v>
      </c>
      <c r="K47" s="3">
        <f>Table1[[#This Row],[215764124925.0000]]+Table1[[#This Row],[6511402772]]-Table1[[#This Row],[11505300213]]</f>
        <v>121173490568</v>
      </c>
      <c r="L47" s="3">
        <v>113841053098</v>
      </c>
      <c r="M47" s="26">
        <f>(Table1[[#This Row],[152607452646.0000]]/Table1[[#This Row],[Column1]])*100</f>
        <v>0.16604211012253439</v>
      </c>
      <c r="N47" s="12">
        <v>68561555266907</v>
      </c>
    </row>
    <row r="48" spans="1:14" ht="27" customHeight="1" x14ac:dyDescent="0.55000000000000004">
      <c r="A48" s="2" t="s">
        <v>151</v>
      </c>
      <c r="B48" s="3">
        <v>8336357</v>
      </c>
      <c r="C48" s="3">
        <v>120290615658</v>
      </c>
      <c r="D48" s="3">
        <v>101459660275</v>
      </c>
      <c r="E48" s="3">
        <v>8260656</v>
      </c>
      <c r="F48" s="3">
        <v>89414954060</v>
      </c>
      <c r="G48" s="3">
        <v>2626214</v>
      </c>
      <c r="H48" s="3">
        <v>34445635385</v>
      </c>
      <c r="I48" s="3">
        <f>Table1[[#This Row],[19507894]]+Table1[[#This Row],[855496]]-Table1[[#This Row],[1045970]]</f>
        <v>13970799</v>
      </c>
      <c r="J48" s="28">
        <v>10220</v>
      </c>
      <c r="K48" s="3">
        <f>Table1[[#This Row],[215764124925.0000]]+Table1[[#This Row],[6511402772]]-Table1[[#This Row],[11505300213]]</f>
        <v>175259934333</v>
      </c>
      <c r="L48" s="3">
        <v>142673051793</v>
      </c>
      <c r="M48" s="26">
        <f>(Table1[[#This Row],[152607452646.0000]]/Table1[[#This Row],[Column1]])*100</f>
        <v>0.20809482987598568</v>
      </c>
      <c r="N48" s="12">
        <v>68561555266907</v>
      </c>
    </row>
    <row r="49" spans="1:14" ht="27" customHeight="1" x14ac:dyDescent="0.55000000000000004">
      <c r="A49" s="2" t="s">
        <v>152</v>
      </c>
      <c r="B49" s="3">
        <v>4904542</v>
      </c>
      <c r="C49" s="3">
        <v>167123404449</v>
      </c>
      <c r="D49" s="3">
        <v>165471102405</v>
      </c>
      <c r="E49" s="3">
        <v>1995253</v>
      </c>
      <c r="F49" s="3">
        <v>55954664845</v>
      </c>
      <c r="G49" s="3">
        <v>2087022</v>
      </c>
      <c r="H49" s="3">
        <v>67844107538</v>
      </c>
      <c r="I49" s="3">
        <f>Table1[[#This Row],[19507894]]+Table1[[#This Row],[855496]]-Table1[[#This Row],[1045970]]</f>
        <v>4812773</v>
      </c>
      <c r="J49" s="28">
        <v>28037</v>
      </c>
      <c r="K49" s="3">
        <f>Table1[[#This Row],[215764124925.0000]]+Table1[[#This Row],[6511402772]]-Table1[[#This Row],[11505300213]]</f>
        <v>155233961756</v>
      </c>
      <c r="L49" s="3">
        <v>134833165459</v>
      </c>
      <c r="M49" s="26">
        <f>(Table1[[#This Row],[152607452646.0000]]/Table1[[#This Row],[Column1]])*100</f>
        <v>0.19666001585597154</v>
      </c>
      <c r="N49" s="12">
        <v>68561555266907</v>
      </c>
    </row>
    <row r="50" spans="1:14" ht="27" customHeight="1" x14ac:dyDescent="0.55000000000000004">
      <c r="A50" s="2" t="s">
        <v>153</v>
      </c>
      <c r="B50" s="3">
        <v>117674</v>
      </c>
      <c r="C50" s="3">
        <v>6584235606</v>
      </c>
      <c r="D50" s="3">
        <v>6000693248</v>
      </c>
      <c r="E50" s="3">
        <v>199441</v>
      </c>
      <c r="F50" s="3">
        <v>9078244213</v>
      </c>
      <c r="G50" s="3">
        <v>61756</v>
      </c>
      <c r="H50" s="3">
        <v>3244164202</v>
      </c>
      <c r="I50" s="3">
        <f>Table1[[#This Row],[19507894]]+Table1[[#This Row],[855496]]-Table1[[#This Row],[1045970]]</f>
        <v>255359</v>
      </c>
      <c r="J50" s="28">
        <v>45540</v>
      </c>
      <c r="K50" s="3">
        <f>Table1[[#This Row],[215764124925.0000]]+Table1[[#This Row],[6511402772]]-Table1[[#This Row],[11505300213]]</f>
        <v>12418315617</v>
      </c>
      <c r="L50" s="3">
        <v>11620210785</v>
      </c>
      <c r="M50" s="26">
        <f>(Table1[[#This Row],[152607452646.0000]]/Table1[[#This Row],[Column1]])*100</f>
        <v>1.6948581081282433E-2</v>
      </c>
      <c r="N50" s="12">
        <v>68561555266907</v>
      </c>
    </row>
    <row r="51" spans="1:14" ht="27" customHeight="1" x14ac:dyDescent="0.55000000000000004">
      <c r="A51" s="2" t="s">
        <v>154</v>
      </c>
      <c r="B51" s="3">
        <v>4833302</v>
      </c>
      <c r="C51" s="3">
        <v>122688381270</v>
      </c>
      <c r="D51" s="3">
        <v>112626941065</v>
      </c>
      <c r="E51" s="3">
        <v>2096312</v>
      </c>
      <c r="F51" s="3">
        <v>43033328569</v>
      </c>
      <c r="G51" s="3">
        <v>309862</v>
      </c>
      <c r="H51" s="3">
        <v>7687379059</v>
      </c>
      <c r="I51" s="3">
        <f>Table1[[#This Row],[19507894]]+Table1[[#This Row],[855496]]-Table1[[#This Row],[1045970]]</f>
        <v>6619752</v>
      </c>
      <c r="J51" s="28">
        <v>19150</v>
      </c>
      <c r="K51" s="3">
        <f>Table1[[#This Row],[215764124925.0000]]+Table1[[#This Row],[6511402772]]-Table1[[#This Row],[11505300213]]</f>
        <v>158034330780</v>
      </c>
      <c r="L51" s="3">
        <v>126671906931</v>
      </c>
      <c r="M51" s="26">
        <f>(Table1[[#This Row],[152607452646.0000]]/Table1[[#This Row],[Column1]])*100</f>
        <v>0.18475646656186845</v>
      </c>
      <c r="N51" s="12">
        <v>68561555266907</v>
      </c>
    </row>
    <row r="52" spans="1:14" ht="27" customHeight="1" x14ac:dyDescent="0.55000000000000004">
      <c r="A52" s="2" t="s">
        <v>155</v>
      </c>
      <c r="B52" s="3">
        <v>20627555</v>
      </c>
      <c r="C52" s="3">
        <v>98876358955</v>
      </c>
      <c r="D52" s="3">
        <v>94629132168</v>
      </c>
      <c r="E52" s="3">
        <v>10855922</v>
      </c>
      <c r="F52" s="3">
        <v>43808435650</v>
      </c>
      <c r="G52" s="3">
        <v>8421371</v>
      </c>
      <c r="H52" s="3">
        <v>39288219408</v>
      </c>
      <c r="I52" s="3">
        <f>Table1[[#This Row],[19507894]]+Table1[[#This Row],[855496]]-Table1[[#This Row],[1045970]]</f>
        <v>23062106</v>
      </c>
      <c r="J52" s="28">
        <v>3616</v>
      </c>
      <c r="K52" s="3">
        <f>Table1[[#This Row],[215764124925.0000]]+Table1[[#This Row],[6511402772]]-Table1[[#This Row],[11505300213]]</f>
        <v>103396575197</v>
      </c>
      <c r="L52" s="3">
        <v>83329196943</v>
      </c>
      <c r="M52" s="26">
        <f>(Table1[[#This Row],[152607452646.0000]]/Table1[[#This Row],[Column1]])*100</f>
        <v>0.12153924545410799</v>
      </c>
      <c r="N52" s="12">
        <v>68561555266907</v>
      </c>
    </row>
    <row r="53" spans="1:14" ht="27" customHeight="1" x14ac:dyDescent="0.55000000000000004">
      <c r="A53" s="2" t="s">
        <v>156</v>
      </c>
      <c r="B53" s="3">
        <v>73250798</v>
      </c>
      <c r="C53" s="3">
        <v>1545224827198</v>
      </c>
      <c r="D53" s="3">
        <v>1657137684192</v>
      </c>
      <c r="E53" s="3">
        <v>2320906</v>
      </c>
      <c r="F53" s="3">
        <v>50203341903</v>
      </c>
      <c r="G53" s="3">
        <v>598107</v>
      </c>
      <c r="H53" s="3">
        <v>12620554686</v>
      </c>
      <c r="I53" s="3">
        <f>Table1[[#This Row],[19507894]]+Table1[[#This Row],[855496]]-Table1[[#This Row],[1045970]]</f>
        <v>74973597</v>
      </c>
      <c r="J53" s="28">
        <v>22160</v>
      </c>
      <c r="K53" s="3">
        <f>Table1[[#This Row],[215764124925.0000]]+Table1[[#This Row],[6511402772]]-Table1[[#This Row],[11505300213]]</f>
        <v>1582807614415</v>
      </c>
      <c r="L53" s="3">
        <v>1660152234193</v>
      </c>
      <c r="M53" s="26">
        <f>(Table1[[#This Row],[152607452646.0000]]/Table1[[#This Row],[Column1]])*100</f>
        <v>2.4214039890578665</v>
      </c>
      <c r="N53" s="12">
        <v>68561555266907</v>
      </c>
    </row>
    <row r="54" spans="1:14" ht="27" customHeight="1" x14ac:dyDescent="0.55000000000000004">
      <c r="A54" s="2" t="s">
        <v>157</v>
      </c>
      <c r="B54" s="3">
        <v>979569</v>
      </c>
      <c r="C54" s="3">
        <v>21284469717</v>
      </c>
      <c r="D54" s="3">
        <v>22131222571</v>
      </c>
      <c r="E54" s="3">
        <v>2131688</v>
      </c>
      <c r="F54" s="3">
        <v>45994784610</v>
      </c>
      <c r="G54" s="3">
        <v>656121</v>
      </c>
      <c r="H54" s="3">
        <v>14092424964</v>
      </c>
      <c r="I54" s="3">
        <f>Table1[[#This Row],[19507894]]+Table1[[#This Row],[855496]]-Table1[[#This Row],[1045970]]</f>
        <v>2455136</v>
      </c>
      <c r="J54" s="28">
        <v>22520</v>
      </c>
      <c r="K54" s="3">
        <f>Table1[[#This Row],[215764124925.0000]]+Table1[[#This Row],[6511402772]]-Table1[[#This Row],[11505300213]]</f>
        <v>53186829363</v>
      </c>
      <c r="L54" s="3">
        <v>55247642581</v>
      </c>
      <c r="M54" s="26">
        <f>(Table1[[#This Row],[152607452646.0000]]/Table1[[#This Row],[Column1]])*100</f>
        <v>8.0581081286624043E-2</v>
      </c>
      <c r="N54" s="12">
        <v>68561555266907</v>
      </c>
    </row>
    <row r="55" spans="1:14" ht="27" customHeight="1" x14ac:dyDescent="0.55000000000000004">
      <c r="A55" s="2" t="s">
        <v>158</v>
      </c>
      <c r="B55" s="3">
        <v>13976005</v>
      </c>
      <c r="C55" s="3">
        <v>180756921865</v>
      </c>
      <c r="D55" s="3">
        <v>134933532832</v>
      </c>
      <c r="E55" s="3">
        <v>1136610</v>
      </c>
      <c r="F55" s="3">
        <v>10115577495</v>
      </c>
      <c r="G55" s="3">
        <v>401738</v>
      </c>
      <c r="H55" s="3">
        <v>5096445198</v>
      </c>
      <c r="I55" s="3">
        <f>Table1[[#This Row],[19507894]]+Table1[[#This Row],[855496]]-Table1[[#This Row],[1045970]]</f>
        <v>14710877</v>
      </c>
      <c r="J55" s="28">
        <v>9496</v>
      </c>
      <c r="K55" s="3">
        <f>Table1[[#This Row],[215764124925.0000]]+Table1[[#This Row],[6511402772]]-Table1[[#This Row],[11505300213]]</f>
        <v>185776054162</v>
      </c>
      <c r="L55" s="3">
        <v>139588320185</v>
      </c>
      <c r="M55" s="26">
        <f>(Table1[[#This Row],[152607452646.0000]]/Table1[[#This Row],[Column1]])*100</f>
        <v>0.20359561512510774</v>
      </c>
      <c r="N55" s="12">
        <v>68561555266907</v>
      </c>
    </row>
    <row r="56" spans="1:14" ht="27" customHeight="1" x14ac:dyDescent="0.55000000000000004">
      <c r="A56" s="2" t="s">
        <v>159</v>
      </c>
      <c r="B56" s="3">
        <v>18597352</v>
      </c>
      <c r="C56" s="3">
        <v>579709667152</v>
      </c>
      <c r="D56" s="3">
        <v>571062289525</v>
      </c>
      <c r="E56" s="3">
        <v>483479</v>
      </c>
      <c r="F56" s="3">
        <v>14806082791</v>
      </c>
      <c r="G56" s="3">
        <v>349119</v>
      </c>
      <c r="H56" s="3">
        <v>10876830222</v>
      </c>
      <c r="I56" s="3">
        <f>Table1[[#This Row],[19507894]]+Table1[[#This Row],[855496]]-Table1[[#This Row],[1045970]]</f>
        <v>18731712</v>
      </c>
      <c r="J56" s="28">
        <v>31600</v>
      </c>
      <c r="K56" s="3">
        <f>Table1[[#This Row],[215764124925.0000]]+Table1[[#This Row],[6511402772]]-Table1[[#This Row],[11505300213]]</f>
        <v>583638919721</v>
      </c>
      <c r="L56" s="3">
        <v>591472238407</v>
      </c>
      <c r="M56" s="26">
        <f>(Table1[[#This Row],[152607452646.0000]]/Table1[[#This Row],[Column1]])*100</f>
        <v>0.86268789572293925</v>
      </c>
      <c r="N56" s="12">
        <v>68561555266907</v>
      </c>
    </row>
    <row r="57" spans="1:14" ht="27" customHeight="1" x14ac:dyDescent="0.55000000000000004">
      <c r="A57" s="2" t="s">
        <v>160</v>
      </c>
      <c r="B57" s="3">
        <v>663018</v>
      </c>
      <c r="C57" s="3">
        <v>130322042815</v>
      </c>
      <c r="D57" s="3">
        <v>106293763221</v>
      </c>
      <c r="E57" s="3">
        <v>50000</v>
      </c>
      <c r="F57" s="3">
        <v>7673319716</v>
      </c>
      <c r="G57" s="3">
        <v>0</v>
      </c>
      <c r="H57" s="3">
        <v>0</v>
      </c>
      <c r="I57" s="3">
        <f>Table1[[#This Row],[19507894]]+Table1[[#This Row],[855496]]-Table1[[#This Row],[1045970]]</f>
        <v>713018</v>
      </c>
      <c r="J57" s="28">
        <v>130221</v>
      </c>
      <c r="K57" s="3">
        <f>Table1[[#This Row],[215764124925.0000]]+Table1[[#This Row],[6511402772]]-Table1[[#This Row],[11505300213]]</f>
        <v>137995362531</v>
      </c>
      <c r="L57" s="3">
        <v>92779351043</v>
      </c>
      <c r="M57" s="26">
        <f>(Table1[[#This Row],[152607452646.0000]]/Table1[[#This Row],[Column1]])*100</f>
        <v>0.1353227048041927</v>
      </c>
      <c r="N57" s="12">
        <v>68561555266907</v>
      </c>
    </row>
    <row r="58" spans="1:14" ht="27" customHeight="1" x14ac:dyDescent="0.55000000000000004">
      <c r="A58" s="2" t="s">
        <v>161</v>
      </c>
      <c r="B58" s="3">
        <v>3440589</v>
      </c>
      <c r="C58" s="3">
        <v>87636213090</v>
      </c>
      <c r="D58" s="3">
        <v>103544905525</v>
      </c>
      <c r="E58" s="3">
        <v>2291399</v>
      </c>
      <c r="F58" s="3">
        <v>62858988171</v>
      </c>
      <c r="G58" s="3">
        <v>870021</v>
      </c>
      <c r="H58" s="3">
        <v>22637587045</v>
      </c>
      <c r="I58" s="3">
        <f>Table1[[#This Row],[19507894]]+Table1[[#This Row],[855496]]-Table1[[#This Row],[1045970]]</f>
        <v>4861967</v>
      </c>
      <c r="J58" s="28">
        <v>25439</v>
      </c>
      <c r="K58" s="3">
        <f>Table1[[#This Row],[215764124925.0000]]+Table1[[#This Row],[6511402772]]-Table1[[#This Row],[11505300213]]</f>
        <v>127857614216</v>
      </c>
      <c r="L58" s="3">
        <v>123589578997</v>
      </c>
      <c r="M58" s="26">
        <f>(Table1[[#This Row],[152607452646.0000]]/Table1[[#This Row],[Column1]])*100</f>
        <v>0.18026075767370126</v>
      </c>
      <c r="N58" s="12">
        <v>68561555266907</v>
      </c>
    </row>
    <row r="59" spans="1:14" ht="27" customHeight="1" x14ac:dyDescent="0.55000000000000004">
      <c r="A59" s="2" t="s">
        <v>162</v>
      </c>
      <c r="B59" s="3">
        <v>1208528</v>
      </c>
      <c r="C59" s="3">
        <v>29713369874</v>
      </c>
      <c r="D59" s="3">
        <v>18391892972</v>
      </c>
      <c r="E59" s="3">
        <v>2482198</v>
      </c>
      <c r="F59" s="3">
        <v>32016911638</v>
      </c>
      <c r="G59" s="3">
        <v>870815</v>
      </c>
      <c r="H59" s="3">
        <v>15535763327</v>
      </c>
      <c r="I59" s="3">
        <f>Table1[[#This Row],[19507894]]+Table1[[#This Row],[855496]]-Table1[[#This Row],[1045970]]</f>
        <v>2819911</v>
      </c>
      <c r="J59" s="28">
        <v>12060</v>
      </c>
      <c r="K59" s="3">
        <f>Table1[[#This Row],[215764124925.0000]]+Table1[[#This Row],[6511402772]]-Table1[[#This Row],[11505300213]]</f>
        <v>46194518185</v>
      </c>
      <c r="L59" s="3">
        <v>33982280484</v>
      </c>
      <c r="M59" s="26">
        <f>(Table1[[#This Row],[152607452646.0000]]/Table1[[#This Row],[Column1]])*100</f>
        <v>4.9564628969848396E-2</v>
      </c>
      <c r="N59" s="12">
        <v>68561555266907</v>
      </c>
    </row>
    <row r="60" spans="1:14" ht="27" customHeight="1" x14ac:dyDescent="0.55000000000000004">
      <c r="A60" s="2" t="s">
        <v>163</v>
      </c>
      <c r="B60" s="3">
        <v>1776490</v>
      </c>
      <c r="C60" s="3">
        <v>59101205737</v>
      </c>
      <c r="D60" s="3">
        <v>56580808142</v>
      </c>
      <c r="E60" s="3">
        <v>552406</v>
      </c>
      <c r="F60" s="3">
        <v>17495550128</v>
      </c>
      <c r="G60" s="3">
        <v>332007</v>
      </c>
      <c r="H60" s="3">
        <v>11026295527</v>
      </c>
      <c r="I60" s="3">
        <f>Table1[[#This Row],[19507894]]+Table1[[#This Row],[855496]]-Table1[[#This Row],[1045970]]</f>
        <v>1996889</v>
      </c>
      <c r="J60" s="28">
        <v>31024</v>
      </c>
      <c r="K60" s="3">
        <f>Table1[[#This Row],[215764124925.0000]]+Table1[[#This Row],[6511402772]]-Table1[[#This Row],[11505300213]]</f>
        <v>65570460338</v>
      </c>
      <c r="L60" s="3">
        <v>61904401211</v>
      </c>
      <c r="M60" s="26">
        <f>(Table1[[#This Row],[152607452646.0000]]/Table1[[#This Row],[Column1]])*100</f>
        <v>9.0290252270399926E-2</v>
      </c>
      <c r="N60" s="12">
        <v>68561555266907</v>
      </c>
    </row>
    <row r="61" spans="1:14" ht="27" customHeight="1" x14ac:dyDescent="0.55000000000000004">
      <c r="A61" s="2" t="s">
        <v>164</v>
      </c>
      <c r="B61" s="3">
        <v>4072700</v>
      </c>
      <c r="C61" s="3">
        <v>109270308769</v>
      </c>
      <c r="D61" s="3">
        <v>91159146358</v>
      </c>
      <c r="E61" s="3">
        <v>677235</v>
      </c>
      <c r="F61" s="3">
        <v>16752471980</v>
      </c>
      <c r="G61" s="3">
        <v>1994674</v>
      </c>
      <c r="H61" s="3">
        <v>53400159984</v>
      </c>
      <c r="I61" s="3">
        <f>Table1[[#This Row],[19507894]]+Table1[[#This Row],[855496]]-Table1[[#This Row],[1045970]]</f>
        <v>2755261</v>
      </c>
      <c r="J61" s="28">
        <v>26590</v>
      </c>
      <c r="K61" s="3">
        <f>Table1[[#This Row],[215764124925.0000]]+Table1[[#This Row],[6511402772]]-Table1[[#This Row],[11505300213]]</f>
        <v>72622620765</v>
      </c>
      <c r="L61" s="3">
        <v>73206710576</v>
      </c>
      <c r="M61" s="26">
        <f>(Table1[[#This Row],[152607452646.0000]]/Table1[[#This Row],[Column1]])*100</f>
        <v>0.10677516035190512</v>
      </c>
      <c r="N61" s="12">
        <v>68561555266907</v>
      </c>
    </row>
    <row r="62" spans="1:14" ht="27" customHeight="1" x14ac:dyDescent="0.55000000000000004">
      <c r="A62" s="2" t="s">
        <v>165</v>
      </c>
      <c r="B62" s="3">
        <v>10486912</v>
      </c>
      <c r="C62" s="3">
        <v>1119879633029</v>
      </c>
      <c r="D62" s="3">
        <v>665412813631</v>
      </c>
      <c r="E62" s="3">
        <v>105736</v>
      </c>
      <c r="F62" s="3">
        <v>6098878616</v>
      </c>
      <c r="G62" s="3">
        <v>106426</v>
      </c>
      <c r="H62" s="3">
        <v>11365028134</v>
      </c>
      <c r="I62" s="3">
        <f>Table1[[#This Row],[19507894]]+Table1[[#This Row],[855496]]-Table1[[#This Row],[1045970]]</f>
        <v>10486222</v>
      </c>
      <c r="J62" s="28">
        <v>56990</v>
      </c>
      <c r="K62" s="3">
        <f>Table1[[#This Row],[215764124925.0000]]+Table1[[#This Row],[6511402772]]-Table1[[#This Row],[11505300213]]</f>
        <v>1114613483511</v>
      </c>
      <c r="L62" s="3">
        <v>597155608339</v>
      </c>
      <c r="M62" s="26">
        <f>(Table1[[#This Row],[152607452646.0000]]/Table1[[#This Row],[Column1]])*100</f>
        <v>0.8709773371013837</v>
      </c>
      <c r="N62" s="12">
        <v>68561555266907</v>
      </c>
    </row>
    <row r="63" spans="1:14" ht="27" customHeight="1" x14ac:dyDescent="0.55000000000000004">
      <c r="A63" s="2" t="s">
        <v>166</v>
      </c>
      <c r="B63" s="3">
        <v>86707956</v>
      </c>
      <c r="C63" s="3">
        <v>1303753681041</v>
      </c>
      <c r="D63" s="3">
        <v>908875187933</v>
      </c>
      <c r="E63" s="3">
        <v>18964443</v>
      </c>
      <c r="F63" s="3">
        <v>182647411799</v>
      </c>
      <c r="G63" s="3">
        <v>1849677</v>
      </c>
      <c r="H63" s="3">
        <v>26446749810</v>
      </c>
      <c r="I63" s="3">
        <f>Table1[[#This Row],[19507894]]+Table1[[#This Row],[855496]]-Table1[[#This Row],[1045970]]</f>
        <v>103822722</v>
      </c>
      <c r="J63" s="28">
        <v>9820</v>
      </c>
      <c r="K63" s="3">
        <f>Table1[[#This Row],[215764124925.0000]]+Table1[[#This Row],[6511402772]]-Table1[[#This Row],[11505300213]]</f>
        <v>1459954343030</v>
      </c>
      <c r="L63" s="3">
        <v>1018764280303</v>
      </c>
      <c r="M63" s="26">
        <f>(Table1[[#This Row],[152607452646.0000]]/Table1[[#This Row],[Column1]])*100</f>
        <v>1.485911858820876</v>
      </c>
      <c r="N63" s="12">
        <v>68561555266907</v>
      </c>
    </row>
    <row r="64" spans="1:14" ht="27" customHeight="1" x14ac:dyDescent="0.55000000000000004">
      <c r="A64" s="2" t="s">
        <v>167</v>
      </c>
      <c r="B64" s="3">
        <v>142661</v>
      </c>
      <c r="C64" s="3">
        <v>20027429957</v>
      </c>
      <c r="D64" s="3">
        <v>19608962372</v>
      </c>
      <c r="E64" s="3">
        <v>972089</v>
      </c>
      <c r="F64" s="3">
        <v>131503212860</v>
      </c>
      <c r="G64" s="3">
        <v>651427</v>
      </c>
      <c r="H64" s="3">
        <v>85823499835</v>
      </c>
      <c r="I64" s="3">
        <f>Table1[[#This Row],[19507894]]+Table1[[#This Row],[855496]]-Table1[[#This Row],[1045970]]</f>
        <v>463323</v>
      </c>
      <c r="J64" s="28">
        <v>136541</v>
      </c>
      <c r="K64" s="3">
        <f>Table1[[#This Row],[215764124925.0000]]+Table1[[#This Row],[6511402772]]-Table1[[#This Row],[11505300213]]</f>
        <v>65707142982</v>
      </c>
      <c r="L64" s="3">
        <v>63214506179</v>
      </c>
      <c r="M64" s="26">
        <f>(Table1[[#This Row],[152607452646.0000]]/Table1[[#This Row],[Column1]])*100</f>
        <v>9.2201097149720163E-2</v>
      </c>
      <c r="N64" s="12">
        <v>68561555266907</v>
      </c>
    </row>
    <row r="65" spans="1:14" ht="27" customHeight="1" x14ac:dyDescent="0.55000000000000004">
      <c r="A65" s="2" t="s">
        <v>168</v>
      </c>
      <c r="B65" s="3">
        <v>1173947898</v>
      </c>
      <c r="C65" s="3">
        <v>14100102310688</v>
      </c>
      <c r="D65" s="3">
        <v>13666098877013</v>
      </c>
      <c r="E65" s="3">
        <v>151106770</v>
      </c>
      <c r="F65" s="3">
        <v>1741504433661</v>
      </c>
      <c r="G65" s="3">
        <v>53567022</v>
      </c>
      <c r="H65" s="3">
        <v>642749328952</v>
      </c>
      <c r="I65" s="3">
        <f>Table1[[#This Row],[19507894]]+Table1[[#This Row],[855496]]-Table1[[#This Row],[1045970]]</f>
        <v>1271487646</v>
      </c>
      <c r="J65" s="28">
        <v>10830</v>
      </c>
      <c r="K65" s="3">
        <f>Table1[[#This Row],[215764124925.0000]]+Table1[[#This Row],[6511402772]]-Table1[[#This Row],[11505300213]]</f>
        <v>15198857415397</v>
      </c>
      <c r="L65" s="3">
        <v>13759745845668</v>
      </c>
      <c r="M65" s="26">
        <f>(Table1[[#This Row],[152607452646.0000]]/Table1[[#This Row],[Column1]])*100</f>
        <v>20.069185700502182</v>
      </c>
      <c r="N65" s="12">
        <v>68561555266907</v>
      </c>
    </row>
    <row r="66" spans="1:14" ht="27" customHeight="1" x14ac:dyDescent="0.55000000000000004">
      <c r="A66" s="2" t="s">
        <v>169</v>
      </c>
      <c r="B66" s="3">
        <v>10101563</v>
      </c>
      <c r="C66" s="3">
        <v>739989855723</v>
      </c>
      <c r="D66" s="3">
        <v>1112850910789</v>
      </c>
      <c r="E66" s="3">
        <v>827502</v>
      </c>
      <c r="F66" s="3">
        <v>95744031369</v>
      </c>
      <c r="G66" s="3">
        <v>883725</v>
      </c>
      <c r="H66" s="3">
        <v>65514192845</v>
      </c>
      <c r="I66" s="3">
        <f>Table1[[#This Row],[19507894]]+Table1[[#This Row],[855496]]-Table1[[#This Row],[1045970]]</f>
        <v>10045340</v>
      </c>
      <c r="J66" s="28">
        <v>118570</v>
      </c>
      <c r="K66" s="3">
        <f>Table1[[#This Row],[215764124925.0000]]+Table1[[#This Row],[6511402772]]-Table1[[#This Row],[11505300213]]</f>
        <v>770219694247</v>
      </c>
      <c r="L66" s="3">
        <v>1190170746070</v>
      </c>
      <c r="M66" s="26">
        <f>(Table1[[#This Row],[152607452646.0000]]/Table1[[#This Row],[Column1]])*100</f>
        <v>1.7359156183618059</v>
      </c>
      <c r="N66" s="12">
        <v>68561555266907</v>
      </c>
    </row>
    <row r="67" spans="1:14" ht="27" customHeight="1" x14ac:dyDescent="0.55000000000000004">
      <c r="A67" s="2" t="s">
        <v>170</v>
      </c>
      <c r="B67" s="3">
        <v>14509559</v>
      </c>
      <c r="C67" s="3">
        <v>315883847767</v>
      </c>
      <c r="D67" s="3">
        <v>282054436377</v>
      </c>
      <c r="E67" s="3">
        <v>2261834</v>
      </c>
      <c r="F67" s="3">
        <v>39509187843</v>
      </c>
      <c r="G67" s="3">
        <v>789205</v>
      </c>
      <c r="H67" s="3">
        <v>16805630303</v>
      </c>
      <c r="I67" s="3">
        <f>Table1[[#This Row],[19507894]]+Table1[[#This Row],[855496]]-Table1[[#This Row],[1045970]]</f>
        <v>15982188</v>
      </c>
      <c r="J67" s="28">
        <v>17431</v>
      </c>
      <c r="K67" s="3">
        <f>Table1[[#This Row],[215764124925.0000]]+Table1[[#This Row],[6511402772]]-Table1[[#This Row],[11505300213]]</f>
        <v>338587405307</v>
      </c>
      <c r="L67" s="3">
        <v>278373794037</v>
      </c>
      <c r="M67" s="26">
        <f>(Table1[[#This Row],[152607452646.0000]]/Table1[[#This Row],[Column1]])*100</f>
        <v>0.40602024407600373</v>
      </c>
      <c r="N67" s="12">
        <v>68561555266907</v>
      </c>
    </row>
    <row r="68" spans="1:14" ht="27" customHeight="1" x14ac:dyDescent="0.55000000000000004">
      <c r="A68" s="2" t="s">
        <v>171</v>
      </c>
      <c r="B68" s="3">
        <v>8037036</v>
      </c>
      <c r="C68" s="3">
        <v>208806964539</v>
      </c>
      <c r="D68" s="3">
        <v>170817835427</v>
      </c>
      <c r="E68" s="3">
        <v>2346359</v>
      </c>
      <c r="F68" s="3">
        <v>47420712014</v>
      </c>
      <c r="G68" s="3">
        <v>899267</v>
      </c>
      <c r="H68" s="3">
        <f>22803909159+112082495025</f>
        <v>134886404184</v>
      </c>
      <c r="I68" s="3">
        <f>Table1[[#This Row],[19507894]]+Table1[[#This Row],[855496]]-Table1[[#This Row],[1045970]]</f>
        <v>9484128</v>
      </c>
      <c r="J68" s="28">
        <v>11025</v>
      </c>
      <c r="K68" s="3">
        <f>Table1[[#This Row],[215764124925.0000]]+Table1[[#This Row],[6511402772]]-Table1[[#This Row],[11505300213]]</f>
        <v>121341272369</v>
      </c>
      <c r="L68" s="3">
        <v>104482111366</v>
      </c>
      <c r="M68" s="26">
        <f>(Table1[[#This Row],[152607452646.0000]]/Table1[[#This Row],[Column1]])*100</f>
        <v>0.15239168796456837</v>
      </c>
      <c r="N68" s="12">
        <v>68561555266907</v>
      </c>
    </row>
    <row r="69" spans="1:14" ht="27" customHeight="1" x14ac:dyDescent="0.55000000000000004">
      <c r="A69" s="2" t="s">
        <v>172</v>
      </c>
      <c r="B69" s="3">
        <v>4737339</v>
      </c>
      <c r="C69" s="3">
        <v>201646451454</v>
      </c>
      <c r="D69" s="3">
        <v>223432462979</v>
      </c>
      <c r="E69" s="3">
        <v>1466974</v>
      </c>
      <c r="F69" s="3">
        <v>64700386326</v>
      </c>
      <c r="G69" s="3">
        <v>367291</v>
      </c>
      <c r="H69" s="3">
        <v>15688463233</v>
      </c>
      <c r="I69" s="3">
        <f>Table1[[#This Row],[19507894]]+Table1[[#This Row],[855496]]-Table1[[#This Row],[1045970]]</f>
        <v>5837022</v>
      </c>
      <c r="J69" s="28">
        <v>42940</v>
      </c>
      <c r="K69" s="3">
        <f>Table1[[#This Row],[215764124925.0000]]+Table1[[#This Row],[6511402772]]-Table1[[#This Row],[11505300213]]</f>
        <v>250658374547</v>
      </c>
      <c r="L69" s="3">
        <v>250451236972</v>
      </c>
      <c r="M69" s="26">
        <f>(Table1[[#This Row],[152607452646.0000]]/Table1[[#This Row],[Column1]])*100</f>
        <v>0.3652939843575671</v>
      </c>
      <c r="N69" s="12">
        <v>68561555266907</v>
      </c>
    </row>
    <row r="70" spans="1:14" ht="27" customHeight="1" x14ac:dyDescent="0.55000000000000004">
      <c r="A70" s="2" t="s">
        <v>173</v>
      </c>
      <c r="B70" s="3">
        <v>4367104</v>
      </c>
      <c r="C70" s="3">
        <v>527175103888</v>
      </c>
      <c r="D70" s="3">
        <v>535261868221</v>
      </c>
      <c r="E70" s="3">
        <v>731538</v>
      </c>
      <c r="F70" s="3">
        <v>81653143603</v>
      </c>
      <c r="G70" s="3">
        <v>251009</v>
      </c>
      <c r="H70" s="3">
        <v>29981804534</v>
      </c>
      <c r="I70" s="3">
        <f>Table1[[#This Row],[19507894]]+Table1[[#This Row],[855496]]-Table1[[#This Row],[1045970]]</f>
        <v>4847633</v>
      </c>
      <c r="J70" s="28">
        <v>109472</v>
      </c>
      <c r="K70" s="3">
        <f>Table1[[#This Row],[215764124925.0000]]+Table1[[#This Row],[6511402772]]-Table1[[#This Row],[11505300213]]</f>
        <v>578846442957</v>
      </c>
      <c r="L70" s="3">
        <v>530276762919</v>
      </c>
      <c r="M70" s="26">
        <f>(Table1[[#This Row],[152607452646.0000]]/Table1[[#This Row],[Column1]])*100</f>
        <v>0.7734316423462928</v>
      </c>
      <c r="N70" s="12">
        <v>68561555266907</v>
      </c>
    </row>
    <row r="71" spans="1:14" ht="27" customHeight="1" x14ac:dyDescent="0.55000000000000004">
      <c r="A71" s="2" t="s">
        <v>174</v>
      </c>
      <c r="B71" s="3">
        <v>35935871</v>
      </c>
      <c r="C71" s="3">
        <v>118538066207</v>
      </c>
      <c r="D71" s="3">
        <v>107258867941</v>
      </c>
      <c r="E71" s="3">
        <v>12366473</v>
      </c>
      <c r="F71" s="3">
        <v>34050682003</v>
      </c>
      <c r="G71" s="3">
        <v>6473197</v>
      </c>
      <c r="H71" s="3">
        <v>20593108869</v>
      </c>
      <c r="I71" s="3">
        <f>Table1[[#This Row],[19507894]]+Table1[[#This Row],[855496]]-Table1[[#This Row],[1045970]]</f>
        <v>41829147</v>
      </c>
      <c r="J71" s="28">
        <v>2765</v>
      </c>
      <c r="K71" s="3">
        <f>Table1[[#This Row],[215764124925.0000]]+Table1[[#This Row],[6511402772]]-Table1[[#This Row],[11505300213]]</f>
        <v>131995639341</v>
      </c>
      <c r="L71" s="3">
        <v>115569691688</v>
      </c>
      <c r="M71" s="26">
        <f>(Table1[[#This Row],[152607452646.0000]]/Table1[[#This Row],[Column1]])*100</f>
        <v>0.16856340442992063</v>
      </c>
      <c r="N71" s="12">
        <v>68561555266907</v>
      </c>
    </row>
    <row r="72" spans="1:14" ht="27" customHeight="1" x14ac:dyDescent="0.55000000000000004">
      <c r="A72" s="2" t="s">
        <v>175</v>
      </c>
      <c r="B72" s="3">
        <v>3253858</v>
      </c>
      <c r="C72" s="3">
        <v>25609174715</v>
      </c>
      <c r="D72" s="3">
        <v>14003715492</v>
      </c>
      <c r="E72" s="3">
        <v>1690543</v>
      </c>
      <c r="F72" s="3">
        <v>6899082200</v>
      </c>
      <c r="G72" s="3">
        <v>809457</v>
      </c>
      <c r="H72" s="3">
        <v>5588023302</v>
      </c>
      <c r="I72" s="3">
        <f>Table1[[#This Row],[19507894]]+Table1[[#This Row],[855496]]-Table1[[#This Row],[1045970]]</f>
        <v>4134944</v>
      </c>
      <c r="J72" s="28">
        <v>3431</v>
      </c>
      <c r="K72" s="3">
        <f>Table1[[#This Row],[215764124925.0000]]+Table1[[#This Row],[6511402772]]-Table1[[#This Row],[11505300213]]</f>
        <v>26920233613</v>
      </c>
      <c r="L72" s="3">
        <v>14176210753</v>
      </c>
      <c r="M72" s="26">
        <f>(Table1[[#This Row],[152607452646.0000]]/Table1[[#This Row],[Column1]])*100</f>
        <v>2.0676617818561234E-2</v>
      </c>
      <c r="N72" s="12">
        <v>68561555266907</v>
      </c>
    </row>
    <row r="73" spans="1:14" ht="27" customHeight="1" x14ac:dyDescent="0.55000000000000004">
      <c r="A73" s="2" t="s">
        <v>176</v>
      </c>
      <c r="B73" s="3">
        <v>215337292</v>
      </c>
      <c r="C73" s="3">
        <v>639032829976</v>
      </c>
      <c r="D73" s="3">
        <v>623788369776</v>
      </c>
      <c r="E73" s="3">
        <v>39549970</v>
      </c>
      <c r="F73" s="3">
        <v>113068556111</v>
      </c>
      <c r="G73" s="3">
        <v>41393633</v>
      </c>
      <c r="H73" s="3">
        <v>122184112147</v>
      </c>
      <c r="I73" s="3">
        <f>Table1[[#This Row],[19507894]]+Table1[[#This Row],[855496]]-Table1[[#This Row],[1045970]]</f>
        <v>213493629</v>
      </c>
      <c r="J73" s="28">
        <v>2878</v>
      </c>
      <c r="K73" s="3">
        <f>Table1[[#This Row],[215764124925.0000]]+Table1[[#This Row],[6511402772]]-Table1[[#This Row],[11505300213]]</f>
        <v>629917273940</v>
      </c>
      <c r="L73" s="3">
        <v>613967693922</v>
      </c>
      <c r="M73" s="26">
        <f>(Table1[[#This Row],[152607452646.0000]]/Table1[[#This Row],[Column1]])*100</f>
        <v>0.89549849260544323</v>
      </c>
      <c r="N73" s="12">
        <v>68561555266907</v>
      </c>
    </row>
    <row r="74" spans="1:14" ht="27" customHeight="1" x14ac:dyDescent="0.55000000000000004">
      <c r="A74" s="2" t="s">
        <v>177</v>
      </c>
      <c r="B74" s="3">
        <v>23607613</v>
      </c>
      <c r="C74" s="3">
        <v>346250854703</v>
      </c>
      <c r="D74" s="3">
        <v>291804232920</v>
      </c>
      <c r="E74" s="3">
        <v>4021781</v>
      </c>
      <c r="F74" s="3">
        <v>48576091241</v>
      </c>
      <c r="G74" s="3">
        <v>2725289</v>
      </c>
      <c r="H74" s="3">
        <v>39517804750</v>
      </c>
      <c r="I74" s="3">
        <f>Table1[[#This Row],[19507894]]+Table1[[#This Row],[855496]]-Table1[[#This Row],[1045970]]</f>
        <v>24904105</v>
      </c>
      <c r="J74" s="28">
        <v>12380</v>
      </c>
      <c r="K74" s="3">
        <f>Table1[[#This Row],[215764124925.0000]]+Table1[[#This Row],[6511402772]]-Table1[[#This Row],[11505300213]]</f>
        <v>355309141194</v>
      </c>
      <c r="L74" s="3">
        <v>308078502160</v>
      </c>
      <c r="M74" s="26">
        <f>(Table1[[#This Row],[152607452646.0000]]/Table1[[#This Row],[Column1]])*100</f>
        <v>0.44934584835577968</v>
      </c>
      <c r="N74" s="12">
        <v>68561555266907</v>
      </c>
    </row>
    <row r="75" spans="1:14" ht="27" customHeight="1" x14ac:dyDescent="0.55000000000000004">
      <c r="A75" s="2" t="s">
        <v>178</v>
      </c>
      <c r="B75" s="3">
        <v>6422835</v>
      </c>
      <c r="C75" s="3">
        <v>249388679918</v>
      </c>
      <c r="D75" s="3">
        <v>166032460811</v>
      </c>
      <c r="E75" s="3">
        <v>693084</v>
      </c>
      <c r="F75" s="3">
        <v>16420601428</v>
      </c>
      <c r="G75" s="3">
        <v>485731</v>
      </c>
      <c r="H75" s="3">
        <v>18363638921</v>
      </c>
      <c r="I75" s="3">
        <f>Table1[[#This Row],[19507894]]+Table1[[#This Row],[855496]]-Table1[[#This Row],[1045970]]</f>
        <v>6630188</v>
      </c>
      <c r="J75" s="28">
        <v>23580</v>
      </c>
      <c r="K75" s="3">
        <f>Table1[[#This Row],[215764124925.0000]]+Table1[[#This Row],[6511402772]]-Table1[[#This Row],[11505300213]]</f>
        <v>247445642425</v>
      </c>
      <c r="L75" s="3">
        <v>156221014771</v>
      </c>
      <c r="M75" s="26">
        <f>(Table1[[#This Row],[152607452646.0000]]/Table1[[#This Row],[Column1]])*100</f>
        <v>0.22785512108475184</v>
      </c>
      <c r="N75" s="12">
        <v>68561555266907</v>
      </c>
    </row>
    <row r="76" spans="1:14" ht="27" customHeight="1" x14ac:dyDescent="0.55000000000000004">
      <c r="A76" s="2" t="s">
        <v>179</v>
      </c>
      <c r="B76" s="3">
        <v>3781682</v>
      </c>
      <c r="C76" s="3">
        <v>30274965886</v>
      </c>
      <c r="D76" s="3">
        <v>26262715059</v>
      </c>
      <c r="E76" s="3">
        <v>9399306</v>
      </c>
      <c r="F76" s="3">
        <v>57430444696</v>
      </c>
      <c r="G76" s="3">
        <v>6553833</v>
      </c>
      <c r="H76" s="3">
        <v>44955771750</v>
      </c>
      <c r="I76" s="3">
        <f>Table1[[#This Row],[19507894]]+Table1[[#This Row],[855496]]-Table1[[#This Row],[1045970]]</f>
        <v>6627155</v>
      </c>
      <c r="J76" s="28">
        <v>5620</v>
      </c>
      <c r="K76" s="3">
        <f>Table1[[#This Row],[215764124925.0000]]+Table1[[#This Row],[6511402772]]-Table1[[#This Row],[11505300213]]</f>
        <v>42749638832</v>
      </c>
      <c r="L76" s="3">
        <v>37216305198</v>
      </c>
      <c r="M76" s="26">
        <f>(Table1[[#This Row],[152607452646.0000]]/Table1[[#This Row],[Column1]])*100</f>
        <v>5.4281594186594256E-2</v>
      </c>
      <c r="N76" s="12">
        <v>68561555266907</v>
      </c>
    </row>
    <row r="77" spans="1:14" ht="27" customHeight="1" x14ac:dyDescent="0.55000000000000004">
      <c r="A77" s="2" t="s">
        <v>180</v>
      </c>
      <c r="B77" s="3">
        <v>3976069</v>
      </c>
      <c r="C77" s="3">
        <v>118350771032</v>
      </c>
      <c r="D77" s="3">
        <v>97538308459</v>
      </c>
      <c r="E77" s="3">
        <v>1059760</v>
      </c>
      <c r="F77" s="3">
        <v>26642507734</v>
      </c>
      <c r="G77" s="3">
        <v>784232</v>
      </c>
      <c r="H77" s="3">
        <v>23048209945</v>
      </c>
      <c r="I77" s="3">
        <f>Table1[[#This Row],[19507894]]+Table1[[#This Row],[855496]]-Table1[[#This Row],[1045970]]</f>
        <v>4251597</v>
      </c>
      <c r="J77" s="28">
        <v>24670</v>
      </c>
      <c r="K77" s="3">
        <f>Table1[[#This Row],[215764124925.0000]]+Table1[[#This Row],[6511402772]]-Table1[[#This Row],[11505300213]]</f>
        <v>121945068821</v>
      </c>
      <c r="L77" s="3">
        <v>104807183950</v>
      </c>
      <c r="M77" s="26">
        <f>(Table1[[#This Row],[152607452646.0000]]/Table1[[#This Row],[Column1]])*100</f>
        <v>0.15286582041785726</v>
      </c>
      <c r="N77" s="12">
        <v>68561555266907</v>
      </c>
    </row>
    <row r="78" spans="1:14" ht="27" customHeight="1" x14ac:dyDescent="0.55000000000000004">
      <c r="A78" s="2" t="s">
        <v>181</v>
      </c>
      <c r="B78" s="3">
        <v>4927665</v>
      </c>
      <c r="C78" s="3">
        <v>121738726374</v>
      </c>
      <c r="D78" s="3">
        <v>136441822499</v>
      </c>
      <c r="E78" s="3">
        <v>1876867</v>
      </c>
      <c r="F78" s="3">
        <v>48487884747</v>
      </c>
      <c r="G78" s="3">
        <v>155314</v>
      </c>
      <c r="H78" s="3">
        <v>3877665151</v>
      </c>
      <c r="I78" s="3">
        <f>Table1[[#This Row],[19507894]]+Table1[[#This Row],[855496]]-Table1[[#This Row],[1045970]]</f>
        <v>6649218</v>
      </c>
      <c r="J78" s="28">
        <v>24920</v>
      </c>
      <c r="K78" s="3">
        <f>Table1[[#This Row],[215764124925.0000]]+Table1[[#This Row],[6511402772]]-Table1[[#This Row],[11505300213]]</f>
        <v>166348945970</v>
      </c>
      <c r="L78" s="3">
        <v>165572581694</v>
      </c>
      <c r="M78" s="26">
        <f>(Table1[[#This Row],[152607452646.0000]]/Table1[[#This Row],[Column1]])*100</f>
        <v>0.24149478676414723</v>
      </c>
      <c r="N78" s="12">
        <v>68561555266907</v>
      </c>
    </row>
    <row r="79" spans="1:14" ht="27" customHeight="1" x14ac:dyDescent="0.55000000000000004">
      <c r="A79" s="2" t="s">
        <v>182</v>
      </c>
      <c r="B79" s="3">
        <v>2585539</v>
      </c>
      <c r="C79" s="3">
        <v>36210711661</v>
      </c>
      <c r="D79" s="3">
        <v>32863061160</v>
      </c>
      <c r="E79" s="3">
        <v>2043412</v>
      </c>
      <c r="F79" s="3">
        <v>22859959034</v>
      </c>
      <c r="G79" s="3">
        <v>1190718</v>
      </c>
      <c r="H79" s="3">
        <v>15759782114</v>
      </c>
      <c r="I79" s="3">
        <f>Table1[[#This Row],[19507894]]+Table1[[#This Row],[855496]]-Table1[[#This Row],[1045970]]</f>
        <v>3438233</v>
      </c>
      <c r="J79" s="28">
        <v>10160</v>
      </c>
      <c r="K79" s="3">
        <f>Table1[[#This Row],[215764124925.0000]]+Table1[[#This Row],[6511402772]]-Table1[[#This Row],[11505300213]]</f>
        <v>43310888581</v>
      </c>
      <c r="L79" s="3">
        <v>34905898624</v>
      </c>
      <c r="M79" s="26">
        <f>(Table1[[#This Row],[152607452646.0000]]/Table1[[#This Row],[Column1]])*100</f>
        <v>5.0911766059146317E-2</v>
      </c>
      <c r="N79" s="12">
        <v>68561555266907</v>
      </c>
    </row>
    <row r="80" spans="1:14" ht="27" customHeight="1" x14ac:dyDescent="0.55000000000000004">
      <c r="A80" s="2" t="s">
        <v>183</v>
      </c>
      <c r="B80" s="3">
        <v>2599809</v>
      </c>
      <c r="C80" s="3">
        <v>64059581222</v>
      </c>
      <c r="D80" s="3">
        <v>62451908813</v>
      </c>
      <c r="E80" s="3">
        <v>3086912</v>
      </c>
      <c r="F80" s="3">
        <v>69950505536</v>
      </c>
      <c r="G80" s="3">
        <v>107686</v>
      </c>
      <c r="H80" s="3">
        <v>2604232197</v>
      </c>
      <c r="I80" s="3">
        <f>Table1[[#This Row],[19507894]]+Table1[[#This Row],[855496]]-Table1[[#This Row],[1045970]]</f>
        <v>5579035</v>
      </c>
      <c r="J80" s="28">
        <v>23000</v>
      </c>
      <c r="K80" s="3">
        <f>Table1[[#This Row],[215764124925.0000]]+Table1[[#This Row],[6511402772]]-Table1[[#This Row],[11505300213]]</f>
        <v>131405854561</v>
      </c>
      <c r="L80" s="3">
        <v>128220283471</v>
      </c>
      <c r="M80" s="26">
        <f>(Table1[[#This Row],[152607452646.0000]]/Table1[[#This Row],[Column1]])*100</f>
        <v>0.18701484085628498</v>
      </c>
      <c r="N80" s="12">
        <v>68561555266907</v>
      </c>
    </row>
    <row r="81" spans="1:14" ht="27" customHeight="1" x14ac:dyDescent="0.55000000000000004">
      <c r="A81" s="2" t="s">
        <v>184</v>
      </c>
      <c r="B81" s="3">
        <v>286304</v>
      </c>
      <c r="C81" s="3">
        <v>17471222737</v>
      </c>
      <c r="D81" s="3">
        <v>15254127328</v>
      </c>
      <c r="E81" s="3">
        <v>868260</v>
      </c>
      <c r="F81" s="3">
        <v>40919279950</v>
      </c>
      <c r="G81" s="3">
        <v>61545</v>
      </c>
      <c r="H81" s="3">
        <v>3188358969</v>
      </c>
      <c r="I81" s="3">
        <f>Table1[[#This Row],[19507894]]+Table1[[#This Row],[855496]]-Table1[[#This Row],[1045970]]</f>
        <v>1093019</v>
      </c>
      <c r="J81" s="28">
        <v>49030</v>
      </c>
      <c r="K81" s="3">
        <f>Table1[[#This Row],[215764124925.0000]]+Table1[[#This Row],[6511402772]]-Table1[[#This Row],[11505300213]]</f>
        <v>55202143718</v>
      </c>
      <c r="L81" s="3">
        <v>53549992625</v>
      </c>
      <c r="M81" s="26">
        <f>(Table1[[#This Row],[152607452646.0000]]/Table1[[#This Row],[Column1]])*100</f>
        <v>7.8104985245058003E-2</v>
      </c>
      <c r="N81" s="12">
        <v>68561555266907</v>
      </c>
    </row>
    <row r="82" spans="1:14" ht="27" customHeight="1" x14ac:dyDescent="0.55000000000000004">
      <c r="A82" s="2" t="s">
        <v>185</v>
      </c>
      <c r="B82" s="3">
        <v>1149646</v>
      </c>
      <c r="C82" s="3">
        <v>133892051864</v>
      </c>
      <c r="D82" s="3">
        <v>113808868697</v>
      </c>
      <c r="E82" s="3">
        <v>667623</v>
      </c>
      <c r="F82" s="3">
        <v>62014746900</v>
      </c>
      <c r="G82" s="3">
        <v>398767</v>
      </c>
      <c r="H82" s="3">
        <v>43812138213</v>
      </c>
      <c r="I82" s="3">
        <f>Table1[[#This Row],[19507894]]+Table1[[#This Row],[855496]]-Table1[[#This Row],[1045970]]</f>
        <v>1418502</v>
      </c>
      <c r="J82" s="28">
        <v>94950</v>
      </c>
      <c r="K82" s="3">
        <f>Table1[[#This Row],[215764124925.0000]]+Table1[[#This Row],[6511402772]]-Table1[[#This Row],[11505300213]]</f>
        <v>152094660551</v>
      </c>
      <c r="L82" s="3">
        <v>134584402961</v>
      </c>
      <c r="M82" s="26">
        <f>(Table1[[#This Row],[152607452646.0000]]/Table1[[#This Row],[Column1]])*100</f>
        <v>0.19629718497059917</v>
      </c>
      <c r="N82" s="12">
        <v>68561555266907</v>
      </c>
    </row>
    <row r="83" spans="1:14" ht="27" customHeight="1" x14ac:dyDescent="0.55000000000000004">
      <c r="A83" s="2" t="s">
        <v>186</v>
      </c>
      <c r="B83" s="3">
        <v>4955565</v>
      </c>
      <c r="C83" s="3">
        <v>1637911882915</v>
      </c>
      <c r="D83" s="3">
        <v>2288176693911</v>
      </c>
      <c r="E83" s="3">
        <v>13810318</v>
      </c>
      <c r="F83" s="3">
        <v>325824694645</v>
      </c>
      <c r="G83" s="3">
        <v>9045246</v>
      </c>
      <c r="H83" s="3">
        <f>112481645642+1714445418792</f>
        <v>1826927064434</v>
      </c>
      <c r="I83" s="3">
        <f>Table1[[#This Row],[19507894]]+Table1[[#This Row],[855496]]-Table1[[#This Row],[1045970]]</f>
        <v>9720637</v>
      </c>
      <c r="J83" s="28">
        <v>15400</v>
      </c>
      <c r="K83" s="3">
        <f>Table1[[#This Row],[215764124925.0000]]+Table1[[#This Row],[6511402772]]-Table1[[#This Row],[11505300213]]</f>
        <v>136809513126</v>
      </c>
      <c r="L83" s="3">
        <v>149584039468</v>
      </c>
      <c r="M83" s="26">
        <f>(Table1[[#This Row],[152607452646.0000]]/Table1[[#This Row],[Column1]])*100</f>
        <v>0.21817480494086836</v>
      </c>
      <c r="N83" s="12">
        <v>68561555266907</v>
      </c>
    </row>
    <row r="84" spans="1:14" ht="27" customHeight="1" x14ac:dyDescent="0.55000000000000004">
      <c r="A84" s="2" t="s">
        <v>187</v>
      </c>
      <c r="B84" s="3">
        <v>2646267</v>
      </c>
      <c r="C84" s="3">
        <v>290817264847</v>
      </c>
      <c r="D84" s="3">
        <v>288699852295</v>
      </c>
      <c r="E84" s="3">
        <v>5722335</v>
      </c>
      <c r="F84" s="3">
        <v>558761593211</v>
      </c>
      <c r="G84" s="3">
        <v>2294807</v>
      </c>
      <c r="H84" s="3">
        <v>236458052595</v>
      </c>
      <c r="I84" s="3">
        <f>Table1[[#This Row],[19507894]]+Table1[[#This Row],[855496]]-Table1[[#This Row],[1045970]]</f>
        <v>6073795</v>
      </c>
      <c r="J84" s="28">
        <v>91650</v>
      </c>
      <c r="K84" s="3">
        <f>Table1[[#This Row],[215764124925.0000]]+Table1[[#This Row],[6511402772]]-Table1[[#This Row],[11505300213]]</f>
        <v>613120805463</v>
      </c>
      <c r="L84" s="3">
        <v>556240247637</v>
      </c>
      <c r="M84" s="26">
        <f>(Table1[[#This Row],[152607452646.0000]]/Table1[[#This Row],[Column1]])*100</f>
        <v>0.81130051013513649</v>
      </c>
      <c r="N84" s="12">
        <v>68561555266907</v>
      </c>
    </row>
    <row r="85" spans="1:14" ht="27" customHeight="1" x14ac:dyDescent="0.55000000000000004">
      <c r="A85" s="2" t="s">
        <v>188</v>
      </c>
      <c r="B85" s="3">
        <v>4520104</v>
      </c>
      <c r="C85" s="3">
        <v>124058502614</v>
      </c>
      <c r="D85" s="3">
        <v>149339134592</v>
      </c>
      <c r="E85" s="3">
        <v>1325849</v>
      </c>
      <c r="F85" s="3">
        <v>38209233687</v>
      </c>
      <c r="G85" s="3">
        <v>429748</v>
      </c>
      <c r="H85" s="3">
        <v>11869868696</v>
      </c>
      <c r="I85" s="3">
        <f>Table1[[#This Row],[19507894]]+Table1[[#This Row],[855496]]-Table1[[#This Row],[1045970]]</f>
        <v>5416205</v>
      </c>
      <c r="J85" s="28">
        <v>28965</v>
      </c>
      <c r="K85" s="3">
        <f>Table1[[#This Row],[215764124925.0000]]+Table1[[#This Row],[6511402772]]-Table1[[#This Row],[11505300213]]</f>
        <v>150397867605</v>
      </c>
      <c r="L85" s="3">
        <v>156761148740</v>
      </c>
      <c r="M85" s="26">
        <f>(Table1[[#This Row],[152607452646.0000]]/Table1[[#This Row],[Column1]])*100</f>
        <v>0.22864292988940524</v>
      </c>
      <c r="N85" s="12">
        <v>68561555266907</v>
      </c>
    </row>
    <row r="86" spans="1:14" ht="27" customHeight="1" x14ac:dyDescent="0.55000000000000004">
      <c r="A86" s="2" t="s">
        <v>189</v>
      </c>
      <c r="B86" s="3">
        <v>4676598</v>
      </c>
      <c r="C86" s="3">
        <v>67029948982</v>
      </c>
      <c r="D86" s="3">
        <v>49861377194</v>
      </c>
      <c r="E86" s="3">
        <v>1271407</v>
      </c>
      <c r="F86" s="3">
        <v>11824807707</v>
      </c>
      <c r="G86" s="3">
        <v>721648</v>
      </c>
      <c r="H86" s="3">
        <v>9902978783</v>
      </c>
      <c r="I86" s="3">
        <f>Table1[[#This Row],[19507894]]+Table1[[#This Row],[855496]]-Table1[[#This Row],[1045970]]</f>
        <v>5226357</v>
      </c>
      <c r="J86" s="28">
        <v>8790</v>
      </c>
      <c r="K86" s="3">
        <f>Table1[[#This Row],[215764124925.0000]]+Table1[[#This Row],[6511402772]]-Table1[[#This Row],[11505300213]]</f>
        <v>68951777906</v>
      </c>
      <c r="L86" s="3">
        <v>45904763877</v>
      </c>
      <c r="M86" s="26">
        <f>(Table1[[#This Row],[152607452646.0000]]/Table1[[#This Row],[Column1]])*100</f>
        <v>6.6954087751211089E-2</v>
      </c>
      <c r="N86" s="12">
        <v>68561555266907</v>
      </c>
    </row>
    <row r="87" spans="1:14" ht="27" customHeight="1" x14ac:dyDescent="0.55000000000000004">
      <c r="A87" s="2" t="s">
        <v>190</v>
      </c>
      <c r="B87" s="3">
        <v>1140412</v>
      </c>
      <c r="C87" s="3">
        <v>27140111611</v>
      </c>
      <c r="D87" s="3">
        <v>28522818533</v>
      </c>
      <c r="E87" s="3">
        <v>1557989</v>
      </c>
      <c r="F87" s="3">
        <v>35499087077</v>
      </c>
      <c r="G87" s="3">
        <v>82876</v>
      </c>
      <c r="H87" s="3">
        <v>1943620246</v>
      </c>
      <c r="I87" s="3">
        <f>Table1[[#This Row],[19507894]]+Table1[[#This Row],[855496]]-Table1[[#This Row],[1045970]]</f>
        <v>2615525</v>
      </c>
      <c r="J87" s="28">
        <v>23840</v>
      </c>
      <c r="K87" s="3">
        <f>Table1[[#This Row],[215764124925.0000]]+Table1[[#This Row],[6511402772]]-Table1[[#This Row],[11505300213]]</f>
        <v>60695578442</v>
      </c>
      <c r="L87" s="3">
        <v>62306726876</v>
      </c>
      <c r="M87" s="26">
        <f>(Table1[[#This Row],[152607452646.0000]]/Table1[[#This Row],[Column1]])*100</f>
        <v>9.0877061690684754E-2</v>
      </c>
      <c r="N87" s="12">
        <v>68561555266907</v>
      </c>
    </row>
    <row r="88" spans="1:14" ht="27" customHeight="1" x14ac:dyDescent="0.55000000000000004">
      <c r="A88" s="2" t="s">
        <v>191</v>
      </c>
      <c r="B88" s="3">
        <v>5004</v>
      </c>
      <c r="C88" s="3">
        <v>43479106</v>
      </c>
      <c r="D88" s="3">
        <v>45316789</v>
      </c>
      <c r="E88" s="3">
        <v>14000190</v>
      </c>
      <c r="F88" s="3">
        <v>123176820590</v>
      </c>
      <c r="G88" s="3">
        <v>4950246</v>
      </c>
      <c r="H88" s="3">
        <v>42832038407</v>
      </c>
      <c r="I88" s="3">
        <f>Table1[[#This Row],[19507894]]+Table1[[#This Row],[855496]]-Table1[[#This Row],[1045970]]</f>
        <v>9054948</v>
      </c>
      <c r="J88" s="28">
        <v>8797</v>
      </c>
      <c r="K88" s="3">
        <f>Table1[[#This Row],[215764124925.0000]]+Table1[[#This Row],[6511402772]]-Table1[[#This Row],[11505300213]]</f>
        <v>80388261289</v>
      </c>
      <c r="L88" s="3">
        <v>79595838711</v>
      </c>
      <c r="M88" s="26">
        <f>(Table1[[#This Row],[152607452646.0000]]/Table1[[#This Row],[Column1]])*100</f>
        <v>0.11609398065889409</v>
      </c>
      <c r="N88" s="12">
        <v>68561555266907</v>
      </c>
    </row>
    <row r="89" spans="1:14" ht="27" customHeight="1" x14ac:dyDescent="0.55000000000000004">
      <c r="A89" s="2" t="s">
        <v>192</v>
      </c>
      <c r="B89" s="3">
        <v>0</v>
      </c>
      <c r="C89" s="3">
        <v>0</v>
      </c>
      <c r="D89" s="3">
        <v>0</v>
      </c>
      <c r="E89" s="3">
        <v>9503235</v>
      </c>
      <c r="F89" s="3">
        <v>112082495025</v>
      </c>
      <c r="G89" s="3">
        <v>0</v>
      </c>
      <c r="H89" s="3">
        <v>0</v>
      </c>
      <c r="I89" s="3">
        <f>Table1[[#This Row],[19507894]]+Table1[[#This Row],[855496]]-Table1[[#This Row],[1045970]]</f>
        <v>9503235</v>
      </c>
      <c r="J89" s="28">
        <v>10025</v>
      </c>
      <c r="K89" s="3">
        <f>Table1[[#This Row],[215764124925.0000]]+Table1[[#This Row],[6511402772]]-Table1[[#This Row],[11505300213]]</f>
        <v>112082495025</v>
      </c>
      <c r="L89" s="3">
        <v>95196591524</v>
      </c>
      <c r="M89" s="26">
        <f>(Table1[[#This Row],[152607452646.0000]]/Table1[[#This Row],[Column1]])*100</f>
        <v>0.13884835481547059</v>
      </c>
      <c r="N89" s="12">
        <v>68561555266907</v>
      </c>
    </row>
    <row r="90" spans="1:14" ht="27" customHeight="1" x14ac:dyDescent="0.55000000000000004">
      <c r="A90" s="2" t="s">
        <v>193</v>
      </c>
      <c r="B90" s="3">
        <v>9640825</v>
      </c>
      <c r="C90" s="3">
        <v>207264957193</v>
      </c>
      <c r="D90" s="3">
        <v>166755849916</v>
      </c>
      <c r="E90" s="3">
        <v>0</v>
      </c>
      <c r="F90" s="3">
        <v>0</v>
      </c>
      <c r="G90" s="3">
        <v>0</v>
      </c>
      <c r="H90" s="3">
        <v>0</v>
      </c>
      <c r="I90" s="3">
        <f>Table1[[#This Row],[19507894]]+Table1[[#This Row],[855496]]-Table1[[#This Row],[1045970]]</f>
        <v>9640825</v>
      </c>
      <c r="J90" s="28">
        <v>23000</v>
      </c>
      <c r="K90" s="3">
        <f>Table1[[#This Row],[215764124925.0000]]+Table1[[#This Row],[6511402772]]-Table1[[#This Row],[11505300213]]</f>
        <v>207264957193</v>
      </c>
      <c r="L90" s="3">
        <v>221570453382</v>
      </c>
      <c r="M90" s="26">
        <f>(Table1[[#This Row],[152607452646.0000]]/Table1[[#This Row],[Column1]])*100</f>
        <v>0.32317010972028909</v>
      </c>
      <c r="N90" s="12">
        <v>68561555266907</v>
      </c>
    </row>
    <row r="91" spans="1:14" ht="27" customHeight="1" x14ac:dyDescent="0.55000000000000004">
      <c r="A91" s="2" t="s">
        <v>194</v>
      </c>
      <c r="B91" s="3">
        <v>0</v>
      </c>
      <c r="C91" s="3">
        <v>0</v>
      </c>
      <c r="D91" s="3">
        <v>0</v>
      </c>
      <c r="E91" s="3">
        <v>166912578</v>
      </c>
      <c r="F91" s="3">
        <v>1714445418792</v>
      </c>
      <c r="G91" s="3">
        <v>34943486</v>
      </c>
      <c r="H91" s="3">
        <v>358922618099</v>
      </c>
      <c r="I91" s="3">
        <f>Table1[[#This Row],[19507894]]+Table1[[#This Row],[855496]]-Table1[[#This Row],[1045970]]</f>
        <v>131969092</v>
      </c>
      <c r="J91" s="28">
        <v>12050</v>
      </c>
      <c r="K91" s="3">
        <f>Table1[[#This Row],[215764124925.0000]]+Table1[[#This Row],[6511402772]]-Table1[[#This Row],[11505300213]]</f>
        <v>1355522800693</v>
      </c>
      <c r="L91" s="3">
        <v>1589018985658</v>
      </c>
      <c r="M91" s="26">
        <f>(Table1[[#This Row],[152607452646.0000]]/Table1[[#This Row],[Column1]])*100</f>
        <v>2.3176530629622123</v>
      </c>
      <c r="N91" s="12">
        <v>68561555266907</v>
      </c>
    </row>
    <row r="92" spans="1:14" ht="27" customHeight="1" x14ac:dyDescent="0.55000000000000004">
      <c r="A92" s="2" t="s">
        <v>195</v>
      </c>
      <c r="B92" s="3">
        <v>0</v>
      </c>
      <c r="C92" s="3">
        <v>0</v>
      </c>
      <c r="D92" s="3">
        <v>0</v>
      </c>
      <c r="E92" s="3">
        <v>1098126</v>
      </c>
      <c r="F92" s="3">
        <v>51440973749</v>
      </c>
      <c r="G92" s="3">
        <v>0</v>
      </c>
      <c r="H92" s="3">
        <v>0</v>
      </c>
      <c r="I92" s="3">
        <f>Table1[[#This Row],[19507894]]+Table1[[#This Row],[855496]]-Table1[[#This Row],[1045970]]</f>
        <v>1098126</v>
      </c>
      <c r="J92" s="28">
        <v>32430</v>
      </c>
      <c r="K92" s="3">
        <f>Table1[[#This Row],[215764124925.0000]]+Table1[[#This Row],[6511402772]]-Table1[[#This Row],[11505300213]]</f>
        <v>51440973749</v>
      </c>
      <c r="L92" s="3">
        <v>35585160892</v>
      </c>
      <c r="M92" s="26">
        <f>(Table1[[#This Row],[152607452646.0000]]/Table1[[#This Row],[Column1]])*100</f>
        <v>5.1902499518087938E-2</v>
      </c>
      <c r="N92" s="12">
        <v>68561555266907</v>
      </c>
    </row>
    <row r="93" spans="1:14" ht="27" customHeight="1" x14ac:dyDescent="0.55000000000000004">
      <c r="A93" s="2" t="s">
        <v>196</v>
      </c>
      <c r="B93" s="3">
        <v>95930400</v>
      </c>
      <c r="C93" s="3">
        <v>1933791574494</v>
      </c>
      <c r="D93" s="3">
        <v>1939352168369</v>
      </c>
      <c r="E93" s="3">
        <v>425126891</v>
      </c>
      <c r="F93" s="3">
        <v>8682136441282</v>
      </c>
      <c r="G93" s="3">
        <v>383294910</v>
      </c>
      <c r="H93" s="3">
        <v>7790111086448</v>
      </c>
      <c r="I93" s="3">
        <f>Table1[[#This Row],[19507894]]+Table1[[#This Row],[855496]]-Table1[[#This Row],[1045970]]</f>
        <v>137762381</v>
      </c>
      <c r="J93" s="28">
        <v>20585</v>
      </c>
      <c r="K93" s="3">
        <f>Table1[[#This Row],[215764124925.0000]]+Table1[[#This Row],[6511402772]]-Table1[[#This Row],[11505300213]]</f>
        <v>2825816929328</v>
      </c>
      <c r="L93" s="3">
        <v>2835732268939</v>
      </c>
      <c r="M93" s="26">
        <f>(Table1[[#This Row],[152607452646.0000]]/Table1[[#This Row],[Column1]])*100</f>
        <v>4.1360384225527316</v>
      </c>
      <c r="N93" s="12">
        <v>68561555266907</v>
      </c>
    </row>
    <row r="94" spans="1:14" ht="27" customHeight="1" thickBot="1" x14ac:dyDescent="0.6">
      <c r="A94" s="2" t="s">
        <v>97</v>
      </c>
      <c r="B94" s="3"/>
      <c r="C94" s="29">
        <f>SUM(C10:C93)</f>
        <v>59897540977253</v>
      </c>
      <c r="D94" s="29">
        <f>SUM(D10:D93)</f>
        <v>56675445738690</v>
      </c>
      <c r="E94" s="3"/>
      <c r="F94" s="29">
        <f>SUM(F10:F93)</f>
        <v>17690715737246</v>
      </c>
      <c r="G94" s="3"/>
      <c r="H94" s="29">
        <f>SUM(H10:H93)</f>
        <v>13130191447766</v>
      </c>
      <c r="I94" s="3"/>
      <c r="J94" s="2"/>
      <c r="K94" s="29">
        <f>SUM(K10:K93)</f>
        <v>64458065266733</v>
      </c>
      <c r="L94" s="29">
        <f>SUM(L10:L93)</f>
        <v>58501137703208</v>
      </c>
      <c r="M94" s="30">
        <f>SUM(M10:M93)</f>
        <v>85.32644493764144</v>
      </c>
    </row>
    <row r="95" spans="1:14" ht="27" customHeight="1" thickTop="1" x14ac:dyDescent="0.55000000000000004">
      <c r="A95" s="2" t="s">
        <v>98</v>
      </c>
      <c r="B95" s="3"/>
      <c r="C95" s="3"/>
      <c r="D95" s="3"/>
      <c r="E95" s="3"/>
      <c r="F95" s="3"/>
      <c r="G95" s="3"/>
      <c r="H95" s="3"/>
      <c r="I95" s="3"/>
      <c r="J95" s="2"/>
      <c r="K95" s="3"/>
      <c r="L95" s="3"/>
      <c r="M95" s="26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56" orientation="landscape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zoomScaleNormal="100" zoomScaleSheetLayoutView="106" workbookViewId="0">
      <selection sqref="A1:XFD1048576"/>
    </sheetView>
  </sheetViews>
  <sheetFormatPr defaultRowHeight="20.25" x14ac:dyDescent="0.55000000000000004"/>
  <cols>
    <col min="1" max="1" width="27.5703125" style="37" customWidth="1"/>
    <col min="2" max="2" width="9.7109375" style="37" customWidth="1"/>
    <col min="3" max="3" width="10.42578125" style="37" customWidth="1"/>
    <col min="4" max="4" width="17.5703125" style="37" customWidth="1"/>
    <col min="5" max="5" width="9.28515625" style="37" bestFit="1" customWidth="1"/>
    <col min="6" max="6" width="11.140625" style="37" bestFit="1" customWidth="1"/>
    <col min="7" max="7" width="5.140625" style="37" bestFit="1" customWidth="1"/>
    <col min="8" max="8" width="9" style="37" bestFit="1" customWidth="1"/>
    <col min="9" max="10" width="16.7109375" style="37" bestFit="1" customWidth="1"/>
    <col min="11" max="11" width="8.42578125" style="37" bestFit="1" customWidth="1"/>
    <col min="12" max="12" width="16.7109375" style="37" bestFit="1" customWidth="1"/>
    <col min="13" max="13" width="8.42578125" style="37" bestFit="1" customWidth="1"/>
    <col min="14" max="14" width="17" style="37" bestFit="1" customWidth="1"/>
    <col min="15" max="15" width="8.7109375" style="37" bestFit="1" customWidth="1"/>
    <col min="16" max="16" width="18.28515625" style="37" customWidth="1"/>
    <col min="17" max="17" width="16.85546875" style="37" bestFit="1" customWidth="1"/>
    <col min="18" max="18" width="16.7109375" style="37" bestFit="1" customWidth="1"/>
    <col min="19" max="19" width="23.28515625" style="32" customWidth="1"/>
    <col min="20" max="20" width="14.28515625" style="22" hidden="1" customWidth="1"/>
    <col min="21" max="16384" width="9.140625" style="22"/>
  </cols>
  <sheetData>
    <row r="1" spans="1:20" ht="25.5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ht="25.5" x14ac:dyDescent="0.5500000000000000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ht="25.5" x14ac:dyDescent="0.55000000000000004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ht="25.5" x14ac:dyDescent="0.55000000000000004">
      <c r="A4" s="76" t="s">
        <v>197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6" spans="1:20" ht="18" customHeight="1" thickBot="1" x14ac:dyDescent="0.6">
      <c r="A6" s="60" t="s">
        <v>198</v>
      </c>
      <c r="B6" s="60"/>
      <c r="C6" s="60"/>
      <c r="D6" s="60"/>
      <c r="E6" s="60"/>
      <c r="F6" s="60"/>
      <c r="G6" s="60"/>
      <c r="H6" s="60" t="s">
        <v>5</v>
      </c>
      <c r="I6" s="60"/>
      <c r="J6" s="60"/>
      <c r="K6" s="68" t="s">
        <v>6</v>
      </c>
      <c r="L6" s="68"/>
      <c r="M6" s="68"/>
      <c r="N6" s="68"/>
      <c r="O6" s="60" t="s">
        <v>7</v>
      </c>
      <c r="P6" s="60"/>
      <c r="Q6" s="60"/>
      <c r="R6" s="60"/>
      <c r="S6" s="60"/>
    </row>
    <row r="7" spans="1:20" ht="26.25" customHeight="1" x14ac:dyDescent="0.55000000000000004">
      <c r="A7" s="65" t="s">
        <v>199</v>
      </c>
      <c r="B7" s="69" t="s">
        <v>376</v>
      </c>
      <c r="C7" s="71" t="s">
        <v>377</v>
      </c>
      <c r="D7" s="74" t="s">
        <v>378</v>
      </c>
      <c r="E7" s="73" t="s">
        <v>379</v>
      </c>
      <c r="F7" s="72" t="s">
        <v>380</v>
      </c>
      <c r="G7" s="72" t="s">
        <v>381</v>
      </c>
      <c r="H7" s="61" t="s">
        <v>104</v>
      </c>
      <c r="I7" s="61" t="s">
        <v>105</v>
      </c>
      <c r="J7" s="61" t="s">
        <v>106</v>
      </c>
      <c r="K7" s="64" t="s">
        <v>107</v>
      </c>
      <c r="L7" s="64"/>
      <c r="M7" s="64" t="s">
        <v>108</v>
      </c>
      <c r="N7" s="64"/>
      <c r="O7" s="61" t="s">
        <v>104</v>
      </c>
      <c r="P7" s="61" t="s">
        <v>201</v>
      </c>
      <c r="Q7" s="61" t="s">
        <v>105</v>
      </c>
      <c r="R7" s="61" t="s">
        <v>106</v>
      </c>
      <c r="S7" s="62" t="s">
        <v>15</v>
      </c>
    </row>
    <row r="8" spans="1:20" s="37" customFormat="1" ht="40.5" customHeight="1" thickBot="1" x14ac:dyDescent="0.3">
      <c r="A8" s="60"/>
      <c r="B8" s="70"/>
      <c r="C8" s="70"/>
      <c r="D8" s="60"/>
      <c r="E8" s="68"/>
      <c r="F8" s="68"/>
      <c r="G8" s="68"/>
      <c r="H8" s="60"/>
      <c r="I8" s="60"/>
      <c r="J8" s="60"/>
      <c r="K8" s="39" t="s">
        <v>104</v>
      </c>
      <c r="L8" s="39" t="s">
        <v>111</v>
      </c>
      <c r="M8" s="39" t="s">
        <v>104</v>
      </c>
      <c r="N8" s="39" t="s">
        <v>112</v>
      </c>
      <c r="O8" s="60"/>
      <c r="P8" s="60"/>
      <c r="Q8" s="60"/>
      <c r="R8" s="60"/>
      <c r="S8" s="63"/>
    </row>
    <row r="9" spans="1:20" ht="23.1" customHeight="1" x14ac:dyDescent="0.55000000000000004">
      <c r="A9" s="2" t="s">
        <v>202</v>
      </c>
      <c r="B9" s="3" t="s">
        <v>203</v>
      </c>
      <c r="C9" s="3" t="s">
        <v>203</v>
      </c>
      <c r="D9" s="3" t="s">
        <v>204</v>
      </c>
      <c r="E9" s="3" t="s">
        <v>205</v>
      </c>
      <c r="F9" s="33">
        <v>1000000</v>
      </c>
      <c r="G9" s="33">
        <v>19</v>
      </c>
      <c r="H9" s="3">
        <v>700000</v>
      </c>
      <c r="I9" s="3">
        <v>700080000000</v>
      </c>
      <c r="J9" s="3">
        <v>699492500000</v>
      </c>
      <c r="K9" s="3">
        <v>0</v>
      </c>
      <c r="L9" s="3">
        <v>0</v>
      </c>
      <c r="M9" s="3">
        <v>700000</v>
      </c>
      <c r="N9" s="3">
        <v>700080000000</v>
      </c>
      <c r="O9" s="3">
        <v>0</v>
      </c>
      <c r="P9" s="3"/>
      <c r="Q9" s="3">
        <f>Table2[[#This Row],[700080000000]]+Table2[[#This Row],[Column12]]-Table2[[#This Row],[729297917836]]</f>
        <v>0</v>
      </c>
      <c r="R9" s="3">
        <v>0</v>
      </c>
      <c r="S9" s="26">
        <f>(Table2[[#This Row],[Column18]]/Table2[[#This Row],[Column1]])*100</f>
        <v>0</v>
      </c>
      <c r="T9" s="37">
        <v>68561555266907</v>
      </c>
    </row>
    <row r="10" spans="1:20" ht="23.1" customHeight="1" x14ac:dyDescent="0.55000000000000004">
      <c r="A10" s="2" t="s">
        <v>206</v>
      </c>
      <c r="B10" s="3" t="s">
        <v>203</v>
      </c>
      <c r="C10" s="3" t="s">
        <v>203</v>
      </c>
      <c r="D10" s="3" t="s">
        <v>207</v>
      </c>
      <c r="E10" s="3" t="s">
        <v>208</v>
      </c>
      <c r="F10" s="33">
        <v>1000000</v>
      </c>
      <c r="G10" s="33">
        <v>17.899999999999999</v>
      </c>
      <c r="H10" s="3">
        <v>160000</v>
      </c>
      <c r="I10" s="3">
        <v>160115839882</v>
      </c>
      <c r="J10" s="3">
        <v>159883840118</v>
      </c>
      <c r="K10" s="3">
        <v>0</v>
      </c>
      <c r="L10" s="3">
        <v>0</v>
      </c>
      <c r="M10" s="3">
        <v>160000</v>
      </c>
      <c r="N10" s="3">
        <v>160115839882</v>
      </c>
      <c r="O10" s="3">
        <v>0</v>
      </c>
      <c r="P10" s="3"/>
      <c r="Q10" s="3">
        <f>Table2[[#This Row],[700080000000]]+Table2[[#This Row],[Column12]]-Table2[[#This Row],[729297917836]]</f>
        <v>0</v>
      </c>
      <c r="R10" s="3">
        <v>0</v>
      </c>
      <c r="S10" s="26">
        <f>(Table2[[#This Row],[Column18]]/Table2[[#This Row],[Column1]])*100</f>
        <v>0</v>
      </c>
      <c r="T10" s="37">
        <v>68561555266907</v>
      </c>
    </row>
    <row r="11" spans="1:20" ht="23.1" customHeight="1" x14ac:dyDescent="0.55000000000000004">
      <c r="A11" s="2" t="s">
        <v>209</v>
      </c>
      <c r="B11" s="3" t="s">
        <v>203</v>
      </c>
      <c r="C11" s="3" t="s">
        <v>203</v>
      </c>
      <c r="D11" s="3" t="s">
        <v>210</v>
      </c>
      <c r="E11" s="3" t="s">
        <v>211</v>
      </c>
      <c r="F11" s="33">
        <v>1000000</v>
      </c>
      <c r="G11" s="33">
        <v>18</v>
      </c>
      <c r="H11" s="3">
        <v>100000</v>
      </c>
      <c r="I11" s="3">
        <v>100072500000</v>
      </c>
      <c r="J11" s="3">
        <v>99927500000</v>
      </c>
      <c r="K11" s="3">
        <v>0</v>
      </c>
      <c r="L11" s="3">
        <v>0</v>
      </c>
      <c r="M11" s="3">
        <v>100000</v>
      </c>
      <c r="N11" s="3">
        <v>100072500000</v>
      </c>
      <c r="O11" s="3">
        <v>0</v>
      </c>
      <c r="P11" s="3"/>
      <c r="Q11" s="3">
        <f>Table2[[#This Row],[700080000000]]+Table2[[#This Row],[Column12]]-Table2[[#This Row],[729297917836]]</f>
        <v>0</v>
      </c>
      <c r="R11" s="3">
        <v>0</v>
      </c>
      <c r="S11" s="26">
        <f>(Table2[[#This Row],[Column18]]/Table2[[#This Row],[Column1]])*100</f>
        <v>0</v>
      </c>
      <c r="T11" s="37">
        <v>68561555266907</v>
      </c>
    </row>
    <row r="12" spans="1:20" ht="23.1" customHeight="1" x14ac:dyDescent="0.55000000000000004">
      <c r="A12" s="2" t="s">
        <v>212</v>
      </c>
      <c r="B12" s="3" t="s">
        <v>203</v>
      </c>
      <c r="C12" s="3" t="s">
        <v>203</v>
      </c>
      <c r="D12" s="3" t="s">
        <v>213</v>
      </c>
      <c r="E12" s="3" t="s">
        <v>214</v>
      </c>
      <c r="F12" s="33">
        <v>1000000</v>
      </c>
      <c r="G12" s="33">
        <v>15</v>
      </c>
      <c r="H12" s="3">
        <v>99944</v>
      </c>
      <c r="I12" s="3">
        <v>100016459400</v>
      </c>
      <c r="J12" s="3">
        <v>99871540600</v>
      </c>
      <c r="K12" s="3">
        <v>0</v>
      </c>
      <c r="L12" s="3">
        <v>0</v>
      </c>
      <c r="M12" s="3">
        <v>0</v>
      </c>
      <c r="N12" s="3">
        <v>0</v>
      </c>
      <c r="O12" s="3">
        <v>99944</v>
      </c>
      <c r="P12" s="34">
        <v>1000000</v>
      </c>
      <c r="Q12" s="3">
        <f>Table2[[#This Row],[700080000000]]+Table2[[#This Row],[Column12]]-Table2[[#This Row],[729297917836]]</f>
        <v>100016459400</v>
      </c>
      <c r="R12" s="3">
        <v>99871540600</v>
      </c>
      <c r="S12" s="26">
        <f>(Table2[[#This Row],[Column18]]/Table2[[#This Row],[Column1]])*100</f>
        <v>0.145666970667752</v>
      </c>
      <c r="T12" s="37">
        <v>68561555266907</v>
      </c>
    </row>
    <row r="13" spans="1:20" ht="23.1" customHeight="1" x14ac:dyDescent="0.55000000000000004">
      <c r="A13" s="2" t="s">
        <v>215</v>
      </c>
      <c r="B13" s="3" t="s">
        <v>203</v>
      </c>
      <c r="C13" s="3" t="s">
        <v>203</v>
      </c>
      <c r="D13" s="3" t="s">
        <v>216</v>
      </c>
      <c r="E13" s="3" t="s">
        <v>217</v>
      </c>
      <c r="F13" s="33">
        <v>1000000</v>
      </c>
      <c r="G13" s="33">
        <v>15</v>
      </c>
      <c r="H13" s="3">
        <v>150000</v>
      </c>
      <c r="I13" s="3">
        <v>150104750000</v>
      </c>
      <c r="J13" s="3">
        <v>149891250000</v>
      </c>
      <c r="K13" s="3">
        <v>0</v>
      </c>
      <c r="L13" s="3">
        <v>0</v>
      </c>
      <c r="M13" s="3">
        <v>40000</v>
      </c>
      <c r="N13" s="3">
        <v>40025000000</v>
      </c>
      <c r="O13" s="3">
        <v>110000</v>
      </c>
      <c r="P13" s="34">
        <v>1000000</v>
      </c>
      <c r="Q13" s="3">
        <f>Table2[[#This Row],[700080000000]]+Table2[[#This Row],[Column12]]-Table2[[#This Row],[729297917836]]</f>
        <v>110079750000</v>
      </c>
      <c r="R13" s="3">
        <v>109920250000</v>
      </c>
      <c r="S13" s="26">
        <f>(Table2[[#This Row],[Column18]]/Table2[[#This Row],[Column1]])*100</f>
        <v>0.16032344886589212</v>
      </c>
      <c r="T13" s="37">
        <v>68561555266907</v>
      </c>
    </row>
    <row r="14" spans="1:20" ht="23.1" customHeight="1" x14ac:dyDescent="0.55000000000000004">
      <c r="A14" s="2">
        <v>218154300566</v>
      </c>
      <c r="B14" s="3" t="s">
        <v>203</v>
      </c>
      <c r="C14" s="3" t="s">
        <v>203</v>
      </c>
      <c r="D14" s="3" t="s">
        <v>219</v>
      </c>
      <c r="E14" s="3" t="s">
        <v>220</v>
      </c>
      <c r="F14" s="33">
        <v>1000000</v>
      </c>
      <c r="G14" s="33">
        <v>15</v>
      </c>
      <c r="H14" s="3">
        <v>218200</v>
      </c>
      <c r="I14" s="3">
        <v>218154300566</v>
      </c>
      <c r="J14" s="3">
        <v>210094181221</v>
      </c>
      <c r="K14" s="3">
        <v>0</v>
      </c>
      <c r="L14" s="3">
        <v>0</v>
      </c>
      <c r="M14" s="3">
        <v>218200</v>
      </c>
      <c r="N14" s="3">
        <v>218154300566</v>
      </c>
      <c r="O14" s="3">
        <v>0</v>
      </c>
      <c r="P14" s="3"/>
      <c r="Q14" s="3">
        <f>Table2[[#This Row],[700080000000]]+Table2[[#This Row],[Column12]]-Table2[[#This Row],[729297917836]]</f>
        <v>0</v>
      </c>
      <c r="R14" s="3">
        <v>0</v>
      </c>
      <c r="S14" s="26">
        <f>(Table2[[#This Row],[Column18]]/Table2[[#This Row],[Column1]])*100</f>
        <v>0</v>
      </c>
      <c r="T14" s="37">
        <v>68561555266907</v>
      </c>
    </row>
    <row r="15" spans="1:20" ht="23.1" customHeight="1" x14ac:dyDescent="0.55000000000000004">
      <c r="A15" s="2" t="s">
        <v>221</v>
      </c>
      <c r="B15" s="3" t="s">
        <v>18</v>
      </c>
      <c r="C15" s="3" t="s">
        <v>203</v>
      </c>
      <c r="D15" s="3" t="s">
        <v>222</v>
      </c>
      <c r="E15" s="3" t="s">
        <v>223</v>
      </c>
      <c r="F15" s="33">
        <v>1000000</v>
      </c>
      <c r="G15" s="33">
        <v>16</v>
      </c>
      <c r="H15" s="3">
        <v>150000</v>
      </c>
      <c r="I15" s="3">
        <v>150108449778</v>
      </c>
      <c r="J15" s="3">
        <v>149591467500</v>
      </c>
      <c r="K15" s="3">
        <v>0</v>
      </c>
      <c r="L15" s="3">
        <v>0</v>
      </c>
      <c r="M15" s="3">
        <v>150000</v>
      </c>
      <c r="N15" s="3">
        <v>150108449778</v>
      </c>
      <c r="O15" s="3">
        <v>0</v>
      </c>
      <c r="P15" s="3"/>
      <c r="Q15" s="3">
        <f>Table2[[#This Row],[700080000000]]+Table2[[#This Row],[Column12]]-Table2[[#This Row],[729297917836]]</f>
        <v>0</v>
      </c>
      <c r="R15" s="3">
        <v>0</v>
      </c>
      <c r="S15" s="26">
        <f>(Table2[[#This Row],[Column18]]/Table2[[#This Row],[Column1]])*100</f>
        <v>0</v>
      </c>
      <c r="T15" s="37">
        <v>68561555266907</v>
      </c>
    </row>
    <row r="16" spans="1:20" ht="23.1" customHeight="1" x14ac:dyDescent="0.55000000000000004">
      <c r="A16" s="2" t="s">
        <v>224</v>
      </c>
      <c r="B16" s="3" t="s">
        <v>203</v>
      </c>
      <c r="C16" s="3" t="s">
        <v>203</v>
      </c>
      <c r="D16" s="3" t="s">
        <v>225</v>
      </c>
      <c r="E16" s="3" t="s">
        <v>226</v>
      </c>
      <c r="F16" s="33">
        <v>1000000</v>
      </c>
      <c r="G16" s="33">
        <v>18</v>
      </c>
      <c r="H16" s="3">
        <v>0</v>
      </c>
      <c r="I16" s="3">
        <v>0</v>
      </c>
      <c r="J16" s="3">
        <v>0</v>
      </c>
      <c r="K16" s="3">
        <v>1000000</v>
      </c>
      <c r="L16" s="3">
        <v>1000726000680</v>
      </c>
      <c r="M16" s="3">
        <v>500000</v>
      </c>
      <c r="N16" s="3">
        <v>500363000340</v>
      </c>
      <c r="O16" s="3">
        <v>500000</v>
      </c>
      <c r="P16" s="34">
        <v>1000001</v>
      </c>
      <c r="Q16" s="3">
        <f>Table2[[#This Row],[700080000000]]+Table2[[#This Row],[Column12]]-Table2[[#This Row],[729297917836]]</f>
        <v>500363000340</v>
      </c>
      <c r="R16" s="3">
        <v>499637999638</v>
      </c>
      <c r="S16" s="26">
        <f>(Table2[[#This Row],[Column18]]/Table2[[#This Row],[Column1]])*100</f>
        <v>0.72874367813409735</v>
      </c>
      <c r="T16" s="37">
        <v>68561555266907</v>
      </c>
    </row>
    <row r="17" spans="1:20" ht="23.1" customHeight="1" x14ac:dyDescent="0.55000000000000004">
      <c r="A17" s="2" t="s">
        <v>227</v>
      </c>
      <c r="B17" s="3" t="s">
        <v>203</v>
      </c>
      <c r="C17" s="3" t="s">
        <v>203</v>
      </c>
      <c r="D17" s="3" t="s">
        <v>228</v>
      </c>
      <c r="E17" s="3" t="s">
        <v>229</v>
      </c>
      <c r="F17" s="33">
        <v>1000000</v>
      </c>
      <c r="G17" s="33">
        <v>18</v>
      </c>
      <c r="H17" s="3">
        <v>820000</v>
      </c>
      <c r="I17" s="3">
        <v>820561875000</v>
      </c>
      <c r="J17" s="3">
        <v>819405500000</v>
      </c>
      <c r="K17" s="3">
        <v>0</v>
      </c>
      <c r="L17" s="3">
        <v>0</v>
      </c>
      <c r="M17" s="3">
        <v>820000</v>
      </c>
      <c r="N17" s="3">
        <v>820561875000</v>
      </c>
      <c r="O17" s="3">
        <v>0</v>
      </c>
      <c r="P17" s="3"/>
      <c r="Q17" s="3">
        <f>Table2[[#This Row],[700080000000]]+Table2[[#This Row],[Column12]]-Table2[[#This Row],[729297917836]]</f>
        <v>0</v>
      </c>
      <c r="R17" s="3">
        <v>0</v>
      </c>
      <c r="S17" s="26">
        <f>(Table2[[#This Row],[Column18]]/Table2[[#This Row],[Column1]])*100</f>
        <v>0</v>
      </c>
      <c r="T17" s="37">
        <v>68561555266907</v>
      </c>
    </row>
    <row r="18" spans="1:20" ht="23.1" customHeight="1" x14ac:dyDescent="0.55000000000000004">
      <c r="A18" s="2" t="s">
        <v>230</v>
      </c>
      <c r="B18" s="3" t="s">
        <v>203</v>
      </c>
      <c r="C18" s="3" t="s">
        <v>203</v>
      </c>
      <c r="D18" s="3" t="s">
        <v>231</v>
      </c>
      <c r="E18" s="3" t="s">
        <v>232</v>
      </c>
      <c r="F18" s="33">
        <v>1000000</v>
      </c>
      <c r="G18" s="33">
        <v>16</v>
      </c>
      <c r="H18" s="3">
        <v>400601</v>
      </c>
      <c r="I18" s="3">
        <v>384731876596</v>
      </c>
      <c r="J18" s="3">
        <v>384298141708</v>
      </c>
      <c r="K18" s="3">
        <v>0</v>
      </c>
      <c r="L18" s="3">
        <v>0</v>
      </c>
      <c r="M18" s="3">
        <v>400600</v>
      </c>
      <c r="N18" s="3">
        <v>384730915900</v>
      </c>
      <c r="O18" s="3">
        <v>1</v>
      </c>
      <c r="P18" s="34">
        <v>974000</v>
      </c>
      <c r="Q18" s="3">
        <f>Table2[[#This Row],[700080000000]]+Table2[[#This Row],[Column12]]-Table2[[#This Row],[729297917836]]</f>
        <v>960696</v>
      </c>
      <c r="R18" s="3">
        <v>973296</v>
      </c>
      <c r="S18" s="26">
        <f>(Table2[[#This Row],[Column18]]/Table2[[#This Row],[Column1]])*100</f>
        <v>1.4195944012807222E-6</v>
      </c>
      <c r="T18" s="37">
        <v>68561555266907</v>
      </c>
    </row>
    <row r="19" spans="1:20" ht="23.1" customHeight="1" x14ac:dyDescent="0.55000000000000004">
      <c r="A19" s="2" t="s">
        <v>233</v>
      </c>
      <c r="B19" s="3" t="s">
        <v>203</v>
      </c>
      <c r="C19" s="3" t="s">
        <v>203</v>
      </c>
      <c r="D19" s="3" t="s">
        <v>234</v>
      </c>
      <c r="E19" s="3" t="s">
        <v>235</v>
      </c>
      <c r="F19" s="33">
        <v>1000000</v>
      </c>
      <c r="G19" s="33">
        <v>18</v>
      </c>
      <c r="H19" s="3">
        <v>1300000</v>
      </c>
      <c r="I19" s="3">
        <v>1300767602225</v>
      </c>
      <c r="J19" s="3">
        <v>1299057500000</v>
      </c>
      <c r="K19" s="3">
        <v>4479999</v>
      </c>
      <c r="L19" s="3">
        <v>4526992649275</v>
      </c>
      <c r="M19" s="3">
        <v>1270000</v>
      </c>
      <c r="N19" s="3">
        <v>1316096849222</v>
      </c>
      <c r="O19" s="3">
        <v>4509999</v>
      </c>
      <c r="P19" s="34">
        <v>1000000</v>
      </c>
      <c r="Q19" s="3">
        <f>Table2[[#This Row],[700080000000]]+Table2[[#This Row],[Column12]]-Table2[[#This Row],[729297917836]]</f>
        <v>4511663402278</v>
      </c>
      <c r="R19" s="3">
        <v>4506729250725</v>
      </c>
      <c r="S19" s="26">
        <f>(Table2[[#This Row],[Column18]]/Table2[[#This Row],[Column1]])*100</f>
        <v>6.5732599460156775</v>
      </c>
      <c r="T19" s="37">
        <v>68561555266907</v>
      </c>
    </row>
    <row r="20" spans="1:20" ht="23.1" customHeight="1" x14ac:dyDescent="0.55000000000000004">
      <c r="A20" s="2" t="s">
        <v>236</v>
      </c>
      <c r="B20" s="3" t="s">
        <v>203</v>
      </c>
      <c r="C20" s="3" t="s">
        <v>203</v>
      </c>
      <c r="D20" s="3" t="s">
        <v>237</v>
      </c>
      <c r="E20" s="3" t="s">
        <v>238</v>
      </c>
      <c r="F20" s="33">
        <v>1000000</v>
      </c>
      <c r="G20" s="33">
        <v>18</v>
      </c>
      <c r="H20" s="3">
        <v>1190000</v>
      </c>
      <c r="I20" s="3">
        <v>1190998188462</v>
      </c>
      <c r="J20" s="3">
        <v>1189137250000</v>
      </c>
      <c r="K20" s="3">
        <v>0</v>
      </c>
      <c r="L20" s="3">
        <v>0</v>
      </c>
      <c r="M20" s="3">
        <v>770000</v>
      </c>
      <c r="N20" s="3">
        <v>770548188462</v>
      </c>
      <c r="O20" s="3">
        <v>420000</v>
      </c>
      <c r="P20" s="34">
        <v>1000000</v>
      </c>
      <c r="Q20" s="3">
        <f>Table2[[#This Row],[700080000000]]+Table2[[#This Row],[Column12]]-Table2[[#This Row],[729297917836]]</f>
        <v>420450000000</v>
      </c>
      <c r="R20" s="3">
        <v>419695500000</v>
      </c>
      <c r="S20" s="26">
        <f>(Table2[[#This Row],[Column18]]/Table2[[#This Row],[Column1]])*100</f>
        <v>0.61214407748795174</v>
      </c>
      <c r="T20" s="37">
        <v>68561555266907</v>
      </c>
    </row>
    <row r="21" spans="1:20" ht="23.1" customHeight="1" thickBot="1" x14ac:dyDescent="0.6">
      <c r="A21" s="2" t="s">
        <v>97</v>
      </c>
      <c r="B21" s="3"/>
      <c r="C21" s="3"/>
      <c r="D21" s="3"/>
      <c r="E21" s="3"/>
      <c r="F21" s="3"/>
      <c r="G21" s="3"/>
      <c r="H21" s="3"/>
      <c r="I21" s="29">
        <f>SUM(I9:I20)</f>
        <v>5275711841909</v>
      </c>
      <c r="J21" s="29">
        <f>SUM(J9:J20)</f>
        <v>5260650671147</v>
      </c>
      <c r="K21" s="3"/>
      <c r="L21" s="29">
        <f>SUM(L9:L20)</f>
        <v>5527718649955</v>
      </c>
      <c r="M21" s="3"/>
      <c r="N21" s="29">
        <f>SUM(N9:N20)</f>
        <v>5160856919150</v>
      </c>
      <c r="O21" s="3"/>
      <c r="P21" s="3"/>
      <c r="Q21" s="29">
        <f>SUM(Q9:Q20)</f>
        <v>5642573572714</v>
      </c>
      <c r="R21" s="29">
        <f>SUM(R9:R20)</f>
        <v>5635855514259</v>
      </c>
      <c r="S21" s="30">
        <f>SUM(S9:S20)</f>
        <v>8.2201395407657714</v>
      </c>
      <c r="T21" s="37"/>
    </row>
    <row r="22" spans="1:20" ht="23.1" customHeight="1" thickTop="1" x14ac:dyDescent="0.55000000000000004">
      <c r="A22" s="9" t="s">
        <v>98</v>
      </c>
      <c r="B22" s="17"/>
      <c r="C22" s="17"/>
      <c r="D22" s="18"/>
      <c r="E22" s="18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7"/>
      <c r="Q22" s="18"/>
      <c r="R22" s="18"/>
      <c r="S22" s="31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9" orientation="landscape" r:id="rId1"/>
  <headerFooter differentOddEven="1"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rightToLeft="1" zoomScaleNormal="100" zoomScaleSheetLayoutView="106" workbookViewId="0">
      <selection sqref="A1:XFD1048576"/>
    </sheetView>
  </sheetViews>
  <sheetFormatPr defaultRowHeight="20.25" x14ac:dyDescent="0.55000000000000004"/>
  <cols>
    <col min="1" max="1" width="10.7109375" style="13" customWidth="1"/>
    <col min="2" max="2" width="9.85546875" style="13" customWidth="1"/>
    <col min="3" max="3" width="14.7109375" style="13" bestFit="1" customWidth="1"/>
    <col min="4" max="4" width="16.42578125" style="13" customWidth="1"/>
    <col min="5" max="5" width="17.28515625" style="13" bestFit="1" customWidth="1"/>
    <col min="6" max="6" width="17.28515625" style="13" customWidth="1"/>
    <col min="7" max="7" width="18.140625" style="13" customWidth="1"/>
    <col min="8" max="8" width="22.140625" style="13" customWidth="1"/>
    <col min="9" max="9" width="33.28515625" style="12" hidden="1" customWidth="1"/>
    <col min="10" max="16384" width="9.140625" style="12"/>
  </cols>
  <sheetData>
    <row r="1" spans="1:9" ht="25.5" x14ac:dyDescent="0.55000000000000004">
      <c r="A1" s="75" t="s">
        <v>0</v>
      </c>
      <c r="B1" s="75"/>
      <c r="C1" s="75"/>
      <c r="D1" s="75"/>
      <c r="E1" s="75"/>
      <c r="F1" s="75"/>
      <c r="G1" s="75"/>
      <c r="H1" s="75"/>
    </row>
    <row r="2" spans="1:9" ht="25.5" x14ac:dyDescent="0.55000000000000004">
      <c r="A2" s="75" t="s">
        <v>1</v>
      </c>
      <c r="B2" s="75"/>
      <c r="C2" s="75"/>
      <c r="D2" s="75"/>
      <c r="E2" s="75"/>
      <c r="F2" s="75"/>
      <c r="G2" s="75"/>
      <c r="H2" s="75"/>
    </row>
    <row r="3" spans="1:9" ht="25.5" x14ac:dyDescent="0.55000000000000004">
      <c r="A3" s="75" t="s">
        <v>2</v>
      </c>
      <c r="B3" s="75"/>
      <c r="C3" s="75"/>
      <c r="D3" s="75"/>
      <c r="E3" s="75"/>
      <c r="F3" s="75"/>
      <c r="G3" s="75"/>
      <c r="H3" s="75"/>
    </row>
    <row r="4" spans="1:9" ht="25.5" x14ac:dyDescent="0.55000000000000004">
      <c r="A4" s="76" t="s">
        <v>3</v>
      </c>
      <c r="B4" s="76"/>
      <c r="C4" s="76"/>
      <c r="D4" s="76"/>
      <c r="E4" s="76"/>
      <c r="F4" s="76"/>
      <c r="G4" s="76"/>
      <c r="H4" s="76"/>
    </row>
    <row r="5" spans="1:9" ht="21" thickBot="1" x14ac:dyDescent="0.6">
      <c r="B5" s="15"/>
      <c r="C5" s="15"/>
      <c r="D5" s="15"/>
      <c r="E5" s="15"/>
      <c r="F5" s="15"/>
      <c r="G5" s="15"/>
      <c r="H5" s="15"/>
    </row>
    <row r="6" spans="1:9" ht="18.75" customHeight="1" thickBot="1" x14ac:dyDescent="0.6">
      <c r="A6" s="38"/>
      <c r="B6" s="60" t="s">
        <v>4</v>
      </c>
      <c r="C6" s="60"/>
      <c r="D6" s="21" t="s">
        <v>5</v>
      </c>
      <c r="E6" s="68" t="s">
        <v>6</v>
      </c>
      <c r="F6" s="68"/>
      <c r="G6" s="60" t="s">
        <v>7</v>
      </c>
      <c r="H6" s="60"/>
    </row>
    <row r="7" spans="1:9" ht="24" customHeight="1" x14ac:dyDescent="0.55000000000000004">
      <c r="A7" s="65" t="s">
        <v>8</v>
      </c>
      <c r="B7" s="64" t="s">
        <v>9</v>
      </c>
      <c r="C7" s="64" t="s">
        <v>10</v>
      </c>
      <c r="D7" s="65" t="s">
        <v>12</v>
      </c>
      <c r="E7" s="66" t="s">
        <v>13</v>
      </c>
      <c r="F7" s="66" t="s">
        <v>14</v>
      </c>
      <c r="G7" s="61" t="s">
        <v>12</v>
      </c>
      <c r="H7" s="61" t="s">
        <v>15</v>
      </c>
    </row>
    <row r="8" spans="1:9" ht="29.25" customHeight="1" thickBot="1" x14ac:dyDescent="0.6">
      <c r="A8" s="60"/>
      <c r="B8" s="68"/>
      <c r="C8" s="68"/>
      <c r="D8" s="60"/>
      <c r="E8" s="68"/>
      <c r="F8" s="68"/>
      <c r="G8" s="60"/>
      <c r="H8" s="60"/>
    </row>
    <row r="9" spans="1:9" ht="23.1" customHeight="1" x14ac:dyDescent="0.55000000000000004">
      <c r="A9" s="2" t="s">
        <v>16</v>
      </c>
      <c r="B9" s="27">
        <v>302567793</v>
      </c>
      <c r="C9" s="2" t="s">
        <v>17</v>
      </c>
      <c r="D9" s="3">
        <v>75731810294</v>
      </c>
      <c r="E9" s="3">
        <v>40219524918</v>
      </c>
      <c r="F9" s="3">
        <v>86863500328</v>
      </c>
      <c r="G9" s="3">
        <f>Table3[[#This Row],[75731810294.0000]]-Table3[[#This Row],[86863500328.0000]]+Table3[[#This Row],[40219524918.0000]]</f>
        <v>29087834884</v>
      </c>
      <c r="H9" s="26">
        <f>(Table3[[#This Row],[29087834884.0000]]/Table3[[#This Row],[Column1]])*100</f>
        <v>4.2425867923740042E-2</v>
      </c>
      <c r="I9" s="12">
        <v>68561555266907</v>
      </c>
    </row>
    <row r="10" spans="1:9" ht="23.1" customHeight="1" x14ac:dyDescent="0.55000000000000004">
      <c r="A10" s="2" t="s">
        <v>19</v>
      </c>
      <c r="B10" s="27">
        <v>301838355</v>
      </c>
      <c r="C10" s="2" t="s">
        <v>17</v>
      </c>
      <c r="D10" s="3">
        <v>12875573687</v>
      </c>
      <c r="E10" s="3">
        <v>38075980856</v>
      </c>
      <c r="F10" s="3">
        <v>23921718423</v>
      </c>
      <c r="G10" s="3">
        <f>Table3[[#This Row],[75731810294.0000]]-Table3[[#This Row],[86863500328.0000]]+Table3[[#This Row],[40219524918.0000]]</f>
        <v>27029836120</v>
      </c>
      <c r="H10" s="26">
        <f>(Table3[[#This Row],[29087834884.0000]]/Table3[[#This Row],[Column1]])*100</f>
        <v>3.9424187527214168E-2</v>
      </c>
      <c r="I10" s="12">
        <v>68561555266907</v>
      </c>
    </row>
    <row r="11" spans="1:9" ht="23.1" customHeight="1" x14ac:dyDescent="0.55000000000000004">
      <c r="A11" s="2" t="s">
        <v>20</v>
      </c>
      <c r="B11" s="27">
        <v>301834556</v>
      </c>
      <c r="C11" s="2" t="s">
        <v>17</v>
      </c>
      <c r="D11" s="3">
        <v>66587857943</v>
      </c>
      <c r="E11" s="3">
        <v>24756112335</v>
      </c>
      <c r="F11" s="3">
        <v>52993356363</v>
      </c>
      <c r="G11" s="3">
        <f>Table3[[#This Row],[75731810294.0000]]-Table3[[#This Row],[86863500328.0000]]+Table3[[#This Row],[40219524918.0000]]</f>
        <v>38350613915</v>
      </c>
      <c r="H11" s="26">
        <f>(Table3[[#This Row],[29087834884.0000]]/Table3[[#This Row],[Column1]])*100</f>
        <v>5.5936032614346064E-2</v>
      </c>
      <c r="I11" s="12">
        <v>68561555266907</v>
      </c>
    </row>
    <row r="12" spans="1:9" ht="23.1" customHeight="1" x14ac:dyDescent="0.55000000000000004">
      <c r="A12" s="2" t="s">
        <v>21</v>
      </c>
      <c r="B12" s="27">
        <v>301829238</v>
      </c>
      <c r="C12" s="2" t="s">
        <v>17</v>
      </c>
      <c r="D12" s="3">
        <v>54423524822</v>
      </c>
      <c r="E12" s="3">
        <v>17678097312</v>
      </c>
      <c r="F12" s="3">
        <v>31798071501</v>
      </c>
      <c r="G12" s="3">
        <f>Table3[[#This Row],[75731810294.0000]]-Table3[[#This Row],[86863500328.0000]]+Table3[[#This Row],[40219524918.0000]]</f>
        <v>40303550633</v>
      </c>
      <c r="H12" s="26">
        <f>(Table3[[#This Row],[29087834884.0000]]/Table3[[#This Row],[Column1]])*100</f>
        <v>5.8784475463107749E-2</v>
      </c>
      <c r="I12" s="12">
        <v>68561555266907</v>
      </c>
    </row>
    <row r="13" spans="1:9" ht="23.1" customHeight="1" x14ac:dyDescent="0.55000000000000004">
      <c r="A13" s="2" t="s">
        <v>22</v>
      </c>
      <c r="B13" s="27">
        <v>301202886</v>
      </c>
      <c r="C13" s="2" t="s">
        <v>17</v>
      </c>
      <c r="D13" s="3">
        <v>0</v>
      </c>
      <c r="E13" s="3">
        <v>17931071414</v>
      </c>
      <c r="F13" s="3">
        <v>5369963443</v>
      </c>
      <c r="G13" s="3">
        <f>Table3[[#This Row],[75731810294.0000]]-Table3[[#This Row],[86863500328.0000]]+Table3[[#This Row],[40219524918.0000]]</f>
        <v>12561107971</v>
      </c>
      <c r="H13" s="26">
        <f>(Table3[[#This Row],[29087834884.0000]]/Table3[[#This Row],[Column1]])*100</f>
        <v>1.832092040809194E-2</v>
      </c>
      <c r="I13" s="12">
        <v>68561555266907</v>
      </c>
    </row>
    <row r="14" spans="1:9" ht="23.1" customHeight="1" x14ac:dyDescent="0.55000000000000004">
      <c r="A14" s="2" t="s">
        <v>23</v>
      </c>
      <c r="B14" s="27">
        <v>301202590</v>
      </c>
      <c r="C14" s="2" t="s">
        <v>17</v>
      </c>
      <c r="D14" s="3">
        <v>34242805339</v>
      </c>
      <c r="E14" s="3">
        <v>13637694494</v>
      </c>
      <c r="F14" s="3">
        <v>39716764021</v>
      </c>
      <c r="G14" s="3">
        <f>Table3[[#This Row],[75731810294.0000]]-Table3[[#This Row],[86863500328.0000]]+Table3[[#This Row],[40219524918.0000]]</f>
        <v>8163735812</v>
      </c>
      <c r="H14" s="26">
        <f>(Table3[[#This Row],[29087834884.0000]]/Table3[[#This Row],[Column1]])*100</f>
        <v>1.1907162520189266E-2</v>
      </c>
      <c r="I14" s="12">
        <v>68561555266907</v>
      </c>
    </row>
    <row r="15" spans="1:9" ht="23.1" customHeight="1" x14ac:dyDescent="0.55000000000000004">
      <c r="A15" s="2" t="s">
        <v>24</v>
      </c>
      <c r="B15" s="27">
        <v>301202280</v>
      </c>
      <c r="C15" s="2" t="s">
        <v>17</v>
      </c>
      <c r="D15" s="3">
        <v>15262319692</v>
      </c>
      <c r="E15" s="3">
        <v>90126376259</v>
      </c>
      <c r="F15" s="3">
        <v>101972481115</v>
      </c>
      <c r="G15" s="3">
        <f>Table3[[#This Row],[75731810294.0000]]-Table3[[#This Row],[86863500328.0000]]+Table3[[#This Row],[40219524918.0000]]</f>
        <v>3416214836</v>
      </c>
      <c r="H15" s="26">
        <f>(Table3[[#This Row],[29087834884.0000]]/Table3[[#This Row],[Column1]])*100</f>
        <v>4.9826974062954551E-3</v>
      </c>
      <c r="I15" s="12">
        <v>68561555266907</v>
      </c>
    </row>
    <row r="16" spans="1:9" ht="23.1" customHeight="1" x14ac:dyDescent="0.55000000000000004">
      <c r="A16" s="2" t="s">
        <v>25</v>
      </c>
      <c r="B16" s="27">
        <v>301201055</v>
      </c>
      <c r="C16" s="2" t="s">
        <v>17</v>
      </c>
      <c r="D16" s="3">
        <v>11724991482</v>
      </c>
      <c r="E16" s="3">
        <v>38105958053</v>
      </c>
      <c r="F16" s="3">
        <v>39678853602</v>
      </c>
      <c r="G16" s="3">
        <f>Table3[[#This Row],[75731810294.0000]]-Table3[[#This Row],[86863500328.0000]]+Table3[[#This Row],[40219524918.0000]]</f>
        <v>10152095933</v>
      </c>
      <c r="H16" s="26">
        <f>(Table3[[#This Row],[29087834884.0000]]/Table3[[#This Row],[Column1]])*100</f>
        <v>1.4807271937572529E-2</v>
      </c>
      <c r="I16" s="12">
        <v>68561555266907</v>
      </c>
    </row>
    <row r="17" spans="1:9" ht="23.1" customHeight="1" x14ac:dyDescent="0.55000000000000004">
      <c r="A17" s="2" t="s">
        <v>26</v>
      </c>
      <c r="B17" s="27">
        <v>288030758</v>
      </c>
      <c r="C17" s="2" t="s">
        <v>17</v>
      </c>
      <c r="D17" s="3">
        <v>80954691253</v>
      </c>
      <c r="E17" s="3">
        <v>997853836</v>
      </c>
      <c r="F17" s="3">
        <v>41804948859</v>
      </c>
      <c r="G17" s="3">
        <f>Table3[[#This Row],[75731810294.0000]]-Table3[[#This Row],[86863500328.0000]]+Table3[[#This Row],[40219524918.0000]]</f>
        <v>40147596230</v>
      </c>
      <c r="H17" s="26">
        <f>(Table3[[#This Row],[29087834884.0000]]/Table3[[#This Row],[Column1]])*100</f>
        <v>5.8557009206846665E-2</v>
      </c>
      <c r="I17" s="12">
        <v>68561555266907</v>
      </c>
    </row>
    <row r="18" spans="1:9" ht="23.1" customHeight="1" x14ac:dyDescent="0.55000000000000004">
      <c r="A18" s="2" t="s">
        <v>27</v>
      </c>
      <c r="B18" s="27">
        <v>262546747</v>
      </c>
      <c r="C18" s="2" t="s">
        <v>17</v>
      </c>
      <c r="D18" s="3">
        <v>130709773685</v>
      </c>
      <c r="E18" s="3">
        <v>474379783523</v>
      </c>
      <c r="F18" s="3">
        <v>280139083606</v>
      </c>
      <c r="G18" s="3">
        <f>Table3[[#This Row],[75731810294.0000]]-Table3[[#This Row],[86863500328.0000]]+Table3[[#This Row],[40219524918.0000]]</f>
        <v>324950473602</v>
      </c>
      <c r="H18" s="26">
        <f>(Table3[[#This Row],[29087834884.0000]]/Table3[[#This Row],[Column1]])*100</f>
        <v>0.47395434998080582</v>
      </c>
      <c r="I18" s="12">
        <v>68561555266907</v>
      </c>
    </row>
    <row r="19" spans="1:9" ht="23.1" customHeight="1" x14ac:dyDescent="0.55000000000000004">
      <c r="A19" s="2" t="s">
        <v>28</v>
      </c>
      <c r="B19" s="27">
        <v>310236101</v>
      </c>
      <c r="C19" s="2" t="s">
        <v>17</v>
      </c>
      <c r="D19" s="3">
        <v>1630190920</v>
      </c>
      <c r="E19" s="3">
        <v>6125194109</v>
      </c>
      <c r="F19" s="3">
        <v>6799326728</v>
      </c>
      <c r="G19" s="3">
        <f>Table3[[#This Row],[75731810294.0000]]-Table3[[#This Row],[86863500328.0000]]+Table3[[#This Row],[40219524918.0000]]</f>
        <v>956058301</v>
      </c>
      <c r="H19" s="26">
        <f>(Table3[[#This Row],[29087834884.0000]]/Table3[[#This Row],[Column1]])*100</f>
        <v>1.3944524701607318E-3</v>
      </c>
      <c r="I19" s="12">
        <v>68561555266907</v>
      </c>
    </row>
    <row r="20" spans="1:9" ht="23.1" customHeight="1" x14ac:dyDescent="0.55000000000000004">
      <c r="A20" s="2" t="s">
        <v>29</v>
      </c>
      <c r="B20" s="27">
        <v>302568906</v>
      </c>
      <c r="C20" s="2" t="s">
        <v>17</v>
      </c>
      <c r="D20" s="3">
        <v>82142340905</v>
      </c>
      <c r="E20" s="3">
        <v>165275603596</v>
      </c>
      <c r="F20" s="3">
        <v>185647381893</v>
      </c>
      <c r="G20" s="3">
        <f>Table3[[#This Row],[75731810294.0000]]-Table3[[#This Row],[86863500328.0000]]+Table3[[#This Row],[40219524918.0000]]</f>
        <v>61770562608</v>
      </c>
      <c r="H20" s="26">
        <f>(Table3[[#This Row],[29087834884.0000]]/Table3[[#This Row],[Column1]])*100</f>
        <v>9.0095042866997432E-2</v>
      </c>
      <c r="I20" s="12">
        <v>68561555266907</v>
      </c>
    </row>
    <row r="21" spans="1:9" ht="23.1" customHeight="1" x14ac:dyDescent="0.55000000000000004">
      <c r="A21" s="2" t="s">
        <v>30</v>
      </c>
      <c r="B21" s="27">
        <v>302569200</v>
      </c>
      <c r="C21" s="2" t="s">
        <v>17</v>
      </c>
      <c r="D21" s="3">
        <v>20180818350</v>
      </c>
      <c r="E21" s="3">
        <v>23242719788</v>
      </c>
      <c r="F21" s="3">
        <v>20830999359</v>
      </c>
      <c r="G21" s="3">
        <f>Table3[[#This Row],[75731810294.0000]]-Table3[[#This Row],[86863500328.0000]]+Table3[[#This Row],[40219524918.0000]]</f>
        <v>22592538779</v>
      </c>
      <c r="H21" s="26">
        <f>(Table3[[#This Row],[29087834884.0000]]/Table3[[#This Row],[Column1]])*100</f>
        <v>3.295219703089914E-2</v>
      </c>
      <c r="I21" s="12">
        <v>68561555266907</v>
      </c>
    </row>
    <row r="22" spans="1:9" ht="23.1" customHeight="1" x14ac:dyDescent="0.55000000000000004">
      <c r="A22" s="2" t="s">
        <v>31</v>
      </c>
      <c r="B22" s="27">
        <v>3018393130</v>
      </c>
      <c r="C22" s="2" t="s">
        <v>17</v>
      </c>
      <c r="D22" s="3">
        <v>13981220684</v>
      </c>
      <c r="E22" s="3">
        <v>24978265460</v>
      </c>
      <c r="F22" s="3">
        <v>24208952869</v>
      </c>
      <c r="G22" s="3">
        <f>Table3[[#This Row],[75731810294.0000]]-Table3[[#This Row],[86863500328.0000]]+Table3[[#This Row],[40219524918.0000]]</f>
        <v>14750533275</v>
      </c>
      <c r="H22" s="26">
        <f>(Table3[[#This Row],[29087834884.0000]]/Table3[[#This Row],[Column1]])*100</f>
        <v>2.1514292109589474E-2</v>
      </c>
      <c r="I22" s="12">
        <v>68561555266907</v>
      </c>
    </row>
    <row r="23" spans="1:9" ht="23.1" customHeight="1" x14ac:dyDescent="0.55000000000000004">
      <c r="A23" s="2" t="s">
        <v>32</v>
      </c>
      <c r="B23" s="27">
        <v>301834775</v>
      </c>
      <c r="C23" s="2" t="s">
        <v>17</v>
      </c>
      <c r="D23" s="3">
        <v>985540502</v>
      </c>
      <c r="E23" s="3">
        <v>5835761563</v>
      </c>
      <c r="F23" s="3">
        <v>2048928380</v>
      </c>
      <c r="G23" s="3">
        <f>Table3[[#This Row],[75731810294.0000]]-Table3[[#This Row],[86863500328.0000]]+Table3[[#This Row],[40219524918.0000]]</f>
        <v>4772373685</v>
      </c>
      <c r="H23" s="26">
        <f>(Table3[[#This Row],[29087834884.0000]]/Table3[[#This Row],[Column1]])*100</f>
        <v>6.9607138671539288E-3</v>
      </c>
      <c r="I23" s="12">
        <v>68561555266907</v>
      </c>
    </row>
    <row r="24" spans="1:9" ht="23.1" customHeight="1" x14ac:dyDescent="0.55000000000000004">
      <c r="A24" s="2" t="s">
        <v>33</v>
      </c>
      <c r="B24" s="27">
        <v>301203970</v>
      </c>
      <c r="C24" s="2" t="s">
        <v>17</v>
      </c>
      <c r="D24" s="3">
        <v>11309447745</v>
      </c>
      <c r="E24" s="3">
        <v>12416446829</v>
      </c>
      <c r="F24" s="3">
        <v>12279266173</v>
      </c>
      <c r="G24" s="3">
        <f>Table3[[#This Row],[75731810294.0000]]-Table3[[#This Row],[86863500328.0000]]+Table3[[#This Row],[40219524918.0000]]</f>
        <v>11446628401</v>
      </c>
      <c r="H24" s="26">
        <f>(Table3[[#This Row],[29087834884.0000]]/Table3[[#This Row],[Column1]])*100</f>
        <v>1.669540365068849E-2</v>
      </c>
      <c r="I24" s="12">
        <v>68561555266907</v>
      </c>
    </row>
    <row r="25" spans="1:9" ht="23.1" customHeight="1" x14ac:dyDescent="0.55000000000000004">
      <c r="A25" s="2" t="s">
        <v>34</v>
      </c>
      <c r="B25" s="27">
        <v>301202928</v>
      </c>
      <c r="C25" s="2" t="s">
        <v>17</v>
      </c>
      <c r="D25" s="3">
        <v>84047138087</v>
      </c>
      <c r="E25" s="3">
        <v>26730935650</v>
      </c>
      <c r="F25" s="3">
        <v>91549639338</v>
      </c>
      <c r="G25" s="3">
        <f>Table3[[#This Row],[75731810294.0000]]-Table3[[#This Row],[86863500328.0000]]+Table3[[#This Row],[40219524918.0000]]</f>
        <v>19228434399</v>
      </c>
      <c r="H25" s="26">
        <f>(Table3[[#This Row],[29087834884.0000]]/Table3[[#This Row],[Column1]])*100</f>
        <v>2.8045504983287766E-2</v>
      </c>
      <c r="I25" s="12">
        <v>68561555266907</v>
      </c>
    </row>
    <row r="26" spans="1:9" ht="23.1" customHeight="1" x14ac:dyDescent="0.55000000000000004">
      <c r="A26" s="2" t="s">
        <v>35</v>
      </c>
      <c r="B26" s="27">
        <v>301202450</v>
      </c>
      <c r="C26" s="2" t="s">
        <v>17</v>
      </c>
      <c r="D26" s="3">
        <v>40353193196</v>
      </c>
      <c r="E26" s="3">
        <v>36540646382</v>
      </c>
      <c r="F26" s="3">
        <v>49525320254</v>
      </c>
      <c r="G26" s="3">
        <f>Table3[[#This Row],[75731810294.0000]]-Table3[[#This Row],[86863500328.0000]]+Table3[[#This Row],[40219524918.0000]]</f>
        <v>27368519324</v>
      </c>
      <c r="H26" s="26">
        <f>(Table3[[#This Row],[29087834884.0000]]/Table3[[#This Row],[Column1]])*100</f>
        <v>3.9918171659694135E-2</v>
      </c>
      <c r="I26" s="12">
        <v>68561555266907</v>
      </c>
    </row>
    <row r="27" spans="1:9" ht="23.1" customHeight="1" x14ac:dyDescent="0.55000000000000004">
      <c r="A27" s="2" t="s">
        <v>36</v>
      </c>
      <c r="B27" s="27">
        <v>301202035</v>
      </c>
      <c r="C27" s="2" t="s">
        <v>17</v>
      </c>
      <c r="D27" s="3">
        <v>11987595487</v>
      </c>
      <c r="E27" s="3">
        <v>58090583697</v>
      </c>
      <c r="F27" s="3">
        <v>51602036241</v>
      </c>
      <c r="G27" s="3">
        <f>Table3[[#This Row],[75731810294.0000]]-Table3[[#This Row],[86863500328.0000]]+Table3[[#This Row],[40219524918.0000]]</f>
        <v>18476142943</v>
      </c>
      <c r="H27" s="26">
        <f>(Table3[[#This Row],[29087834884.0000]]/Table3[[#This Row],[Column1]])*100</f>
        <v>2.6948255288365641E-2</v>
      </c>
      <c r="I27" s="12">
        <v>68561555266907</v>
      </c>
    </row>
    <row r="28" spans="1:9" ht="23.1" customHeight="1" x14ac:dyDescent="0.55000000000000004">
      <c r="A28" s="2" t="s">
        <v>37</v>
      </c>
      <c r="B28" s="27">
        <v>288032305</v>
      </c>
      <c r="C28" s="2" t="s">
        <v>17</v>
      </c>
      <c r="D28" s="3">
        <v>87711994827</v>
      </c>
      <c r="E28" s="3">
        <v>318141837273</v>
      </c>
      <c r="F28" s="3">
        <v>272971639158</v>
      </c>
      <c r="G28" s="3">
        <f>Table3[[#This Row],[75731810294.0000]]-Table3[[#This Row],[86863500328.0000]]+Table3[[#This Row],[40219524918.0000]]</f>
        <v>132882192942</v>
      </c>
      <c r="H28" s="26">
        <f>(Table3[[#This Row],[29087834884.0000]]/Table3[[#This Row],[Column1]])*100</f>
        <v>0.19381443787950214</v>
      </c>
      <c r="I28" s="12">
        <v>68561555266907</v>
      </c>
    </row>
    <row r="29" spans="1:9" ht="23.1" customHeight="1" x14ac:dyDescent="0.55000000000000004">
      <c r="A29" s="2" t="s">
        <v>38</v>
      </c>
      <c r="B29" s="27">
        <v>288030497</v>
      </c>
      <c r="C29" s="2" t="s">
        <v>17</v>
      </c>
      <c r="D29" s="3">
        <v>15438391951</v>
      </c>
      <c r="E29" s="3">
        <v>35938399165</v>
      </c>
      <c r="F29" s="3">
        <v>20430592175</v>
      </c>
      <c r="G29" s="3">
        <f>Table3[[#This Row],[75731810294.0000]]-Table3[[#This Row],[86863500328.0000]]+Table3[[#This Row],[40219524918.0000]]</f>
        <v>30946198941</v>
      </c>
      <c r="H29" s="26">
        <f>(Table3[[#This Row],[29087834884.0000]]/Table3[[#This Row],[Column1]])*100</f>
        <v>4.5136372447398342E-2</v>
      </c>
      <c r="I29" s="12">
        <v>68561555266907</v>
      </c>
    </row>
    <row r="30" spans="1:9" ht="23.1" customHeight="1" x14ac:dyDescent="0.55000000000000004">
      <c r="A30" s="2" t="s">
        <v>39</v>
      </c>
      <c r="B30" s="27">
        <v>301839359</v>
      </c>
      <c r="C30" s="2" t="s">
        <v>17</v>
      </c>
      <c r="D30" s="3">
        <v>69432250322</v>
      </c>
      <c r="E30" s="3">
        <v>199106311873</v>
      </c>
      <c r="F30" s="3">
        <v>122685320794</v>
      </c>
      <c r="G30" s="3">
        <f>Table3[[#This Row],[75731810294.0000]]-Table3[[#This Row],[86863500328.0000]]+Table3[[#This Row],[40219524918.0000]]</f>
        <v>145853241401</v>
      </c>
      <c r="H30" s="26">
        <f>(Table3[[#This Row],[29087834884.0000]]/Table3[[#This Row],[Column1]])*100</f>
        <v>0.21273327425727143</v>
      </c>
      <c r="I30" s="12">
        <v>68561555266907</v>
      </c>
    </row>
    <row r="31" spans="1:9" ht="23.1" customHeight="1" x14ac:dyDescent="0.55000000000000004">
      <c r="A31" s="2" t="s">
        <v>40</v>
      </c>
      <c r="B31" s="27">
        <v>301809744</v>
      </c>
      <c r="C31" s="2" t="s">
        <v>17</v>
      </c>
      <c r="D31" s="3">
        <v>32419622472</v>
      </c>
      <c r="E31" s="3">
        <v>26513600963</v>
      </c>
      <c r="F31" s="3">
        <v>21511635857</v>
      </c>
      <c r="G31" s="3">
        <f>Table3[[#This Row],[75731810294.0000]]-Table3[[#This Row],[86863500328.0000]]+Table3[[#This Row],[40219524918.0000]]</f>
        <v>37421587578</v>
      </c>
      <c r="H31" s="26">
        <f>(Table3[[#This Row],[29087834884.0000]]/Table3[[#This Row],[Column1]])*100</f>
        <v>5.4581007435317755E-2</v>
      </c>
      <c r="I31" s="12">
        <v>68561555266907</v>
      </c>
    </row>
    <row r="32" spans="1:9" ht="23.1" customHeight="1" x14ac:dyDescent="0.55000000000000004">
      <c r="A32" s="2" t="s">
        <v>41</v>
      </c>
      <c r="B32" s="27">
        <v>301203910</v>
      </c>
      <c r="C32" s="2" t="s">
        <v>17</v>
      </c>
      <c r="D32" s="3">
        <v>18779259825</v>
      </c>
      <c r="E32" s="3">
        <v>13592023049</v>
      </c>
      <c r="F32" s="3">
        <v>29403735824</v>
      </c>
      <c r="G32" s="3">
        <f>Table3[[#This Row],[75731810294.0000]]-Table3[[#This Row],[86863500328.0000]]+Table3[[#This Row],[40219524918.0000]]</f>
        <v>2967547050</v>
      </c>
      <c r="H32" s="26">
        <f>(Table3[[#This Row],[29087834884.0000]]/Table3[[#This Row],[Column1]])*100</f>
        <v>4.3282959939392783E-3</v>
      </c>
      <c r="I32" s="12">
        <v>68561555266907</v>
      </c>
    </row>
    <row r="33" spans="1:9" ht="23.1" customHeight="1" x14ac:dyDescent="0.55000000000000004">
      <c r="A33" s="2" t="s">
        <v>42</v>
      </c>
      <c r="B33" s="27">
        <v>301202783</v>
      </c>
      <c r="C33" s="2" t="s">
        <v>17</v>
      </c>
      <c r="D33" s="3">
        <v>56320094112</v>
      </c>
      <c r="E33" s="3">
        <v>143498868718</v>
      </c>
      <c r="F33" s="3">
        <v>170519283492</v>
      </c>
      <c r="G33" s="3">
        <f>Table3[[#This Row],[75731810294.0000]]-Table3[[#This Row],[86863500328.0000]]+Table3[[#This Row],[40219524918.0000]]</f>
        <v>29299679338</v>
      </c>
      <c r="H33" s="26">
        <f>(Table3[[#This Row],[29087834884.0000]]/Table3[[#This Row],[Column1]])*100</f>
        <v>4.2734852241810568E-2</v>
      </c>
      <c r="I33" s="12">
        <v>68561555266907</v>
      </c>
    </row>
    <row r="34" spans="1:9" ht="23.1" customHeight="1" x14ac:dyDescent="0.55000000000000004">
      <c r="A34" s="2" t="s">
        <v>43</v>
      </c>
      <c r="B34" s="27">
        <v>301202503</v>
      </c>
      <c r="C34" s="2" t="s">
        <v>17</v>
      </c>
      <c r="D34" s="3">
        <v>50760450771</v>
      </c>
      <c r="E34" s="3">
        <v>6318535016</v>
      </c>
      <c r="F34" s="3">
        <v>57073440003</v>
      </c>
      <c r="G34" s="3">
        <f>Table3[[#This Row],[75731810294.0000]]-Table3[[#This Row],[86863500328.0000]]+Table3[[#This Row],[40219524918.0000]]</f>
        <v>5545784</v>
      </c>
      <c r="H34" s="26">
        <f>(Table3[[#This Row],[29087834884.0000]]/Table3[[#This Row],[Column1]])*100</f>
        <v>8.0887663332760126E-6</v>
      </c>
      <c r="I34" s="12">
        <v>68561555266907</v>
      </c>
    </row>
    <row r="35" spans="1:9" ht="23.1" customHeight="1" x14ac:dyDescent="0.55000000000000004">
      <c r="A35" s="2" t="s">
        <v>44</v>
      </c>
      <c r="B35" s="27">
        <v>301200932</v>
      </c>
      <c r="C35" s="2" t="s">
        <v>17</v>
      </c>
      <c r="D35" s="3">
        <v>22074251121</v>
      </c>
      <c r="E35" s="3">
        <v>15419863949</v>
      </c>
      <c r="F35" s="3">
        <v>34140701592</v>
      </c>
      <c r="G35" s="3">
        <f>Table3[[#This Row],[75731810294.0000]]-Table3[[#This Row],[86863500328.0000]]+Table3[[#This Row],[40219524918.0000]]</f>
        <v>3353413478</v>
      </c>
      <c r="H35" s="26">
        <f>(Table3[[#This Row],[29087834884.0000]]/Table3[[#This Row],[Column1]])*100</f>
        <v>4.8910989036717659E-3</v>
      </c>
      <c r="I35" s="12">
        <v>68561555266907</v>
      </c>
    </row>
    <row r="36" spans="1:9" ht="23.1" customHeight="1" x14ac:dyDescent="0.55000000000000004">
      <c r="A36" s="2" t="s">
        <v>45</v>
      </c>
      <c r="B36" s="27">
        <v>288032810</v>
      </c>
      <c r="C36" s="2" t="s">
        <v>17</v>
      </c>
      <c r="D36" s="3">
        <v>11476590034</v>
      </c>
      <c r="E36" s="3">
        <v>3966333149</v>
      </c>
      <c r="F36" s="3">
        <v>15264912196</v>
      </c>
      <c r="G36" s="3">
        <f>Table3[[#This Row],[75731810294.0000]]-Table3[[#This Row],[86863500328.0000]]+Table3[[#This Row],[40219524918.0000]]</f>
        <v>178010987</v>
      </c>
      <c r="H36" s="26">
        <f>(Table3[[#This Row],[29087834884.0000]]/Table3[[#This Row],[Column1]])*100</f>
        <v>2.5963674001707132E-4</v>
      </c>
      <c r="I36" s="12">
        <v>68561555266907</v>
      </c>
    </row>
    <row r="37" spans="1:9" ht="23.1" customHeight="1" x14ac:dyDescent="0.55000000000000004">
      <c r="A37" s="2" t="s">
        <v>46</v>
      </c>
      <c r="B37" s="27">
        <v>288032603</v>
      </c>
      <c r="C37" s="2" t="s">
        <v>17</v>
      </c>
      <c r="D37" s="3">
        <v>32922236111</v>
      </c>
      <c r="E37" s="3">
        <v>82953058166</v>
      </c>
      <c r="F37" s="3">
        <v>70925622435</v>
      </c>
      <c r="G37" s="3">
        <f>Table3[[#This Row],[75731810294.0000]]-Table3[[#This Row],[86863500328.0000]]+Table3[[#This Row],[40219524918.0000]]</f>
        <v>44949671842</v>
      </c>
      <c r="H37" s="26">
        <f>(Table3[[#This Row],[29087834884.0000]]/Table3[[#This Row],[Column1]])*100</f>
        <v>6.556104462189194E-2</v>
      </c>
      <c r="I37" s="12">
        <v>68561555266907</v>
      </c>
    </row>
    <row r="38" spans="1:9" ht="23.1" customHeight="1" x14ac:dyDescent="0.55000000000000004">
      <c r="A38" s="2" t="s">
        <v>47</v>
      </c>
      <c r="B38" s="27">
        <v>288030928</v>
      </c>
      <c r="C38" s="2" t="s">
        <v>17</v>
      </c>
      <c r="D38" s="3">
        <v>28105737935</v>
      </c>
      <c r="E38" s="3">
        <v>64146311758</v>
      </c>
      <c r="F38" s="3">
        <v>63728011574</v>
      </c>
      <c r="G38" s="3">
        <f>Table3[[#This Row],[75731810294.0000]]-Table3[[#This Row],[86863500328.0000]]+Table3[[#This Row],[40219524918.0000]]</f>
        <v>28524038119</v>
      </c>
      <c r="H38" s="26">
        <f>(Table3[[#This Row],[29087834884.0000]]/Table3[[#This Row],[Column1]])*100</f>
        <v>4.1603545905511075E-2</v>
      </c>
      <c r="I38" s="12">
        <v>68561555266907</v>
      </c>
    </row>
    <row r="39" spans="1:9" ht="23.1" customHeight="1" x14ac:dyDescent="0.55000000000000004">
      <c r="A39" s="2" t="s">
        <v>48</v>
      </c>
      <c r="B39" s="27">
        <v>302568566</v>
      </c>
      <c r="C39" s="2" t="s">
        <v>17</v>
      </c>
      <c r="D39" s="3">
        <v>95918462841</v>
      </c>
      <c r="E39" s="3">
        <v>83022036931</v>
      </c>
      <c r="F39" s="3">
        <v>165425272847</v>
      </c>
      <c r="G39" s="3">
        <f>Table3[[#This Row],[75731810294.0000]]-Table3[[#This Row],[86863500328.0000]]+Table3[[#This Row],[40219524918.0000]]</f>
        <v>13515226925</v>
      </c>
      <c r="H39" s="26">
        <f>(Table3[[#This Row],[29087834884.0000]]/Table3[[#This Row],[Column1]])*100</f>
        <v>1.9712544256596631E-2</v>
      </c>
      <c r="I39" s="12">
        <v>68561555266907</v>
      </c>
    </row>
    <row r="40" spans="1:9" ht="23.1" customHeight="1" x14ac:dyDescent="0.55000000000000004">
      <c r="A40" s="2" t="s">
        <v>49</v>
      </c>
      <c r="B40" s="27">
        <v>301838150</v>
      </c>
      <c r="C40" s="2" t="s">
        <v>17</v>
      </c>
      <c r="D40" s="3">
        <v>951794261</v>
      </c>
      <c r="E40" s="3">
        <v>21470373785</v>
      </c>
      <c r="F40" s="3">
        <v>5217007972</v>
      </c>
      <c r="G40" s="3">
        <f>Table3[[#This Row],[75731810294.0000]]-Table3[[#This Row],[86863500328.0000]]+Table3[[#This Row],[40219524918.0000]]</f>
        <v>17205160074</v>
      </c>
      <c r="H40" s="26">
        <f>(Table3[[#This Row],[29087834884.0000]]/Table3[[#This Row],[Column1]])*100</f>
        <v>2.5094471686094487E-2</v>
      </c>
      <c r="I40" s="12">
        <v>68561555266907</v>
      </c>
    </row>
    <row r="41" spans="1:9" ht="23.1" customHeight="1" x14ac:dyDescent="0.55000000000000004">
      <c r="A41" s="2" t="s">
        <v>50</v>
      </c>
      <c r="B41" s="27">
        <v>301834295</v>
      </c>
      <c r="C41" s="2" t="s">
        <v>17</v>
      </c>
      <c r="D41" s="3">
        <v>20340985854</v>
      </c>
      <c r="E41" s="3">
        <v>8744241145</v>
      </c>
      <c r="F41" s="3">
        <v>8109968951</v>
      </c>
      <c r="G41" s="3">
        <f>Table3[[#This Row],[75731810294.0000]]-Table3[[#This Row],[86863500328.0000]]+Table3[[#This Row],[40219524918.0000]]</f>
        <v>20975258048</v>
      </c>
      <c r="H41" s="26">
        <f>(Table3[[#This Row],[29087834884.0000]]/Table3[[#This Row],[Column1]])*100</f>
        <v>3.0593322987415149E-2</v>
      </c>
      <c r="I41" s="12">
        <v>68561555266907</v>
      </c>
    </row>
    <row r="42" spans="1:9" ht="23.1" customHeight="1" x14ac:dyDescent="0.55000000000000004">
      <c r="A42" s="2" t="s">
        <v>51</v>
      </c>
      <c r="B42" s="27">
        <v>301833965</v>
      </c>
      <c r="C42" s="2" t="s">
        <v>17</v>
      </c>
      <c r="D42" s="3">
        <v>26533147613</v>
      </c>
      <c r="E42" s="3">
        <v>16361450927</v>
      </c>
      <c r="F42" s="3">
        <v>37273030124</v>
      </c>
      <c r="G42" s="3">
        <f>Table3[[#This Row],[75731810294.0000]]-Table3[[#This Row],[86863500328.0000]]+Table3[[#This Row],[40219524918.0000]]</f>
        <v>5621568416</v>
      </c>
      <c r="H42" s="26">
        <f>(Table3[[#This Row],[29087834884.0000]]/Table3[[#This Row],[Column1]])*100</f>
        <v>8.1993011887135456E-3</v>
      </c>
      <c r="I42" s="12">
        <v>68561555266907</v>
      </c>
    </row>
    <row r="43" spans="1:9" ht="23.1" customHeight="1" x14ac:dyDescent="0.55000000000000004">
      <c r="A43" s="2" t="s">
        <v>52</v>
      </c>
      <c r="B43" s="27">
        <v>301203957</v>
      </c>
      <c r="C43" s="2" t="s">
        <v>17</v>
      </c>
      <c r="D43" s="3">
        <v>42885411564</v>
      </c>
      <c r="E43" s="3">
        <v>35765753654</v>
      </c>
      <c r="F43" s="3">
        <v>65279677555</v>
      </c>
      <c r="G43" s="3">
        <f>Table3[[#This Row],[75731810294.0000]]-Table3[[#This Row],[86863500328.0000]]+Table3[[#This Row],[40219524918.0000]]</f>
        <v>13371487663</v>
      </c>
      <c r="H43" s="26">
        <f>(Table3[[#This Row],[29087834884.0000]]/Table3[[#This Row],[Column1]])*100</f>
        <v>1.9502894312921303E-2</v>
      </c>
      <c r="I43" s="12">
        <v>68561555266907</v>
      </c>
    </row>
    <row r="44" spans="1:9" ht="23.1" customHeight="1" x14ac:dyDescent="0.55000000000000004">
      <c r="A44" s="2" t="s">
        <v>53</v>
      </c>
      <c r="B44" s="27">
        <v>301202837</v>
      </c>
      <c r="C44" s="2" t="s">
        <v>17</v>
      </c>
      <c r="D44" s="3">
        <v>11178358449</v>
      </c>
      <c r="E44" s="3">
        <v>25564885674</v>
      </c>
      <c r="F44" s="3">
        <v>17405223281</v>
      </c>
      <c r="G44" s="3">
        <f>Table3[[#This Row],[75731810294.0000]]-Table3[[#This Row],[86863500328.0000]]+Table3[[#This Row],[40219524918.0000]]</f>
        <v>19338020842</v>
      </c>
      <c r="H44" s="26">
        <f>(Table3[[#This Row],[29087834884.0000]]/Table3[[#This Row],[Column1]])*100</f>
        <v>2.8205341560176064E-2</v>
      </c>
      <c r="I44" s="12">
        <v>68561555266907</v>
      </c>
    </row>
    <row r="45" spans="1:9" ht="23.1" customHeight="1" x14ac:dyDescent="0.55000000000000004">
      <c r="A45" s="2" t="s">
        <v>54</v>
      </c>
      <c r="B45" s="27">
        <v>301202394</v>
      </c>
      <c r="C45" s="2" t="s">
        <v>17</v>
      </c>
      <c r="D45" s="3">
        <v>9554456596</v>
      </c>
      <c r="E45" s="3">
        <v>10269442151</v>
      </c>
      <c r="F45" s="3">
        <v>13463443586</v>
      </c>
      <c r="G45" s="3">
        <f>Table3[[#This Row],[75731810294.0000]]-Table3[[#This Row],[86863500328.0000]]+Table3[[#This Row],[40219524918.0000]]</f>
        <v>6360455161</v>
      </c>
      <c r="H45" s="26">
        <f>(Table3[[#This Row],[29087834884.0000]]/Table3[[#This Row],[Column1]])*100</f>
        <v>9.2769995316457424E-3</v>
      </c>
      <c r="I45" s="12">
        <v>68561555266907</v>
      </c>
    </row>
    <row r="46" spans="1:9" ht="23.1" customHeight="1" x14ac:dyDescent="0.55000000000000004">
      <c r="A46" s="2" t="s">
        <v>55</v>
      </c>
      <c r="B46" s="27">
        <v>301200981</v>
      </c>
      <c r="C46" s="2" t="s">
        <v>17</v>
      </c>
      <c r="D46" s="3">
        <v>22492740180</v>
      </c>
      <c r="E46" s="3">
        <v>28111985643</v>
      </c>
      <c r="F46" s="3">
        <v>25476599447</v>
      </c>
      <c r="G46" s="3">
        <f>Table3[[#This Row],[75731810294.0000]]-Table3[[#This Row],[86863500328.0000]]+Table3[[#This Row],[40219524918.0000]]</f>
        <v>25128126376</v>
      </c>
      <c r="H46" s="26">
        <f>(Table3[[#This Row],[29087834884.0000]]/Table3[[#This Row],[Column1]])*100</f>
        <v>3.665046144034708E-2</v>
      </c>
      <c r="I46" s="12">
        <v>68561555266907</v>
      </c>
    </row>
    <row r="47" spans="1:9" ht="23.1" customHeight="1" x14ac:dyDescent="0.55000000000000004">
      <c r="A47" s="2" t="s">
        <v>56</v>
      </c>
      <c r="B47" s="27">
        <v>288027917</v>
      </c>
      <c r="C47" s="2" t="s">
        <v>17</v>
      </c>
      <c r="D47" s="3">
        <v>6191597071</v>
      </c>
      <c r="E47" s="3">
        <v>98800539513</v>
      </c>
      <c r="F47" s="3">
        <v>62885833826</v>
      </c>
      <c r="G47" s="3">
        <f>Table3[[#This Row],[75731810294.0000]]-Table3[[#This Row],[86863500328.0000]]+Table3[[#This Row],[40219524918.0000]]</f>
        <v>42106302758</v>
      </c>
      <c r="H47" s="26">
        <f>(Table3[[#This Row],[29087834884.0000]]/Table3[[#This Row],[Column1]])*100</f>
        <v>6.1413867573572513E-2</v>
      </c>
      <c r="I47" s="12">
        <v>68561555266907</v>
      </c>
    </row>
    <row r="48" spans="1:9" ht="23.1" customHeight="1" x14ac:dyDescent="0.55000000000000004">
      <c r="A48" s="2" t="s">
        <v>57</v>
      </c>
      <c r="B48" s="27">
        <v>315009287</v>
      </c>
      <c r="C48" s="2" t="s">
        <v>17</v>
      </c>
      <c r="D48" s="3">
        <v>91224080418</v>
      </c>
      <c r="E48" s="3">
        <v>88713904827</v>
      </c>
      <c r="F48" s="3">
        <v>90609772707</v>
      </c>
      <c r="G48" s="3">
        <f>Table3[[#This Row],[75731810294.0000]]-Table3[[#This Row],[86863500328.0000]]+Table3[[#This Row],[40219524918.0000]]</f>
        <v>89328212538</v>
      </c>
      <c r="H48" s="26">
        <f>(Table3[[#This Row],[29087834884.0000]]/Table3[[#This Row],[Column1]])*100</f>
        <v>0.13028906971297449</v>
      </c>
      <c r="I48" s="12">
        <v>68561555266907</v>
      </c>
    </row>
    <row r="49" spans="1:9" ht="23.1" customHeight="1" x14ac:dyDescent="0.55000000000000004">
      <c r="A49" s="2" t="s">
        <v>58</v>
      </c>
      <c r="B49" s="27">
        <v>304164240</v>
      </c>
      <c r="C49" s="2" t="s">
        <v>17</v>
      </c>
      <c r="D49" s="3">
        <v>6280398789</v>
      </c>
      <c r="E49" s="3">
        <v>99393280001</v>
      </c>
      <c r="F49" s="3">
        <v>44672042379</v>
      </c>
      <c r="G49" s="3">
        <f>Table3[[#This Row],[75731810294.0000]]-Table3[[#This Row],[86863500328.0000]]+Table3[[#This Row],[40219524918.0000]]</f>
        <v>61001636411</v>
      </c>
      <c r="H49" s="26">
        <f>(Table3[[#This Row],[29087834884.0000]]/Table3[[#This Row],[Column1]])*100</f>
        <v>8.8973530681332152E-2</v>
      </c>
      <c r="I49" s="12">
        <v>68561555266907</v>
      </c>
    </row>
    <row r="50" spans="1:9" ht="23.1" customHeight="1" x14ac:dyDescent="0.55000000000000004">
      <c r="A50" s="2" t="s">
        <v>59</v>
      </c>
      <c r="B50" s="27">
        <v>301838495</v>
      </c>
      <c r="C50" s="2" t="s">
        <v>17</v>
      </c>
      <c r="D50" s="3">
        <v>50065325073</v>
      </c>
      <c r="E50" s="3">
        <v>603345582</v>
      </c>
      <c r="F50" s="3">
        <v>50034299496</v>
      </c>
      <c r="G50" s="3">
        <f>Table3[[#This Row],[75731810294.0000]]-Table3[[#This Row],[86863500328.0000]]+Table3[[#This Row],[40219524918.0000]]</f>
        <v>634371159</v>
      </c>
      <c r="H50" s="26">
        <f>(Table3[[#This Row],[29087834884.0000]]/Table3[[#This Row],[Column1]])*100</f>
        <v>9.2525783076305955E-4</v>
      </c>
      <c r="I50" s="12">
        <v>68561555266907</v>
      </c>
    </row>
    <row r="51" spans="1:9" ht="23.1" customHeight="1" x14ac:dyDescent="0.55000000000000004">
      <c r="A51" s="2" t="s">
        <v>60</v>
      </c>
      <c r="B51" s="27">
        <v>301835810</v>
      </c>
      <c r="C51" s="2" t="s">
        <v>17</v>
      </c>
      <c r="D51" s="3">
        <v>10805748514</v>
      </c>
      <c r="E51" s="3">
        <v>27690562334</v>
      </c>
      <c r="F51" s="3">
        <v>14757935821</v>
      </c>
      <c r="G51" s="3">
        <f>Table3[[#This Row],[75731810294.0000]]-Table3[[#This Row],[86863500328.0000]]+Table3[[#This Row],[40219524918.0000]]</f>
        <v>23738375027</v>
      </c>
      <c r="H51" s="26">
        <f>(Table3[[#This Row],[29087834884.0000]]/Table3[[#This Row],[Column1]])*100</f>
        <v>3.4623448862248808E-2</v>
      </c>
      <c r="I51" s="12">
        <v>68561555266907</v>
      </c>
    </row>
    <row r="52" spans="1:9" ht="23.1" customHeight="1" x14ac:dyDescent="0.55000000000000004">
      <c r="A52" s="2" t="s">
        <v>61</v>
      </c>
      <c r="B52" s="27">
        <v>301203969</v>
      </c>
      <c r="C52" s="2" t="s">
        <v>17</v>
      </c>
      <c r="D52" s="3">
        <v>9569935555</v>
      </c>
      <c r="E52" s="3">
        <v>16425027093</v>
      </c>
      <c r="F52" s="3">
        <v>15750092633</v>
      </c>
      <c r="G52" s="3">
        <f>Table3[[#This Row],[75731810294.0000]]-Table3[[#This Row],[86863500328.0000]]+Table3[[#This Row],[40219524918.0000]]</f>
        <v>10244870015</v>
      </c>
      <c r="H52" s="26">
        <f>(Table3[[#This Row],[29087834884.0000]]/Table3[[#This Row],[Column1]])*100</f>
        <v>1.4942586957249131E-2</v>
      </c>
      <c r="I52" s="12">
        <v>68561555266907</v>
      </c>
    </row>
    <row r="53" spans="1:9" ht="23.1" customHeight="1" x14ac:dyDescent="0.55000000000000004">
      <c r="A53" s="2" t="s">
        <v>62</v>
      </c>
      <c r="B53" s="27">
        <v>301203891</v>
      </c>
      <c r="C53" s="2" t="s">
        <v>17</v>
      </c>
      <c r="D53" s="3">
        <v>19240325320</v>
      </c>
      <c r="E53" s="3">
        <v>26951386841</v>
      </c>
      <c r="F53" s="3">
        <v>30167237704</v>
      </c>
      <c r="G53" s="3">
        <f>Table3[[#This Row],[75731810294.0000]]-Table3[[#This Row],[86863500328.0000]]+Table3[[#This Row],[40219524918.0000]]</f>
        <v>16024474457</v>
      </c>
      <c r="H53" s="26">
        <f>(Table3[[#This Row],[29087834884.0000]]/Table3[[#This Row],[Column1]])*100</f>
        <v>2.3372390539592419E-2</v>
      </c>
      <c r="I53" s="12">
        <v>68561555266907</v>
      </c>
    </row>
    <row r="54" spans="1:9" ht="23.1" customHeight="1" x14ac:dyDescent="0.55000000000000004">
      <c r="A54" s="2" t="s">
        <v>63</v>
      </c>
      <c r="B54" s="27">
        <v>301202412</v>
      </c>
      <c r="C54" s="2" t="s">
        <v>17</v>
      </c>
      <c r="D54" s="3">
        <v>34542152910</v>
      </c>
      <c r="E54" s="3">
        <v>15608139136</v>
      </c>
      <c r="F54" s="3">
        <v>47323346100</v>
      </c>
      <c r="G54" s="3">
        <f>Table3[[#This Row],[75731810294.0000]]-Table3[[#This Row],[86863500328.0000]]+Table3[[#This Row],[40219524918.0000]]</f>
        <v>2826945946</v>
      </c>
      <c r="H54" s="26">
        <f>(Table3[[#This Row],[29087834884.0000]]/Table3[[#This Row],[Column1]])*100</f>
        <v>4.1232231897232038E-3</v>
      </c>
      <c r="I54" s="12">
        <v>68561555266907</v>
      </c>
    </row>
    <row r="55" spans="1:9" ht="23.1" customHeight="1" x14ac:dyDescent="0.55000000000000004">
      <c r="A55" s="2" t="s">
        <v>64</v>
      </c>
      <c r="B55" s="27">
        <v>301202242</v>
      </c>
      <c r="C55" s="2" t="s">
        <v>17</v>
      </c>
      <c r="D55" s="3">
        <v>11141103124</v>
      </c>
      <c r="E55" s="3">
        <v>1622008391</v>
      </c>
      <c r="F55" s="3">
        <v>9911081149</v>
      </c>
      <c r="G55" s="3">
        <f>Table3[[#This Row],[75731810294.0000]]-Table3[[#This Row],[86863500328.0000]]+Table3[[#This Row],[40219524918.0000]]</f>
        <v>2852030366</v>
      </c>
      <c r="H55" s="26">
        <f>(Table3[[#This Row],[29087834884.0000]]/Table3[[#This Row],[Column1]])*100</f>
        <v>4.1598099035198019E-3</v>
      </c>
      <c r="I55" s="12">
        <v>68561555266907</v>
      </c>
    </row>
    <row r="56" spans="1:9" ht="23.1" customHeight="1" x14ac:dyDescent="0.55000000000000004">
      <c r="A56" s="2" t="s">
        <v>65</v>
      </c>
      <c r="B56" s="27">
        <v>301200816</v>
      </c>
      <c r="C56" s="2" t="s">
        <v>17</v>
      </c>
      <c r="D56" s="3">
        <v>1042237463999</v>
      </c>
      <c r="E56" s="3">
        <v>39080416889</v>
      </c>
      <c r="F56" s="3">
        <v>1079583914432</v>
      </c>
      <c r="G56" s="3">
        <f>Table3[[#This Row],[75731810294.0000]]-Table3[[#This Row],[86863500328.0000]]+Table3[[#This Row],[40219524918.0000]]</f>
        <v>1733966456</v>
      </c>
      <c r="H56" s="26">
        <f>(Table3[[#This Row],[29087834884.0000]]/Table3[[#This Row],[Column1]])*100</f>
        <v>2.529065230871365E-3</v>
      </c>
      <c r="I56" s="12">
        <v>68561555266907</v>
      </c>
    </row>
    <row r="57" spans="1:9" ht="23.1" customHeight="1" x14ac:dyDescent="0.55000000000000004">
      <c r="A57" s="2" t="s">
        <v>66</v>
      </c>
      <c r="B57" s="27">
        <v>288032123</v>
      </c>
      <c r="C57" s="2" t="s">
        <v>17</v>
      </c>
      <c r="D57" s="3">
        <v>48442049463</v>
      </c>
      <c r="E57" s="3">
        <v>62385748549</v>
      </c>
      <c r="F57" s="3">
        <v>48442049463</v>
      </c>
      <c r="G57" s="3">
        <f>Table3[[#This Row],[75731810294.0000]]-Table3[[#This Row],[86863500328.0000]]+Table3[[#This Row],[40219524918.0000]]</f>
        <v>62385748549</v>
      </c>
      <c r="H57" s="26">
        <f>(Table3[[#This Row],[29087834884.0000]]/Table3[[#This Row],[Column1]])*100</f>
        <v>9.0992318225768268E-2</v>
      </c>
      <c r="I57" s="12">
        <v>68561555266907</v>
      </c>
    </row>
    <row r="58" spans="1:9" ht="23.1" customHeight="1" x14ac:dyDescent="0.55000000000000004">
      <c r="A58" s="2" t="s">
        <v>67</v>
      </c>
      <c r="B58" s="27">
        <v>288031921</v>
      </c>
      <c r="C58" s="2" t="s">
        <v>17</v>
      </c>
      <c r="D58" s="3">
        <v>918231663</v>
      </c>
      <c r="E58" s="3">
        <v>7794654209</v>
      </c>
      <c r="F58" s="3">
        <v>6865369361</v>
      </c>
      <c r="G58" s="3">
        <f>Table3[[#This Row],[75731810294.0000]]-Table3[[#This Row],[86863500328.0000]]+Table3[[#This Row],[40219524918.0000]]</f>
        <v>1847516511</v>
      </c>
      <c r="H58" s="26">
        <f>(Table3[[#This Row],[29087834884.0000]]/Table3[[#This Row],[Column1]])*100</f>
        <v>2.6946829076553219E-3</v>
      </c>
      <c r="I58" s="12">
        <v>68561555266907</v>
      </c>
    </row>
    <row r="59" spans="1:9" ht="23.1" customHeight="1" x14ac:dyDescent="0.55000000000000004">
      <c r="A59" s="2" t="s">
        <v>68</v>
      </c>
      <c r="B59" s="27">
        <v>304164045</v>
      </c>
      <c r="C59" s="2" t="s">
        <v>17</v>
      </c>
      <c r="D59" s="3">
        <v>0</v>
      </c>
      <c r="E59" s="3">
        <v>2804109467</v>
      </c>
      <c r="F59" s="3">
        <v>2804109467</v>
      </c>
      <c r="G59" s="3">
        <f>Table3[[#This Row],[75731810294.0000]]-Table3[[#This Row],[86863500328.0000]]+Table3[[#This Row],[40219524918.0000]]</f>
        <v>0</v>
      </c>
      <c r="H59" s="26">
        <f>(Table3[[#This Row],[29087834884.0000]]/Table3[[#This Row],[Column1]])*100</f>
        <v>0</v>
      </c>
      <c r="I59" s="12">
        <v>68561555266907</v>
      </c>
    </row>
    <row r="60" spans="1:9" ht="23.1" customHeight="1" x14ac:dyDescent="0.55000000000000004">
      <c r="A60" s="2" t="s">
        <v>69</v>
      </c>
      <c r="B60" s="27">
        <v>302567987</v>
      </c>
      <c r="C60" s="2" t="s">
        <v>17</v>
      </c>
      <c r="D60" s="3">
        <v>14959096689</v>
      </c>
      <c r="E60" s="3">
        <v>33279411157</v>
      </c>
      <c r="F60" s="3">
        <v>30744284605</v>
      </c>
      <c r="G60" s="3">
        <f>Table3[[#This Row],[75731810294.0000]]-Table3[[#This Row],[86863500328.0000]]+Table3[[#This Row],[40219524918.0000]]</f>
        <v>17494223241</v>
      </c>
      <c r="H60" s="26">
        <f>(Table3[[#This Row],[29087834884.0000]]/Table3[[#This Row],[Column1]])*100</f>
        <v>2.5516082843943359E-2</v>
      </c>
      <c r="I60" s="12">
        <v>68561555266907</v>
      </c>
    </row>
    <row r="61" spans="1:9" ht="23.1" customHeight="1" x14ac:dyDescent="0.55000000000000004">
      <c r="A61" s="2" t="s">
        <v>70</v>
      </c>
      <c r="B61" s="27">
        <v>301837818</v>
      </c>
      <c r="C61" s="2" t="s">
        <v>17</v>
      </c>
      <c r="D61" s="3">
        <v>26287541369</v>
      </c>
      <c r="E61" s="3">
        <v>15404772212</v>
      </c>
      <c r="F61" s="3">
        <v>39396465149</v>
      </c>
      <c r="G61" s="3">
        <f>Table3[[#This Row],[75731810294.0000]]-Table3[[#This Row],[86863500328.0000]]+Table3[[#This Row],[40219524918.0000]]</f>
        <v>2295848432</v>
      </c>
      <c r="H61" s="26">
        <f>(Table3[[#This Row],[29087834884.0000]]/Table3[[#This Row],[Column1]])*100</f>
        <v>3.3485944463517011E-3</v>
      </c>
      <c r="I61" s="12">
        <v>68561555266907</v>
      </c>
    </row>
    <row r="62" spans="1:9" ht="23.1" customHeight="1" x14ac:dyDescent="0.55000000000000004">
      <c r="A62" s="2" t="s">
        <v>71</v>
      </c>
      <c r="B62" s="27">
        <v>301832810</v>
      </c>
      <c r="C62" s="2" t="s">
        <v>17</v>
      </c>
      <c r="D62" s="3">
        <v>83295353776</v>
      </c>
      <c r="E62" s="3">
        <v>1664989020</v>
      </c>
      <c r="F62" s="3">
        <v>46220939310</v>
      </c>
      <c r="G62" s="3">
        <f>Table3[[#This Row],[75731810294.0000]]-Table3[[#This Row],[86863500328.0000]]+Table3[[#This Row],[40219524918.0000]]</f>
        <v>38739403486</v>
      </c>
      <c r="H62" s="26">
        <f>(Table3[[#This Row],[29087834884.0000]]/Table3[[#This Row],[Column1]])*100</f>
        <v>5.6503099054840966E-2</v>
      </c>
      <c r="I62" s="12">
        <v>68561555266907</v>
      </c>
    </row>
    <row r="63" spans="1:9" ht="23.1" customHeight="1" x14ac:dyDescent="0.55000000000000004">
      <c r="A63" s="2" t="s">
        <v>72</v>
      </c>
      <c r="B63" s="27">
        <v>301203908</v>
      </c>
      <c r="C63" s="2" t="s">
        <v>17</v>
      </c>
      <c r="D63" s="3">
        <v>6325975839</v>
      </c>
      <c r="E63" s="3">
        <v>9206753436</v>
      </c>
      <c r="F63" s="3">
        <v>13658062544</v>
      </c>
      <c r="G63" s="3">
        <f>Table3[[#This Row],[75731810294.0000]]-Table3[[#This Row],[86863500328.0000]]+Table3[[#This Row],[40219524918.0000]]</f>
        <v>1874666731</v>
      </c>
      <c r="H63" s="26">
        <f>(Table3[[#This Row],[29087834884.0000]]/Table3[[#This Row],[Column1]])*100</f>
        <v>2.7342826802892791E-3</v>
      </c>
      <c r="I63" s="12">
        <v>68561555266907</v>
      </c>
    </row>
    <row r="64" spans="1:9" ht="23.1" customHeight="1" x14ac:dyDescent="0.55000000000000004">
      <c r="A64" s="2" t="s">
        <v>73</v>
      </c>
      <c r="B64" s="27">
        <v>301202746</v>
      </c>
      <c r="C64" s="2" t="s">
        <v>17</v>
      </c>
      <c r="D64" s="3">
        <v>198290194</v>
      </c>
      <c r="E64" s="3">
        <v>261697795</v>
      </c>
      <c r="F64" s="3">
        <v>459987989</v>
      </c>
      <c r="G64" s="3">
        <f>Table3[[#This Row],[75731810294.0000]]-Table3[[#This Row],[86863500328.0000]]+Table3[[#This Row],[40219524918.0000]]</f>
        <v>0</v>
      </c>
      <c r="H64" s="26">
        <f>(Table3[[#This Row],[29087834884.0000]]/Table3[[#This Row],[Column1]])*100</f>
        <v>0</v>
      </c>
      <c r="I64" s="12">
        <v>68561555266907</v>
      </c>
    </row>
    <row r="65" spans="1:9" ht="23.1" customHeight="1" x14ac:dyDescent="0.55000000000000004">
      <c r="A65" s="2" t="s">
        <v>74</v>
      </c>
      <c r="B65" s="27">
        <v>301202667</v>
      </c>
      <c r="C65" s="2" t="s">
        <v>17</v>
      </c>
      <c r="D65" s="3">
        <v>90521811684</v>
      </c>
      <c r="E65" s="3">
        <v>26198618561</v>
      </c>
      <c r="F65" s="3">
        <v>101895178970</v>
      </c>
      <c r="G65" s="3">
        <f>Table3[[#This Row],[75731810294.0000]]-Table3[[#This Row],[86863500328.0000]]+Table3[[#This Row],[40219524918.0000]]</f>
        <v>14825251275</v>
      </c>
      <c r="H65" s="26">
        <f>(Table3[[#This Row],[29087834884.0000]]/Table3[[#This Row],[Column1]])*100</f>
        <v>2.1623271551069655E-2</v>
      </c>
      <c r="I65" s="12">
        <v>68561555266907</v>
      </c>
    </row>
    <row r="66" spans="1:9" ht="23.1" customHeight="1" x14ac:dyDescent="0.55000000000000004">
      <c r="A66" s="2" t="s">
        <v>75</v>
      </c>
      <c r="B66" s="27">
        <v>301202321</v>
      </c>
      <c r="C66" s="2" t="s">
        <v>17</v>
      </c>
      <c r="D66" s="3">
        <v>7187557196</v>
      </c>
      <c r="E66" s="3">
        <v>29626744054</v>
      </c>
      <c r="F66" s="3">
        <v>22641198405</v>
      </c>
      <c r="G66" s="3">
        <f>Table3[[#This Row],[75731810294.0000]]-Table3[[#This Row],[86863500328.0000]]+Table3[[#This Row],[40219524918.0000]]</f>
        <v>14173102845</v>
      </c>
      <c r="H66" s="26">
        <f>(Table3[[#This Row],[29087834884.0000]]/Table3[[#This Row],[Column1]])*100</f>
        <v>2.0672084800038095E-2</v>
      </c>
      <c r="I66" s="12">
        <v>68561555266907</v>
      </c>
    </row>
    <row r="67" spans="1:9" ht="23.1" customHeight="1" x14ac:dyDescent="0.55000000000000004">
      <c r="A67" s="2" t="s">
        <v>76</v>
      </c>
      <c r="B67" s="27">
        <v>288031623</v>
      </c>
      <c r="C67" s="2" t="s">
        <v>17</v>
      </c>
      <c r="D67" s="3">
        <v>62857984552</v>
      </c>
      <c r="E67" s="3">
        <v>355010292976</v>
      </c>
      <c r="F67" s="3">
        <v>68698937053</v>
      </c>
      <c r="G67" s="3">
        <f>Table3[[#This Row],[75731810294.0000]]-Table3[[#This Row],[86863500328.0000]]+Table3[[#This Row],[40219524918.0000]]</f>
        <v>349169340475</v>
      </c>
      <c r="H67" s="26">
        <f>(Table3[[#This Row],[29087834884.0000]]/Table3[[#This Row],[Column1]])*100</f>
        <v>0.50927861702626154</v>
      </c>
      <c r="I67" s="12">
        <v>68561555266907</v>
      </c>
    </row>
    <row r="68" spans="1:9" ht="23.1" customHeight="1" x14ac:dyDescent="0.55000000000000004">
      <c r="A68" s="2" t="s">
        <v>77</v>
      </c>
      <c r="B68" s="27">
        <v>312708579</v>
      </c>
      <c r="C68" s="2" t="s">
        <v>17</v>
      </c>
      <c r="D68" s="3">
        <v>14599199628</v>
      </c>
      <c r="E68" s="3">
        <v>7845424404496</v>
      </c>
      <c r="F68" s="3">
        <v>7860023604124</v>
      </c>
      <c r="G68" s="3">
        <f>Table3[[#This Row],[75731810294.0000]]-Table3[[#This Row],[86863500328.0000]]+Table3[[#This Row],[40219524918.0000]]</f>
        <v>0</v>
      </c>
      <c r="H68" s="26">
        <f>(Table3[[#This Row],[29087834884.0000]]/Table3[[#This Row],[Column1]])*100</f>
        <v>0</v>
      </c>
      <c r="I68" s="12">
        <v>68561555266907</v>
      </c>
    </row>
    <row r="69" spans="1:9" ht="23.1" customHeight="1" x14ac:dyDescent="0.55000000000000004">
      <c r="A69" s="2" t="s">
        <v>78</v>
      </c>
      <c r="B69" s="27">
        <v>304163892</v>
      </c>
      <c r="C69" s="2" t="s">
        <v>17</v>
      </c>
      <c r="D69" s="3">
        <v>54065664954</v>
      </c>
      <c r="E69" s="3">
        <v>24263588434</v>
      </c>
      <c r="F69" s="3">
        <v>56435937312</v>
      </c>
      <c r="G69" s="3">
        <f>Table3[[#This Row],[75731810294.0000]]-Table3[[#This Row],[86863500328.0000]]+Table3[[#This Row],[40219524918.0000]]</f>
        <v>21893316076</v>
      </c>
      <c r="H69" s="26">
        <f>(Table3[[#This Row],[29087834884.0000]]/Table3[[#This Row],[Column1]])*100</f>
        <v>3.1932350412370782E-2</v>
      </c>
      <c r="I69" s="12">
        <v>68561555266907</v>
      </c>
    </row>
    <row r="70" spans="1:9" ht="23.1" customHeight="1" x14ac:dyDescent="0.55000000000000004">
      <c r="A70" s="2" t="s">
        <v>79</v>
      </c>
      <c r="B70" s="27">
        <v>302569467</v>
      </c>
      <c r="C70" s="2" t="s">
        <v>17</v>
      </c>
      <c r="D70" s="3">
        <v>360250546525</v>
      </c>
      <c r="E70" s="3">
        <v>2040439092422</v>
      </c>
      <c r="F70" s="3">
        <v>2400689638947</v>
      </c>
      <c r="G70" s="3">
        <f>Table3[[#This Row],[75731810294.0000]]-Table3[[#This Row],[86863500328.0000]]+Table3[[#This Row],[40219524918.0000]]</f>
        <v>0</v>
      </c>
      <c r="H70" s="26">
        <f>(Table3[[#This Row],[29087834884.0000]]/Table3[[#This Row],[Column1]])*100</f>
        <v>0</v>
      </c>
      <c r="I70" s="12">
        <v>68561555266907</v>
      </c>
    </row>
    <row r="71" spans="1:9" ht="23.1" customHeight="1" x14ac:dyDescent="0.55000000000000004">
      <c r="A71" s="2" t="s">
        <v>80</v>
      </c>
      <c r="B71" s="27">
        <v>302568189</v>
      </c>
      <c r="C71" s="2" t="s">
        <v>17</v>
      </c>
      <c r="D71" s="3">
        <v>59753172</v>
      </c>
      <c r="E71" s="3">
        <v>486985</v>
      </c>
      <c r="F71" s="3">
        <v>0</v>
      </c>
      <c r="G71" s="3">
        <f>Table3[[#This Row],[75731810294.0000]]-Table3[[#This Row],[86863500328.0000]]+Table3[[#This Row],[40219524918.0000]]</f>
        <v>60240157</v>
      </c>
      <c r="H71" s="26">
        <f>(Table3[[#This Row],[29087834884.0000]]/Table3[[#This Row],[Column1]])*100</f>
        <v>8.7862879955811715E-5</v>
      </c>
      <c r="I71" s="12">
        <v>68561555266907</v>
      </c>
    </row>
    <row r="72" spans="1:9" ht="23.1" customHeight="1" x14ac:dyDescent="0.55000000000000004">
      <c r="A72" s="2" t="s">
        <v>81</v>
      </c>
      <c r="B72" s="27">
        <v>301835007</v>
      </c>
      <c r="C72" s="2" t="s">
        <v>17</v>
      </c>
      <c r="D72" s="3">
        <v>0</v>
      </c>
      <c r="E72" s="3">
        <v>19170005790</v>
      </c>
      <c r="F72" s="3">
        <v>19170005790</v>
      </c>
      <c r="G72" s="3">
        <f>Table3[[#This Row],[75731810294.0000]]-Table3[[#This Row],[86863500328.0000]]+Table3[[#This Row],[40219524918.0000]]</f>
        <v>0</v>
      </c>
      <c r="H72" s="26">
        <f>(Table3[[#This Row],[29087834884.0000]]/Table3[[#This Row],[Column1]])*100</f>
        <v>0</v>
      </c>
      <c r="I72" s="12">
        <v>68561555266907</v>
      </c>
    </row>
    <row r="73" spans="1:9" ht="23.1" customHeight="1" x14ac:dyDescent="0.55000000000000004">
      <c r="A73" s="2" t="s">
        <v>82</v>
      </c>
      <c r="B73" s="27">
        <v>301833333</v>
      </c>
      <c r="C73" s="2" t="s">
        <v>17</v>
      </c>
      <c r="D73" s="3">
        <v>47488213606</v>
      </c>
      <c r="E73" s="3">
        <v>15922428994</v>
      </c>
      <c r="F73" s="3">
        <v>39683067277</v>
      </c>
      <c r="G73" s="3">
        <f>Table3[[#This Row],[75731810294.0000]]-Table3[[#This Row],[86863500328.0000]]+Table3[[#This Row],[40219524918.0000]]</f>
        <v>23727575323</v>
      </c>
      <c r="H73" s="26">
        <f>(Table3[[#This Row],[29087834884.0000]]/Table3[[#This Row],[Column1]])*100</f>
        <v>3.4607697025876433E-2</v>
      </c>
      <c r="I73" s="12">
        <v>68561555266907</v>
      </c>
    </row>
    <row r="74" spans="1:9" ht="23.1" customHeight="1" x14ac:dyDescent="0.55000000000000004">
      <c r="A74" s="2" t="s">
        <v>83</v>
      </c>
      <c r="B74" s="27">
        <v>301203933</v>
      </c>
      <c r="C74" s="2" t="s">
        <v>17</v>
      </c>
      <c r="D74" s="3">
        <v>7762866968</v>
      </c>
      <c r="E74" s="3">
        <v>44281209701</v>
      </c>
      <c r="F74" s="3">
        <v>49410919605</v>
      </c>
      <c r="G74" s="3">
        <f>Table3[[#This Row],[75731810294.0000]]-Table3[[#This Row],[86863500328.0000]]+Table3[[#This Row],[40219524918.0000]]</f>
        <v>2633157064</v>
      </c>
      <c r="H74" s="26">
        <f>(Table3[[#This Row],[29087834884.0000]]/Table3[[#This Row],[Column1]])*100</f>
        <v>3.8405737059919948E-3</v>
      </c>
      <c r="I74" s="12">
        <v>68561555266907</v>
      </c>
    </row>
    <row r="75" spans="1:9" ht="23.1" customHeight="1" x14ac:dyDescent="0.55000000000000004">
      <c r="A75" s="2" t="s">
        <v>84</v>
      </c>
      <c r="B75" s="27">
        <v>301202989</v>
      </c>
      <c r="C75" s="2" t="s">
        <v>17</v>
      </c>
      <c r="D75" s="3">
        <v>46117908171</v>
      </c>
      <c r="E75" s="3">
        <v>17251211625</v>
      </c>
      <c r="F75" s="3">
        <v>50185526644</v>
      </c>
      <c r="G75" s="3">
        <f>Table3[[#This Row],[75731810294.0000]]-Table3[[#This Row],[86863500328.0000]]+Table3[[#This Row],[40219524918.0000]]</f>
        <v>13183593152</v>
      </c>
      <c r="H75" s="26">
        <f>(Table3[[#This Row],[29087834884.0000]]/Table3[[#This Row],[Column1]])*100</f>
        <v>1.922884202477157E-2</v>
      </c>
      <c r="I75" s="12">
        <v>68561555266907</v>
      </c>
    </row>
    <row r="76" spans="1:9" ht="23.1" customHeight="1" x14ac:dyDescent="0.55000000000000004">
      <c r="A76" s="2" t="s">
        <v>85</v>
      </c>
      <c r="B76" s="27">
        <v>301202345</v>
      </c>
      <c r="C76" s="2" t="s">
        <v>17</v>
      </c>
      <c r="D76" s="3">
        <v>45137971856</v>
      </c>
      <c r="E76" s="3">
        <v>22893140588</v>
      </c>
      <c r="F76" s="3">
        <v>60316442787</v>
      </c>
      <c r="G76" s="3">
        <f>Table3[[#This Row],[75731810294.0000]]-Table3[[#This Row],[86863500328.0000]]+Table3[[#This Row],[40219524918.0000]]</f>
        <v>7714669657</v>
      </c>
      <c r="H76" s="26">
        <f>(Table3[[#This Row],[29087834884.0000]]/Table3[[#This Row],[Column1]])*100</f>
        <v>1.12521800693802E-2</v>
      </c>
      <c r="I76" s="12">
        <v>68561555266907</v>
      </c>
    </row>
    <row r="77" spans="1:9" ht="23.1" customHeight="1" x14ac:dyDescent="0.55000000000000004">
      <c r="A77" s="2" t="s">
        <v>86</v>
      </c>
      <c r="B77" s="27">
        <v>301202096</v>
      </c>
      <c r="C77" s="2" t="s">
        <v>17</v>
      </c>
      <c r="D77" s="3">
        <v>102339269518</v>
      </c>
      <c r="E77" s="3">
        <v>12535189820</v>
      </c>
      <c r="F77" s="3">
        <v>103534430519</v>
      </c>
      <c r="G77" s="3">
        <f>Table3[[#This Row],[75731810294.0000]]-Table3[[#This Row],[86863500328.0000]]+Table3[[#This Row],[40219524918.0000]]</f>
        <v>11340028819</v>
      </c>
      <c r="H77" s="26">
        <f>(Table3[[#This Row],[29087834884.0000]]/Table3[[#This Row],[Column1]])*100</f>
        <v>1.6539923540027333E-2</v>
      </c>
      <c r="I77" s="12">
        <v>68561555266907</v>
      </c>
    </row>
    <row r="78" spans="1:9" ht="23.1" customHeight="1" x14ac:dyDescent="0.55000000000000004">
      <c r="A78" s="2" t="s">
        <v>87</v>
      </c>
      <c r="B78" s="27">
        <v>288032901</v>
      </c>
      <c r="C78" s="2" t="s">
        <v>17</v>
      </c>
      <c r="D78" s="3">
        <v>1661955378</v>
      </c>
      <c r="E78" s="3">
        <v>38170504325</v>
      </c>
      <c r="F78" s="3">
        <v>23039019256</v>
      </c>
      <c r="G78" s="3">
        <f>Table3[[#This Row],[75731810294.0000]]-Table3[[#This Row],[86863500328.0000]]+Table3[[#This Row],[40219524918.0000]]</f>
        <v>16793440447</v>
      </c>
      <c r="H78" s="26">
        <f>(Table3[[#This Row],[29087834884.0000]]/Table3[[#This Row],[Column1]])*100</f>
        <v>2.4493960765072938E-2</v>
      </c>
      <c r="I78" s="12">
        <v>68561555266907</v>
      </c>
    </row>
    <row r="79" spans="1:9" ht="23.1" customHeight="1" x14ac:dyDescent="0.55000000000000004">
      <c r="A79" s="2" t="s">
        <v>88</v>
      </c>
      <c r="B79" s="27">
        <v>310236368</v>
      </c>
      <c r="C79" s="2" t="s">
        <v>17</v>
      </c>
      <c r="D79" s="3">
        <v>206196282221</v>
      </c>
      <c r="E79" s="3">
        <v>245431028187</v>
      </c>
      <c r="F79" s="3">
        <v>392359142617</v>
      </c>
      <c r="G79" s="3">
        <f>Table3[[#This Row],[75731810294.0000]]-Table3[[#This Row],[86863500328.0000]]+Table3[[#This Row],[40219524918.0000]]</f>
        <v>59268167791</v>
      </c>
      <c r="H79" s="26">
        <f>(Table3[[#This Row],[29087834884.0000]]/Table3[[#This Row],[Column1]])*100</f>
        <v>8.6445191565844348E-2</v>
      </c>
      <c r="I79" s="12">
        <v>68561555266907</v>
      </c>
    </row>
    <row r="80" spans="1:9" ht="23.1" customHeight="1" x14ac:dyDescent="0.55000000000000004">
      <c r="A80" s="2" t="s">
        <v>89</v>
      </c>
      <c r="B80" s="27">
        <v>301835226</v>
      </c>
      <c r="C80" s="2" t="s">
        <v>17</v>
      </c>
      <c r="D80" s="3">
        <v>27621581717</v>
      </c>
      <c r="E80" s="3">
        <v>47227626896</v>
      </c>
      <c r="F80" s="3">
        <v>42548028328</v>
      </c>
      <c r="G80" s="3">
        <f>Table3[[#This Row],[75731810294.0000]]-Table3[[#This Row],[86863500328.0000]]+Table3[[#This Row],[40219524918.0000]]</f>
        <v>32301180285</v>
      </c>
      <c r="H80" s="26">
        <f>(Table3[[#This Row],[29087834884.0000]]/Table3[[#This Row],[Column1]])*100</f>
        <v>4.711267146617807E-2</v>
      </c>
      <c r="I80" s="12">
        <v>68561555266907</v>
      </c>
    </row>
    <row r="81" spans="1:9" ht="23.1" customHeight="1" x14ac:dyDescent="0.55000000000000004">
      <c r="A81" s="2" t="s">
        <v>90</v>
      </c>
      <c r="B81" s="27">
        <v>301203880</v>
      </c>
      <c r="C81" s="2" t="s">
        <v>17</v>
      </c>
      <c r="D81" s="3">
        <v>21138337749</v>
      </c>
      <c r="E81" s="3">
        <v>51958798135</v>
      </c>
      <c r="F81" s="3">
        <v>38773715519</v>
      </c>
      <c r="G81" s="3">
        <f>Table3[[#This Row],[75731810294.0000]]-Table3[[#This Row],[86863500328.0000]]+Table3[[#This Row],[40219524918.0000]]</f>
        <v>34323420365</v>
      </c>
      <c r="H81" s="26">
        <f>(Table3[[#This Row],[29087834884.0000]]/Table3[[#This Row],[Column1]])*100</f>
        <v>5.0062196272211874E-2</v>
      </c>
      <c r="I81" s="12">
        <v>68561555266907</v>
      </c>
    </row>
    <row r="82" spans="1:9" ht="23.1" customHeight="1" x14ac:dyDescent="0.55000000000000004">
      <c r="A82" s="2" t="s">
        <v>91</v>
      </c>
      <c r="B82" s="27">
        <v>301202539</v>
      </c>
      <c r="C82" s="2" t="s">
        <v>17</v>
      </c>
      <c r="D82" s="3">
        <v>56740138249</v>
      </c>
      <c r="E82" s="3">
        <v>25530727989</v>
      </c>
      <c r="F82" s="3">
        <v>63933784761</v>
      </c>
      <c r="G82" s="3">
        <f>Table3[[#This Row],[75731810294.0000]]-Table3[[#This Row],[86863500328.0000]]+Table3[[#This Row],[40219524918.0000]]</f>
        <v>18337081477</v>
      </c>
      <c r="H82" s="26">
        <f>(Table3[[#This Row],[29087834884.0000]]/Table3[[#This Row],[Column1]])*100</f>
        <v>2.6745428112904646E-2</v>
      </c>
      <c r="I82" s="12">
        <v>68561555266907</v>
      </c>
    </row>
    <row r="83" spans="1:9" ht="23.1" customHeight="1" x14ac:dyDescent="0.55000000000000004">
      <c r="A83" s="2" t="s">
        <v>92</v>
      </c>
      <c r="B83" s="27">
        <v>301202175</v>
      </c>
      <c r="C83" s="2" t="s">
        <v>17</v>
      </c>
      <c r="D83" s="3">
        <v>14933137480</v>
      </c>
      <c r="E83" s="3">
        <v>23957919597</v>
      </c>
      <c r="F83" s="3">
        <v>20850909155</v>
      </c>
      <c r="G83" s="3">
        <f>Table3[[#This Row],[75731810294.0000]]-Table3[[#This Row],[86863500328.0000]]+Table3[[#This Row],[40219524918.0000]]</f>
        <v>18040147922</v>
      </c>
      <c r="H83" s="26">
        <f>(Table3[[#This Row],[29087834884.0000]]/Table3[[#This Row],[Column1]])*100</f>
        <v>2.6312337653033875E-2</v>
      </c>
      <c r="I83" s="12">
        <v>68561555266907</v>
      </c>
    </row>
    <row r="84" spans="1:9" ht="23.1" customHeight="1" x14ac:dyDescent="0.55000000000000004">
      <c r="A84" s="2" t="s">
        <v>93</v>
      </c>
      <c r="B84" s="27">
        <v>288033061</v>
      </c>
      <c r="C84" s="2" t="s">
        <v>17</v>
      </c>
      <c r="D84" s="3">
        <v>94003766365</v>
      </c>
      <c r="E84" s="3">
        <v>75703462039</v>
      </c>
      <c r="F84" s="3">
        <v>133877458577</v>
      </c>
      <c r="G84" s="3">
        <f>Table3[[#This Row],[75731810294.0000]]-Table3[[#This Row],[86863500328.0000]]+Table3[[#This Row],[40219524918.0000]]</f>
        <v>35829769827</v>
      </c>
      <c r="H84" s="26">
        <f>(Table3[[#This Row],[29087834884.0000]]/Table3[[#This Row],[Column1]])*100</f>
        <v>5.2259272251798175E-2</v>
      </c>
      <c r="I84" s="12">
        <v>68561555266907</v>
      </c>
    </row>
    <row r="85" spans="1:9" ht="23.1" customHeight="1" x14ac:dyDescent="0.55000000000000004">
      <c r="A85" s="2" t="s">
        <v>94</v>
      </c>
      <c r="B85" s="27">
        <v>288032457</v>
      </c>
      <c r="C85" s="2" t="s">
        <v>17</v>
      </c>
      <c r="D85" s="3">
        <v>31634146244</v>
      </c>
      <c r="E85" s="3">
        <v>45654264792</v>
      </c>
      <c r="F85" s="3">
        <v>55908109108</v>
      </c>
      <c r="G85" s="3">
        <f>Table3[[#This Row],[75731810294.0000]]-Table3[[#This Row],[86863500328.0000]]+Table3[[#This Row],[40219524918.0000]]</f>
        <v>21380301928</v>
      </c>
      <c r="H85" s="26">
        <f>(Table3[[#This Row],[29087834884.0000]]/Table3[[#This Row],[Column1]])*100</f>
        <v>3.1184097042092268E-2</v>
      </c>
      <c r="I85" s="12">
        <v>68561555266907</v>
      </c>
    </row>
    <row r="86" spans="1:9" ht="23.1" customHeight="1" x14ac:dyDescent="0.55000000000000004">
      <c r="A86" s="2" t="s">
        <v>95</v>
      </c>
      <c r="B86" s="27">
        <v>288031740</v>
      </c>
      <c r="C86" s="2" t="s">
        <v>17</v>
      </c>
      <c r="D86" s="3">
        <v>42691883748</v>
      </c>
      <c r="E86" s="3">
        <v>20553921191</v>
      </c>
      <c r="F86" s="3">
        <v>53983991572</v>
      </c>
      <c r="G86" s="3">
        <f>Table3[[#This Row],[75731810294.0000]]-Table3[[#This Row],[86863500328.0000]]+Table3[[#This Row],[40219524918.0000]]</f>
        <v>9261813367</v>
      </c>
      <c r="H86" s="26">
        <f>(Table3[[#This Row],[29087834884.0000]]/Table3[[#This Row],[Column1]])*100</f>
        <v>1.350875622780753E-2</v>
      </c>
      <c r="I86" s="12">
        <v>68561555266907</v>
      </c>
    </row>
    <row r="87" spans="1:9" ht="23.1" customHeight="1" x14ac:dyDescent="0.55000000000000004">
      <c r="A87" s="2" t="s">
        <v>96</v>
      </c>
      <c r="B87" s="27">
        <v>322284892</v>
      </c>
      <c r="C87" s="2" t="s">
        <v>17</v>
      </c>
      <c r="D87" s="3">
        <v>0</v>
      </c>
      <c r="E87" s="3">
        <v>17660011871</v>
      </c>
      <c r="F87" s="3">
        <v>17660011871</v>
      </c>
      <c r="G87" s="3">
        <f>Table3[[#This Row],[75731810294.0000]]-Table3[[#This Row],[86863500328.0000]]+Table3[[#This Row],[40219524918.0000]]</f>
        <v>0</v>
      </c>
      <c r="H87" s="26">
        <f>(Table3[[#This Row],[29087834884.0000]]/Table3[[#This Row],[Column1]])*100</f>
        <v>0</v>
      </c>
      <c r="I87" s="12">
        <v>68561555266907</v>
      </c>
    </row>
    <row r="88" spans="1:9" ht="23.1" customHeight="1" thickBot="1" x14ac:dyDescent="0.6">
      <c r="A88" s="2" t="s">
        <v>97</v>
      </c>
      <c r="B88" s="2"/>
      <c r="C88" s="2"/>
      <c r="D88" s="29">
        <f>SUM(D9:D87)</f>
        <v>4201161717659</v>
      </c>
      <c r="E88" s="29">
        <f>SUM(E9:E87)</f>
        <v>13846605348983</v>
      </c>
      <c r="F88" s="29">
        <f>SUM(F9:F87)</f>
        <v>15674961593691</v>
      </c>
      <c r="G88" s="29">
        <f>SUM(G9:G87)</f>
        <v>2372805472951</v>
      </c>
      <c r="H88" s="30">
        <f>SUM(H9:H87)</f>
        <v>3.460839626105003</v>
      </c>
    </row>
    <row r="89" spans="1:9" ht="23.1" customHeight="1" thickTop="1" x14ac:dyDescent="0.55000000000000004">
      <c r="A89" s="17" t="s">
        <v>98</v>
      </c>
      <c r="B89" s="17"/>
      <c r="C89" s="17"/>
      <c r="D89" s="18"/>
      <c r="E89" s="35"/>
      <c r="F89" s="35"/>
      <c r="G89" s="18"/>
      <c r="H89" s="18"/>
    </row>
    <row r="93" spans="1:9" x14ac:dyDescent="0.55000000000000004">
      <c r="C93" s="13" t="s">
        <v>99</v>
      </c>
    </row>
  </sheetData>
  <mergeCells count="15">
    <mergeCell ref="A1:H1"/>
    <mergeCell ref="A2:H2"/>
    <mergeCell ref="A3:H3"/>
    <mergeCell ref="H7:H8"/>
    <mergeCell ref="A4:H4"/>
    <mergeCell ref="G6:H6"/>
    <mergeCell ref="G7:G8"/>
    <mergeCell ref="A7:A8"/>
    <mergeCell ref="D7:D8"/>
    <mergeCell ref="B7:B8"/>
    <mergeCell ref="C7:C8"/>
    <mergeCell ref="E7:E8"/>
    <mergeCell ref="F7:F8"/>
    <mergeCell ref="B6:C6"/>
    <mergeCell ref="E6:F6"/>
  </mergeCells>
  <pageMargins left="0.7" right="0.7" top="0.75" bottom="0.75" header="0.3" footer="0.3"/>
  <pageSetup paperSize="9" scale="81" orientation="landscape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"/>
  <sheetViews>
    <sheetView rightToLeft="1" zoomScale="106" zoomScaleNormal="106" workbookViewId="0">
      <selection sqref="A1:XFD1048576"/>
    </sheetView>
  </sheetViews>
  <sheetFormatPr defaultColWidth="0" defaultRowHeight="22.5" x14ac:dyDescent="0.6"/>
  <cols>
    <col min="1" max="1" width="55.85546875" style="20" customWidth="1"/>
    <col min="2" max="2" width="9.42578125" style="44" customWidth="1"/>
    <col min="3" max="3" width="26" style="44" customWidth="1"/>
    <col min="4" max="4" width="18.85546875" style="44" customWidth="1"/>
    <col min="5" max="5" width="19.85546875" style="44" customWidth="1"/>
    <col min="6" max="6" width="25.42578125" style="1" customWidth="1"/>
    <col min="7" max="19" width="0.7109375" style="1" customWidth="1"/>
    <col min="20" max="20" width="0" style="1" hidden="1" customWidth="1"/>
    <col min="21" max="16384" width="0" style="1" hidden="1"/>
  </cols>
  <sheetData>
    <row r="1" spans="1:19" ht="25.5" x14ac:dyDescent="0.6">
      <c r="A1" s="75" t="s">
        <v>0</v>
      </c>
      <c r="B1" s="75"/>
      <c r="C1" s="75"/>
      <c r="D1" s="75"/>
    </row>
    <row r="2" spans="1:19" ht="25.5" x14ac:dyDescent="0.6">
      <c r="A2" s="75" t="s">
        <v>243</v>
      </c>
      <c r="B2" s="75"/>
      <c r="C2" s="75"/>
      <c r="D2" s="75"/>
    </row>
    <row r="3" spans="1:19" ht="25.5" x14ac:dyDescent="0.6">
      <c r="A3" s="75" t="s">
        <v>244</v>
      </c>
      <c r="B3" s="75"/>
      <c r="C3" s="75"/>
      <c r="D3" s="75"/>
    </row>
    <row r="4" spans="1:19" ht="25.5" x14ac:dyDescent="0.6">
      <c r="A4" s="76" t="s">
        <v>286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x14ac:dyDescent="0.6">
      <c r="A5" s="40" t="s">
        <v>282</v>
      </c>
      <c r="B5" s="40" t="s">
        <v>287</v>
      </c>
      <c r="C5" s="40" t="s">
        <v>12</v>
      </c>
      <c r="D5" s="40" t="s">
        <v>288</v>
      </c>
      <c r="E5" s="40" t="s">
        <v>289</v>
      </c>
    </row>
    <row r="6" spans="1:19" ht="23.1" customHeight="1" x14ac:dyDescent="0.6">
      <c r="A6" s="2" t="s">
        <v>290</v>
      </c>
      <c r="B6" s="2" t="s">
        <v>291</v>
      </c>
      <c r="C6" s="3">
        <f>'درآمد سرمایه گذاری در سهام و ص '!J106</f>
        <v>2581747083322</v>
      </c>
      <c r="D6" s="26">
        <f>(Table11[[#This Row],[-4513444785055.0000]]/C10)*100</f>
        <v>87.94283591459569</v>
      </c>
      <c r="E6" s="26">
        <f>(Table11[[#This Row],[-4513444785055.0000]]/C11)*100</f>
        <v>3.7655900209255417</v>
      </c>
    </row>
    <row r="7" spans="1:19" ht="23.1" customHeight="1" x14ac:dyDescent="0.6">
      <c r="A7" s="2" t="s">
        <v>292</v>
      </c>
      <c r="B7" s="2" t="s">
        <v>293</v>
      </c>
      <c r="C7" s="3">
        <f>'درآمد سرمایه گذاری در اوراق بها'!I31</f>
        <v>282576018540</v>
      </c>
      <c r="D7" s="26">
        <f>(Table11[[#This Row],[-4513444785055.0000]]/C10)*100</f>
        <v>9.6254728406188992</v>
      </c>
      <c r="E7" s="26">
        <f>(C7/C11)*100</f>
        <v>0.41214937064940327</v>
      </c>
    </row>
    <row r="8" spans="1:19" ht="23.1" customHeight="1" x14ac:dyDescent="0.6">
      <c r="A8" s="2" t="s">
        <v>294</v>
      </c>
      <c r="B8" s="2" t="s">
        <v>295</v>
      </c>
      <c r="C8" s="3">
        <f>'درآمد سپرده بانکی'!D87</f>
        <v>66527575159</v>
      </c>
      <c r="D8" s="26">
        <f>(Table11[[#This Row],[-4513444785055.0000]]/C10)*100</f>
        <v>2.2661490212572346</v>
      </c>
      <c r="E8" s="26">
        <f>(Table11[[#This Row],[-4513444785055.0000]]/C11)*100</f>
        <v>9.7033351854419275E-2</v>
      </c>
    </row>
    <row r="9" spans="1:19" ht="23.1" customHeight="1" x14ac:dyDescent="0.6">
      <c r="A9" s="2" t="s">
        <v>265</v>
      </c>
      <c r="B9" s="2" t="s">
        <v>296</v>
      </c>
      <c r="C9" s="3">
        <f>'سایر درآمدها'!C10</f>
        <v>4859840467</v>
      </c>
      <c r="D9" s="26">
        <f>(Table11[[#This Row],[-4513444785055.0000]]/C10)*100</f>
        <v>0.16554222352817063</v>
      </c>
      <c r="E9" s="26">
        <f>(Table11[[#This Row],[-4513444785055.0000]]/C11)*100</f>
        <v>7.0882879597477964E-3</v>
      </c>
    </row>
    <row r="10" spans="1:19" ht="23.1" customHeight="1" thickBot="1" x14ac:dyDescent="0.65">
      <c r="A10" s="2" t="s">
        <v>97</v>
      </c>
      <c r="B10" s="2"/>
      <c r="C10" s="29">
        <f>SUM(C6:C9)</f>
        <v>2935710517488</v>
      </c>
      <c r="D10" s="29">
        <f>SUM(D6:D9)</f>
        <v>100</v>
      </c>
      <c r="E10" s="29">
        <f>SUM(E6:E9)</f>
        <v>4.2818610313891119</v>
      </c>
    </row>
    <row r="11" spans="1:19" ht="23.1" customHeight="1" thickTop="1" x14ac:dyDescent="0.6">
      <c r="A11" s="16" t="s">
        <v>98</v>
      </c>
      <c r="B11" s="17"/>
      <c r="C11" s="47">
        <v>68561555266907</v>
      </c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r:id="rId1"/>
  <headerFooter differentOddEven="1" differentFirst="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rightToLeft="1" zoomScale="106" zoomScaleNormal="106" workbookViewId="0">
      <selection sqref="A1:XFD1048576"/>
    </sheetView>
  </sheetViews>
  <sheetFormatPr defaultColWidth="0" defaultRowHeight="20.25" x14ac:dyDescent="0.55000000000000004"/>
  <cols>
    <col min="1" max="1" width="31" style="13" customWidth="1"/>
    <col min="2" max="2" width="17" style="13" customWidth="1"/>
    <col min="3" max="3" width="28.28515625" style="13" customWidth="1"/>
    <col min="4" max="4" width="19.28515625" style="13" customWidth="1"/>
    <col min="5" max="5" width="18.7109375" style="13" customWidth="1"/>
    <col min="6" max="6" width="15.140625" style="13" customWidth="1"/>
    <col min="7" max="7" width="20" style="13" customWidth="1"/>
    <col min="8" max="8" width="18.7109375" style="13" customWidth="1"/>
    <col min="9" max="9" width="16.28515625" style="13" customWidth="1"/>
    <col min="10" max="10" width="20" style="13" customWidth="1"/>
    <col min="11" max="13" width="0.7109375" style="12" customWidth="1"/>
    <col min="14" max="14" width="0" style="12" hidden="1" customWidth="1"/>
    <col min="15" max="16384" width="0" style="12" hidden="1"/>
  </cols>
  <sheetData>
    <row r="1" spans="1:13" ht="25.5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3" ht="25.5" x14ac:dyDescent="0.55000000000000004">
      <c r="A2" s="75" t="s">
        <v>243</v>
      </c>
      <c r="B2" s="75"/>
      <c r="C2" s="75"/>
      <c r="D2" s="75"/>
      <c r="E2" s="75"/>
      <c r="F2" s="75"/>
      <c r="G2" s="75"/>
      <c r="H2" s="75"/>
      <c r="I2" s="75"/>
      <c r="J2" s="75"/>
    </row>
    <row r="3" spans="1:13" ht="25.5" x14ac:dyDescent="0.55000000000000004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25.5" x14ac:dyDescent="0.55000000000000004">
      <c r="A4" s="76" t="s">
        <v>297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6.5" customHeight="1" x14ac:dyDescent="0.55000000000000004">
      <c r="B5" s="68" t="s">
        <v>298</v>
      </c>
      <c r="C5" s="68"/>
      <c r="D5" s="68"/>
      <c r="E5" s="77" t="s">
        <v>382</v>
      </c>
      <c r="F5" s="77"/>
      <c r="G5" s="77"/>
      <c r="H5" s="77" t="s">
        <v>246</v>
      </c>
      <c r="I5" s="77"/>
      <c r="J5" s="77"/>
      <c r="K5" s="14"/>
      <c r="L5" s="14"/>
      <c r="M5" s="14"/>
    </row>
    <row r="6" spans="1:13" ht="47.25" customHeight="1" x14ac:dyDescent="0.55000000000000004">
      <c r="A6" s="15" t="s">
        <v>299</v>
      </c>
      <c r="B6" s="39" t="s">
        <v>300</v>
      </c>
      <c r="C6" s="15" t="s">
        <v>301</v>
      </c>
      <c r="D6" s="15" t="s">
        <v>302</v>
      </c>
      <c r="E6" s="15" t="s">
        <v>303</v>
      </c>
      <c r="F6" s="39" t="s">
        <v>304</v>
      </c>
      <c r="G6" s="15" t="s">
        <v>305</v>
      </c>
      <c r="H6" s="15" t="s">
        <v>303</v>
      </c>
      <c r="I6" s="15" t="s">
        <v>304</v>
      </c>
      <c r="J6" s="15" t="s">
        <v>305</v>
      </c>
    </row>
    <row r="7" spans="1:13" ht="23.1" customHeight="1" x14ac:dyDescent="0.55000000000000004">
      <c r="A7" s="2" t="s">
        <v>183</v>
      </c>
      <c r="B7" s="3" t="s">
        <v>306</v>
      </c>
      <c r="C7" s="3">
        <v>6960674</v>
      </c>
      <c r="D7" s="3">
        <v>2070</v>
      </c>
      <c r="E7" s="3">
        <v>0</v>
      </c>
      <c r="F7" s="3">
        <v>278654393</v>
      </c>
      <c r="G7" s="3">
        <v>278654393</v>
      </c>
      <c r="H7" s="3">
        <v>14408595180</v>
      </c>
      <c r="I7" s="3">
        <v>-290105943</v>
      </c>
      <c r="J7" s="3">
        <v>14118489237</v>
      </c>
    </row>
    <row r="8" spans="1:13" ht="23.1" customHeight="1" x14ac:dyDescent="0.55000000000000004">
      <c r="A8" s="2" t="s">
        <v>164</v>
      </c>
      <c r="B8" s="3" t="s">
        <v>307</v>
      </c>
      <c r="C8" s="3">
        <v>3363778</v>
      </c>
      <c r="D8" s="3">
        <v>2600</v>
      </c>
      <c r="E8" s="3">
        <v>0</v>
      </c>
      <c r="F8" s="3">
        <v>0</v>
      </c>
      <c r="G8" s="3">
        <v>0</v>
      </c>
      <c r="H8" s="3">
        <v>8745822800</v>
      </c>
      <c r="I8" s="3">
        <v>0</v>
      </c>
      <c r="J8" s="3">
        <v>8745822800</v>
      </c>
    </row>
    <row r="9" spans="1:13" ht="23.1" customHeight="1" x14ac:dyDescent="0.55000000000000004">
      <c r="A9" s="2" t="s">
        <v>163</v>
      </c>
      <c r="B9" s="3" t="s">
        <v>307</v>
      </c>
      <c r="C9" s="3">
        <v>2317496</v>
      </c>
      <c r="D9" s="3">
        <v>3545</v>
      </c>
      <c r="E9" s="3">
        <v>0</v>
      </c>
      <c r="F9" s="3">
        <v>158883752</v>
      </c>
      <c r="G9" s="3">
        <v>158883752</v>
      </c>
      <c r="H9" s="3">
        <v>8215523320</v>
      </c>
      <c r="I9" s="3">
        <v>-165413221</v>
      </c>
      <c r="J9" s="3">
        <v>8050110099</v>
      </c>
    </row>
    <row r="10" spans="1:13" ht="23.1" customHeight="1" x14ac:dyDescent="0.55000000000000004">
      <c r="A10" s="2" t="s">
        <v>129</v>
      </c>
      <c r="B10" s="3" t="s">
        <v>308</v>
      </c>
      <c r="C10" s="3">
        <v>2443330</v>
      </c>
      <c r="D10" s="3">
        <v>3470</v>
      </c>
      <c r="E10" s="3">
        <v>0</v>
      </c>
      <c r="F10" s="3">
        <v>0</v>
      </c>
      <c r="G10" s="3">
        <v>0</v>
      </c>
      <c r="H10" s="3">
        <v>8478355100</v>
      </c>
      <c r="I10" s="3">
        <v>0</v>
      </c>
      <c r="J10" s="3">
        <v>8478355100</v>
      </c>
    </row>
    <row r="11" spans="1:13" ht="23.1" customHeight="1" x14ac:dyDescent="0.55000000000000004">
      <c r="A11" s="2" t="s">
        <v>178</v>
      </c>
      <c r="B11" s="3" t="s">
        <v>309</v>
      </c>
      <c r="C11" s="3">
        <v>6262699</v>
      </c>
      <c r="D11" s="3">
        <v>2850</v>
      </c>
      <c r="E11" s="3">
        <v>0</v>
      </c>
      <c r="F11" s="3">
        <v>352169701</v>
      </c>
      <c r="G11" s="3">
        <v>352169701</v>
      </c>
      <c r="H11" s="3">
        <v>17848692150</v>
      </c>
      <c r="I11" s="3">
        <v>-181512124</v>
      </c>
      <c r="J11" s="3">
        <v>17667180026</v>
      </c>
    </row>
    <row r="12" spans="1:13" ht="23.1" customHeight="1" x14ac:dyDescent="0.55000000000000004">
      <c r="A12" s="2" t="s">
        <v>130</v>
      </c>
      <c r="B12" s="3" t="s">
        <v>309</v>
      </c>
      <c r="C12" s="3">
        <v>1639103</v>
      </c>
      <c r="D12" s="3">
        <v>5000</v>
      </c>
      <c r="E12" s="3">
        <v>0</v>
      </c>
      <c r="F12" s="3">
        <v>0</v>
      </c>
      <c r="G12" s="3">
        <v>0</v>
      </c>
      <c r="H12" s="3">
        <v>8195515000</v>
      </c>
      <c r="I12" s="3">
        <v>0</v>
      </c>
      <c r="J12" s="3">
        <v>8195515000</v>
      </c>
    </row>
    <row r="13" spans="1:13" ht="23.1" customHeight="1" x14ac:dyDescent="0.55000000000000004">
      <c r="A13" s="2" t="s">
        <v>185</v>
      </c>
      <c r="B13" s="3" t="s">
        <v>309</v>
      </c>
      <c r="C13" s="3">
        <v>1203521</v>
      </c>
      <c r="D13" s="3">
        <v>7000</v>
      </c>
      <c r="E13" s="3">
        <v>0</v>
      </c>
      <c r="F13" s="3">
        <v>162928090</v>
      </c>
      <c r="G13" s="3">
        <v>162928090</v>
      </c>
      <c r="H13" s="3">
        <v>8424647000</v>
      </c>
      <c r="I13" s="3">
        <v>-169623765</v>
      </c>
      <c r="J13" s="3">
        <v>8255023235</v>
      </c>
    </row>
    <row r="14" spans="1:13" ht="23.1" customHeight="1" x14ac:dyDescent="0.55000000000000004">
      <c r="A14" s="2" t="s">
        <v>171</v>
      </c>
      <c r="B14" s="3" t="s">
        <v>310</v>
      </c>
      <c r="C14" s="3">
        <v>14742538</v>
      </c>
      <c r="D14" s="3">
        <v>1300</v>
      </c>
      <c r="E14" s="3">
        <v>0</v>
      </c>
      <c r="F14" s="3">
        <v>362412025</v>
      </c>
      <c r="G14" s="3">
        <v>362412025</v>
      </c>
      <c r="H14" s="3">
        <v>19165299400</v>
      </c>
      <c r="I14" s="3">
        <v>-597723339</v>
      </c>
      <c r="J14" s="3">
        <v>18567576061</v>
      </c>
    </row>
    <row r="15" spans="1:13" ht="23.1" customHeight="1" x14ac:dyDescent="0.55000000000000004">
      <c r="A15" s="2" t="s">
        <v>119</v>
      </c>
      <c r="B15" s="3" t="s">
        <v>310</v>
      </c>
      <c r="C15" s="3">
        <v>2496420</v>
      </c>
      <c r="D15" s="3">
        <v>1450</v>
      </c>
      <c r="E15" s="3">
        <v>0</v>
      </c>
      <c r="F15" s="3">
        <v>70005137</v>
      </c>
      <c r="G15" s="3">
        <v>70005137</v>
      </c>
      <c r="H15" s="3">
        <v>3619809000</v>
      </c>
      <c r="I15" s="3">
        <v>-72882060</v>
      </c>
      <c r="J15" s="3">
        <v>3546926940</v>
      </c>
    </row>
    <row r="16" spans="1:13" ht="23.1" customHeight="1" x14ac:dyDescent="0.55000000000000004">
      <c r="A16" s="2" t="s">
        <v>154</v>
      </c>
      <c r="B16" s="3" t="s">
        <v>311</v>
      </c>
      <c r="C16" s="3">
        <v>4088057</v>
      </c>
      <c r="D16" s="3">
        <v>1310</v>
      </c>
      <c r="E16" s="3">
        <v>0</v>
      </c>
      <c r="F16" s="3">
        <v>0</v>
      </c>
      <c r="G16" s="3">
        <v>0</v>
      </c>
      <c r="H16" s="3">
        <v>5355354670</v>
      </c>
      <c r="I16" s="3">
        <v>0</v>
      </c>
      <c r="J16" s="3">
        <v>5355354670</v>
      </c>
    </row>
    <row r="17" spans="1:10" ht="23.1" customHeight="1" x14ac:dyDescent="0.55000000000000004">
      <c r="A17" s="2" t="s">
        <v>128</v>
      </c>
      <c r="B17" s="3" t="s">
        <v>311</v>
      </c>
      <c r="C17" s="3">
        <v>8150157</v>
      </c>
      <c r="D17" s="3">
        <v>1230</v>
      </c>
      <c r="E17" s="3">
        <v>0</v>
      </c>
      <c r="F17" s="3">
        <v>189067698</v>
      </c>
      <c r="G17" s="3">
        <v>189067698</v>
      </c>
      <c r="H17" s="3">
        <v>10024693110</v>
      </c>
      <c r="I17" s="3">
        <v>-325520187</v>
      </c>
      <c r="J17" s="3">
        <v>9699172923</v>
      </c>
    </row>
    <row r="18" spans="1:10" ht="23.1" customHeight="1" x14ac:dyDescent="0.55000000000000004">
      <c r="A18" s="2" t="s">
        <v>122</v>
      </c>
      <c r="B18" s="3" t="s">
        <v>308</v>
      </c>
      <c r="C18" s="3">
        <v>4613619</v>
      </c>
      <c r="D18" s="3">
        <v>1100</v>
      </c>
      <c r="E18" s="3">
        <v>0</v>
      </c>
      <c r="F18" s="3">
        <v>0</v>
      </c>
      <c r="G18" s="3">
        <v>0</v>
      </c>
      <c r="H18" s="3">
        <v>5074980900</v>
      </c>
      <c r="I18" s="3">
        <v>0</v>
      </c>
      <c r="J18" s="3">
        <v>5074980900</v>
      </c>
    </row>
    <row r="19" spans="1:10" ht="23.1" customHeight="1" x14ac:dyDescent="0.55000000000000004">
      <c r="A19" s="2" t="s">
        <v>131</v>
      </c>
      <c r="B19" s="3" t="s">
        <v>312</v>
      </c>
      <c r="C19" s="3">
        <v>1875184</v>
      </c>
      <c r="D19" s="3">
        <v>3150</v>
      </c>
      <c r="E19" s="3">
        <v>0</v>
      </c>
      <c r="F19" s="3">
        <v>0</v>
      </c>
      <c r="G19" s="3">
        <v>0</v>
      </c>
      <c r="H19" s="3">
        <v>5906829600</v>
      </c>
      <c r="I19" s="3">
        <v>0</v>
      </c>
      <c r="J19" s="3">
        <v>5906829600</v>
      </c>
    </row>
    <row r="20" spans="1:10" ht="23.1" customHeight="1" x14ac:dyDescent="0.55000000000000004">
      <c r="A20" s="2" t="s">
        <v>115</v>
      </c>
      <c r="B20" s="3" t="s">
        <v>313</v>
      </c>
      <c r="C20" s="3">
        <v>7821910</v>
      </c>
      <c r="D20" s="3">
        <v>2800</v>
      </c>
      <c r="E20" s="3">
        <v>0</v>
      </c>
      <c r="F20" s="3">
        <v>0</v>
      </c>
      <c r="G20" s="3">
        <v>0</v>
      </c>
      <c r="H20" s="3">
        <v>21901348000</v>
      </c>
      <c r="I20" s="3">
        <v>0</v>
      </c>
      <c r="J20" s="3">
        <v>21901348000</v>
      </c>
    </row>
    <row r="21" spans="1:10" ht="23.1" customHeight="1" x14ac:dyDescent="0.55000000000000004">
      <c r="A21" s="2" t="s">
        <v>151</v>
      </c>
      <c r="B21" s="3" t="s">
        <v>313</v>
      </c>
      <c r="C21" s="3">
        <v>9598769</v>
      </c>
      <c r="D21" s="3">
        <v>935</v>
      </c>
      <c r="E21" s="3">
        <v>0</v>
      </c>
      <c r="F21" s="3">
        <v>173338248</v>
      </c>
      <c r="G21" s="3">
        <v>173338248</v>
      </c>
      <c r="H21" s="3">
        <v>8974849015</v>
      </c>
      <c r="I21" s="3">
        <v>-186599812</v>
      </c>
      <c r="J21" s="3">
        <v>8788249203</v>
      </c>
    </row>
    <row r="22" spans="1:10" ht="23.1" customHeight="1" x14ac:dyDescent="0.55000000000000004">
      <c r="A22" s="2" t="s">
        <v>138</v>
      </c>
      <c r="B22" s="3" t="s">
        <v>314</v>
      </c>
      <c r="C22" s="3">
        <v>10721538</v>
      </c>
      <c r="D22" s="3">
        <v>2500</v>
      </c>
      <c r="E22" s="3">
        <v>0</v>
      </c>
      <c r="F22" s="3">
        <v>0</v>
      </c>
      <c r="G22" s="3">
        <v>0</v>
      </c>
      <c r="H22" s="3">
        <v>26803845000</v>
      </c>
      <c r="I22" s="3">
        <v>0</v>
      </c>
      <c r="J22" s="3">
        <v>26803845000</v>
      </c>
    </row>
    <row r="23" spans="1:10" ht="23.1" customHeight="1" x14ac:dyDescent="0.55000000000000004">
      <c r="A23" s="2" t="s">
        <v>315</v>
      </c>
      <c r="B23" s="3" t="s">
        <v>314</v>
      </c>
      <c r="C23" s="3">
        <v>465000</v>
      </c>
      <c r="D23" s="3">
        <v>3315</v>
      </c>
      <c r="E23" s="3">
        <v>0</v>
      </c>
      <c r="F23" s="3">
        <v>0</v>
      </c>
      <c r="G23" s="3">
        <v>0</v>
      </c>
      <c r="H23" s="3">
        <v>1541475000</v>
      </c>
      <c r="I23" s="3">
        <v>0</v>
      </c>
      <c r="J23" s="3">
        <v>1541475000</v>
      </c>
    </row>
    <row r="24" spans="1:10" ht="23.1" customHeight="1" x14ac:dyDescent="0.55000000000000004">
      <c r="A24" s="2" t="s">
        <v>118</v>
      </c>
      <c r="B24" s="3" t="s">
        <v>316</v>
      </c>
      <c r="C24" s="3">
        <v>6157860</v>
      </c>
      <c r="D24" s="3">
        <v>1520</v>
      </c>
      <c r="E24" s="3">
        <v>0</v>
      </c>
      <c r="F24" s="3">
        <v>177227585</v>
      </c>
      <c r="G24" s="3">
        <v>177227585</v>
      </c>
      <c r="H24" s="3">
        <v>9359947200</v>
      </c>
      <c r="I24" s="3">
        <v>-285894802</v>
      </c>
      <c r="J24" s="3">
        <v>9074052398</v>
      </c>
    </row>
    <row r="25" spans="1:10" ht="23.1" customHeight="1" x14ac:dyDescent="0.55000000000000004">
      <c r="A25" s="2" t="s">
        <v>123</v>
      </c>
      <c r="B25" s="3" t="s">
        <v>316</v>
      </c>
      <c r="C25" s="3">
        <v>14207191</v>
      </c>
      <c r="D25" s="3">
        <v>2650</v>
      </c>
      <c r="E25" s="3">
        <v>0</v>
      </c>
      <c r="F25" s="3">
        <v>508822211</v>
      </c>
      <c r="G25" s="3">
        <v>508822211</v>
      </c>
      <c r="H25" s="3">
        <v>37649056150</v>
      </c>
      <c r="I25" s="3">
        <v>-3165615</v>
      </c>
      <c r="J25" s="3">
        <v>37645890535</v>
      </c>
    </row>
    <row r="26" spans="1:10" ht="23.1" customHeight="1" x14ac:dyDescent="0.55000000000000004">
      <c r="A26" s="2" t="s">
        <v>153</v>
      </c>
      <c r="B26" s="3" t="s">
        <v>317</v>
      </c>
      <c r="C26" s="3">
        <v>1762555</v>
      </c>
      <c r="D26" s="3">
        <v>4870</v>
      </c>
      <c r="E26" s="3">
        <v>0</v>
      </c>
      <c r="F26" s="3">
        <v>166889010</v>
      </c>
      <c r="G26" s="3">
        <v>166889010</v>
      </c>
      <c r="H26" s="3">
        <v>8583642850</v>
      </c>
      <c r="I26" s="3">
        <v>-150184868</v>
      </c>
      <c r="J26" s="3">
        <v>8433457982</v>
      </c>
    </row>
    <row r="27" spans="1:10" ht="23.1" customHeight="1" x14ac:dyDescent="0.55000000000000004">
      <c r="A27" s="2" t="s">
        <v>150</v>
      </c>
      <c r="B27" s="3" t="s">
        <v>318</v>
      </c>
      <c r="C27" s="3">
        <v>6566389</v>
      </c>
      <c r="D27" s="3">
        <v>3547</v>
      </c>
      <c r="E27" s="3">
        <v>0</v>
      </c>
      <c r="F27" s="3">
        <v>14608300</v>
      </c>
      <c r="G27" s="3">
        <v>14608300</v>
      </c>
      <c r="H27" s="3">
        <v>23290981783</v>
      </c>
      <c r="I27" s="3">
        <v>0</v>
      </c>
      <c r="J27" s="3">
        <v>23290981783</v>
      </c>
    </row>
    <row r="28" spans="1:10" ht="23.1" customHeight="1" x14ac:dyDescent="0.55000000000000004">
      <c r="A28" s="2" t="s">
        <v>148</v>
      </c>
      <c r="B28" s="3" t="s">
        <v>318</v>
      </c>
      <c r="C28" s="3">
        <v>15380239</v>
      </c>
      <c r="D28" s="3">
        <v>750</v>
      </c>
      <c r="E28" s="3">
        <v>0</v>
      </c>
      <c r="F28" s="3">
        <v>224573947</v>
      </c>
      <c r="G28" s="3">
        <v>224573947</v>
      </c>
      <c r="H28" s="3">
        <v>11535179250</v>
      </c>
      <c r="I28" s="3">
        <v>-194194937</v>
      </c>
      <c r="J28" s="3">
        <v>11340984313</v>
      </c>
    </row>
    <row r="29" spans="1:10" ht="23.1" customHeight="1" x14ac:dyDescent="0.55000000000000004">
      <c r="A29" s="2" t="s">
        <v>165</v>
      </c>
      <c r="B29" s="3" t="s">
        <v>319</v>
      </c>
      <c r="C29" s="3">
        <v>876821</v>
      </c>
      <c r="D29" s="3">
        <v>2540</v>
      </c>
      <c r="E29" s="3">
        <v>0</v>
      </c>
      <c r="F29" s="3">
        <v>0</v>
      </c>
      <c r="G29" s="3">
        <v>0</v>
      </c>
      <c r="H29" s="3">
        <v>2227125340</v>
      </c>
      <c r="I29" s="3">
        <v>0</v>
      </c>
      <c r="J29" s="3">
        <v>2227125340</v>
      </c>
    </row>
    <row r="30" spans="1:10" ht="23.1" customHeight="1" x14ac:dyDescent="0.55000000000000004">
      <c r="A30" s="2" t="s">
        <v>184</v>
      </c>
      <c r="B30" s="3" t="s">
        <v>320</v>
      </c>
      <c r="C30" s="3">
        <v>703903</v>
      </c>
      <c r="D30" s="3">
        <v>5730</v>
      </c>
      <c r="E30" s="3">
        <v>0</v>
      </c>
      <c r="F30" s="3">
        <v>0</v>
      </c>
      <c r="G30" s="3">
        <v>0</v>
      </c>
      <c r="H30" s="3">
        <v>4033364190</v>
      </c>
      <c r="I30" s="3">
        <v>0</v>
      </c>
      <c r="J30" s="3">
        <v>4033364190</v>
      </c>
    </row>
    <row r="31" spans="1:10" ht="23.1" customHeight="1" x14ac:dyDescent="0.55000000000000004">
      <c r="A31" s="2" t="s">
        <v>190</v>
      </c>
      <c r="B31" s="3" t="s">
        <v>321</v>
      </c>
      <c r="C31" s="3">
        <v>6907053</v>
      </c>
      <c r="D31" s="3">
        <v>2200</v>
      </c>
      <c r="E31" s="3">
        <v>0</v>
      </c>
      <c r="F31" s="3">
        <v>293482846</v>
      </c>
      <c r="G31" s="3">
        <v>293482846</v>
      </c>
      <c r="H31" s="3">
        <v>15195516600</v>
      </c>
      <c r="I31" s="3">
        <v>-315936294</v>
      </c>
      <c r="J31" s="3">
        <v>14879580306</v>
      </c>
    </row>
    <row r="32" spans="1:10" ht="23.1" customHeight="1" x14ac:dyDescent="0.55000000000000004">
      <c r="A32" s="2" t="s">
        <v>117</v>
      </c>
      <c r="B32" s="3" t="s">
        <v>322</v>
      </c>
      <c r="C32" s="3">
        <v>8520397</v>
      </c>
      <c r="D32" s="3">
        <v>2980</v>
      </c>
      <c r="E32" s="3">
        <v>0</v>
      </c>
      <c r="F32" s="3">
        <v>490391967</v>
      </c>
      <c r="G32" s="3">
        <v>490391967</v>
      </c>
      <c r="H32" s="3">
        <v>25390783060</v>
      </c>
      <c r="I32" s="3">
        <v>-527910312</v>
      </c>
      <c r="J32" s="3">
        <v>24862872748</v>
      </c>
    </row>
    <row r="33" spans="1:10" ht="23.1" customHeight="1" x14ac:dyDescent="0.55000000000000004">
      <c r="A33" s="2" t="s">
        <v>144</v>
      </c>
      <c r="B33" s="3" t="s">
        <v>323</v>
      </c>
      <c r="C33" s="3">
        <v>99510745</v>
      </c>
      <c r="D33" s="3">
        <v>3000</v>
      </c>
      <c r="E33" s="3">
        <v>0</v>
      </c>
      <c r="F33" s="3">
        <v>5735275790</v>
      </c>
      <c r="G33" s="3">
        <v>5735275790</v>
      </c>
      <c r="H33" s="3">
        <v>298532235000</v>
      </c>
      <c r="I33" s="3">
        <v>-6989048980</v>
      </c>
      <c r="J33" s="3">
        <v>291543186020</v>
      </c>
    </row>
    <row r="34" spans="1:10" ht="23.1" customHeight="1" x14ac:dyDescent="0.55000000000000004">
      <c r="A34" s="2" t="s">
        <v>143</v>
      </c>
      <c r="B34" s="3" t="s">
        <v>323</v>
      </c>
      <c r="C34" s="3">
        <v>5747916</v>
      </c>
      <c r="D34" s="3">
        <v>500</v>
      </c>
      <c r="E34" s="3">
        <v>0</v>
      </c>
      <c r="F34" s="3">
        <v>0</v>
      </c>
      <c r="G34" s="3">
        <v>0</v>
      </c>
      <c r="H34" s="3">
        <v>2873958000</v>
      </c>
      <c r="I34" s="3">
        <v>0</v>
      </c>
      <c r="J34" s="3">
        <v>2873958000</v>
      </c>
    </row>
    <row r="35" spans="1:10" ht="23.1" customHeight="1" x14ac:dyDescent="0.55000000000000004">
      <c r="A35" s="2" t="s">
        <v>189</v>
      </c>
      <c r="B35" s="3" t="s">
        <v>324</v>
      </c>
      <c r="C35" s="3">
        <v>3289283</v>
      </c>
      <c r="D35" s="3">
        <v>870</v>
      </c>
      <c r="E35" s="3">
        <v>0</v>
      </c>
      <c r="F35" s="3">
        <v>54542963</v>
      </c>
      <c r="G35" s="3">
        <v>54542963</v>
      </c>
      <c r="H35" s="3">
        <v>2861676210</v>
      </c>
      <c r="I35" s="3">
        <v>-78167038</v>
      </c>
      <c r="J35" s="3">
        <v>2783509172</v>
      </c>
    </row>
    <row r="36" spans="1:10" ht="23.1" customHeight="1" x14ac:dyDescent="0.55000000000000004">
      <c r="A36" s="2" t="s">
        <v>188</v>
      </c>
      <c r="B36" s="3" t="s">
        <v>325</v>
      </c>
      <c r="C36" s="3">
        <v>7432160</v>
      </c>
      <c r="D36" s="3">
        <v>1868</v>
      </c>
      <c r="E36" s="3">
        <v>0</v>
      </c>
      <c r="F36" s="3">
        <v>257765637</v>
      </c>
      <c r="G36" s="3">
        <v>257765637</v>
      </c>
      <c r="H36" s="3">
        <v>13883274880</v>
      </c>
      <c r="I36" s="3">
        <v>-556791432</v>
      </c>
      <c r="J36" s="3">
        <v>13326483448</v>
      </c>
    </row>
    <row r="37" spans="1:10" ht="23.1" customHeight="1" x14ac:dyDescent="0.55000000000000004">
      <c r="A37" s="2" t="s">
        <v>181</v>
      </c>
      <c r="B37" s="3" t="s">
        <v>326</v>
      </c>
      <c r="C37" s="3">
        <v>6833540</v>
      </c>
      <c r="D37" s="3">
        <v>5700</v>
      </c>
      <c r="E37" s="3">
        <v>0</v>
      </c>
      <c r="F37" s="3">
        <v>0</v>
      </c>
      <c r="G37" s="3">
        <v>0</v>
      </c>
      <c r="H37" s="3">
        <v>38951178000</v>
      </c>
      <c r="I37" s="3">
        <v>0</v>
      </c>
      <c r="J37" s="3">
        <v>38951178000</v>
      </c>
    </row>
    <row r="38" spans="1:10" ht="23.1" customHeight="1" x14ac:dyDescent="0.55000000000000004">
      <c r="A38" s="2" t="s">
        <v>169</v>
      </c>
      <c r="B38" s="3" t="s">
        <v>327</v>
      </c>
      <c r="C38" s="3">
        <v>11157086</v>
      </c>
      <c r="D38" s="3">
        <v>5900</v>
      </c>
      <c r="E38" s="3">
        <v>0</v>
      </c>
      <c r="F38" s="3">
        <v>0</v>
      </c>
      <c r="G38" s="3">
        <v>0</v>
      </c>
      <c r="H38" s="3">
        <v>65826807400</v>
      </c>
      <c r="I38" s="3">
        <v>0</v>
      </c>
      <c r="J38" s="3">
        <v>65826807400</v>
      </c>
    </row>
    <row r="39" spans="1:10" ht="23.1" customHeight="1" x14ac:dyDescent="0.55000000000000004">
      <c r="A39" s="2" t="s">
        <v>158</v>
      </c>
      <c r="B39" s="3" t="s">
        <v>325</v>
      </c>
      <c r="C39" s="3">
        <v>2888000</v>
      </c>
      <c r="D39" s="3">
        <v>2050</v>
      </c>
      <c r="E39" s="3">
        <v>0</v>
      </c>
      <c r="F39" s="3">
        <v>114345296</v>
      </c>
      <c r="G39" s="3">
        <v>114345296</v>
      </c>
      <c r="H39" s="3">
        <v>5920400000</v>
      </c>
      <c r="I39" s="3">
        <v>-123093494</v>
      </c>
      <c r="J39" s="3">
        <v>5797306506</v>
      </c>
    </row>
    <row r="40" spans="1:10" ht="23.1" customHeight="1" x14ac:dyDescent="0.55000000000000004">
      <c r="A40" s="2" t="s">
        <v>182</v>
      </c>
      <c r="B40" s="3" t="s">
        <v>326</v>
      </c>
      <c r="C40" s="3">
        <v>2919057</v>
      </c>
      <c r="D40" s="3">
        <v>35</v>
      </c>
      <c r="E40" s="3">
        <v>0</v>
      </c>
      <c r="F40" s="3">
        <v>1896897</v>
      </c>
      <c r="G40" s="3">
        <v>1896897</v>
      </c>
      <c r="H40" s="3">
        <v>102166995</v>
      </c>
      <c r="I40" s="3">
        <v>-4097427</v>
      </c>
      <c r="J40" s="3">
        <v>98069568</v>
      </c>
    </row>
    <row r="41" spans="1:10" ht="23.1" customHeight="1" x14ac:dyDescent="0.55000000000000004">
      <c r="A41" s="2" t="s">
        <v>187</v>
      </c>
      <c r="B41" s="3" t="s">
        <v>328</v>
      </c>
      <c r="C41" s="3">
        <v>7891363</v>
      </c>
      <c r="D41" s="3">
        <v>10000</v>
      </c>
      <c r="E41" s="3">
        <v>0</v>
      </c>
      <c r="F41" s="3">
        <v>2011089703</v>
      </c>
      <c r="G41" s="3">
        <v>2011089703</v>
      </c>
      <c r="H41" s="3">
        <v>78913630000</v>
      </c>
      <c r="I41" s="3">
        <v>0</v>
      </c>
      <c r="J41" s="3">
        <v>78913630000</v>
      </c>
    </row>
    <row r="42" spans="1:10" ht="23.1" customHeight="1" x14ac:dyDescent="0.55000000000000004">
      <c r="A42" s="2" t="s">
        <v>114</v>
      </c>
      <c r="B42" s="3" t="s">
        <v>329</v>
      </c>
      <c r="C42" s="3">
        <v>4489592</v>
      </c>
      <c r="D42" s="3">
        <v>4300</v>
      </c>
      <c r="E42" s="3">
        <v>0</v>
      </c>
      <c r="F42" s="3">
        <v>358433365</v>
      </c>
      <c r="G42" s="3">
        <v>358433365</v>
      </c>
      <c r="H42" s="3">
        <v>19305245600</v>
      </c>
      <c r="I42" s="3">
        <v>-774240619</v>
      </c>
      <c r="J42" s="3">
        <v>18531004981</v>
      </c>
    </row>
    <row r="43" spans="1:10" ht="23.1" customHeight="1" x14ac:dyDescent="0.55000000000000004">
      <c r="A43" s="2" t="s">
        <v>149</v>
      </c>
      <c r="B43" s="3" t="s">
        <v>329</v>
      </c>
      <c r="C43" s="3">
        <v>4607941</v>
      </c>
      <c r="D43" s="3">
        <v>5389</v>
      </c>
      <c r="E43" s="3">
        <v>0</v>
      </c>
      <c r="F43" s="3">
        <v>337391403</v>
      </c>
      <c r="G43" s="3">
        <v>337391403</v>
      </c>
      <c r="H43" s="3">
        <v>24832194049</v>
      </c>
      <c r="I43" s="3">
        <v>-728788538</v>
      </c>
      <c r="J43" s="3">
        <v>24103405511</v>
      </c>
    </row>
    <row r="44" spans="1:10" ht="23.1" customHeight="1" x14ac:dyDescent="0.55000000000000004">
      <c r="A44" s="2" t="s">
        <v>140</v>
      </c>
      <c r="B44" s="3" t="s">
        <v>330</v>
      </c>
      <c r="C44" s="3">
        <v>3326690</v>
      </c>
      <c r="D44" s="3">
        <v>2407</v>
      </c>
      <c r="E44" s="3">
        <v>0</v>
      </c>
      <c r="F44" s="3">
        <v>151816038</v>
      </c>
      <c r="G44" s="3">
        <v>151816038</v>
      </c>
      <c r="H44" s="3">
        <v>8007342830</v>
      </c>
      <c r="I44" s="3">
        <v>-239422211</v>
      </c>
      <c r="J44" s="3">
        <v>7767920619</v>
      </c>
    </row>
    <row r="45" spans="1:10" ht="23.1" customHeight="1" x14ac:dyDescent="0.55000000000000004">
      <c r="A45" s="2" t="s">
        <v>161</v>
      </c>
      <c r="B45" s="3" t="s">
        <v>331</v>
      </c>
      <c r="C45" s="3">
        <v>6901164</v>
      </c>
      <c r="D45" s="3">
        <v>2050</v>
      </c>
      <c r="E45" s="3">
        <v>0</v>
      </c>
      <c r="F45" s="3">
        <v>268228820</v>
      </c>
      <c r="G45" s="3">
        <v>268228820</v>
      </c>
      <c r="H45" s="3">
        <v>14147386200</v>
      </c>
      <c r="I45" s="3">
        <v>-423011548</v>
      </c>
      <c r="J45" s="3">
        <v>13724374652</v>
      </c>
    </row>
    <row r="46" spans="1:10" ht="23.1" customHeight="1" x14ac:dyDescent="0.55000000000000004">
      <c r="A46" s="2" t="s">
        <v>141</v>
      </c>
      <c r="B46" s="3" t="s">
        <v>332</v>
      </c>
      <c r="C46" s="3">
        <v>6791736</v>
      </c>
      <c r="D46" s="3">
        <v>2824</v>
      </c>
      <c r="E46" s="3">
        <v>0</v>
      </c>
      <c r="F46" s="3">
        <v>370435621</v>
      </c>
      <c r="G46" s="3">
        <v>370435621</v>
      </c>
      <c r="H46" s="3">
        <v>19179862464</v>
      </c>
      <c r="I46" s="3">
        <v>-398776483</v>
      </c>
      <c r="J46" s="3">
        <v>18781085981</v>
      </c>
    </row>
    <row r="47" spans="1:10" ht="23.1" customHeight="1" x14ac:dyDescent="0.55000000000000004">
      <c r="A47" s="2" t="s">
        <v>133</v>
      </c>
      <c r="B47" s="3" t="s">
        <v>333</v>
      </c>
      <c r="C47" s="3">
        <v>2748844</v>
      </c>
      <c r="D47" s="3">
        <v>1005</v>
      </c>
      <c r="E47" s="3">
        <v>0</v>
      </c>
      <c r="F47" s="3">
        <v>51695072</v>
      </c>
      <c r="G47" s="3">
        <v>51695072</v>
      </c>
      <c r="H47" s="3">
        <v>2762588220</v>
      </c>
      <c r="I47" s="3">
        <v>-100291982</v>
      </c>
      <c r="J47" s="3">
        <v>2662296238</v>
      </c>
    </row>
    <row r="48" spans="1:10" ht="23.1" customHeight="1" x14ac:dyDescent="0.55000000000000004">
      <c r="A48" s="2" t="s">
        <v>173</v>
      </c>
      <c r="B48" s="3" t="s">
        <v>334</v>
      </c>
      <c r="C48" s="3">
        <v>4221341</v>
      </c>
      <c r="D48" s="3">
        <v>3869</v>
      </c>
      <c r="E48" s="3">
        <v>0</v>
      </c>
      <c r="F48" s="3">
        <v>293601029</v>
      </c>
      <c r="G48" s="3">
        <v>293601029</v>
      </c>
      <c r="H48" s="3">
        <v>16332368329</v>
      </c>
      <c r="I48" s="3">
        <v>-908527604</v>
      </c>
      <c r="J48" s="3">
        <v>15423840725</v>
      </c>
    </row>
    <row r="49" spans="1:10" ht="23.1" customHeight="1" x14ac:dyDescent="0.55000000000000004">
      <c r="A49" s="2" t="s">
        <v>142</v>
      </c>
      <c r="B49" s="3" t="s">
        <v>334</v>
      </c>
      <c r="C49" s="3">
        <v>5691478</v>
      </c>
      <c r="D49" s="3">
        <v>4650</v>
      </c>
      <c r="E49" s="3">
        <v>0</v>
      </c>
      <c r="F49" s="3">
        <v>481913565</v>
      </c>
      <c r="G49" s="3">
        <v>481913565</v>
      </c>
      <c r="H49" s="3">
        <v>26465372700</v>
      </c>
      <c r="I49" s="3">
        <v>-1309484587</v>
      </c>
      <c r="J49" s="3">
        <v>25155888113</v>
      </c>
    </row>
    <row r="50" spans="1:10" ht="23.1" customHeight="1" x14ac:dyDescent="0.55000000000000004">
      <c r="A50" s="2" t="s">
        <v>139</v>
      </c>
      <c r="B50" s="3" t="s">
        <v>334</v>
      </c>
      <c r="C50" s="3">
        <v>12289924</v>
      </c>
      <c r="D50" s="3">
        <v>1781</v>
      </c>
      <c r="E50" s="3">
        <v>0</v>
      </c>
      <c r="F50" s="3">
        <v>393478969</v>
      </c>
      <c r="G50" s="3">
        <v>393478969</v>
      </c>
      <c r="H50" s="3">
        <v>21888354644</v>
      </c>
      <c r="I50" s="3">
        <v>-1217592820</v>
      </c>
      <c r="J50" s="3">
        <v>20670761824</v>
      </c>
    </row>
    <row r="51" spans="1:10" ht="23.1" customHeight="1" x14ac:dyDescent="0.55000000000000004">
      <c r="A51" s="2" t="s">
        <v>172</v>
      </c>
      <c r="B51" s="3" t="s">
        <v>334</v>
      </c>
      <c r="C51" s="3">
        <v>7693599</v>
      </c>
      <c r="D51" s="3">
        <v>3416</v>
      </c>
      <c r="E51" s="3">
        <v>0</v>
      </c>
      <c r="F51" s="3">
        <v>507591875</v>
      </c>
      <c r="G51" s="3">
        <v>507591875</v>
      </c>
      <c r="H51" s="3">
        <v>26281334184</v>
      </c>
      <c r="I51" s="3">
        <v>-546426130</v>
      </c>
      <c r="J51" s="3">
        <v>25734908054</v>
      </c>
    </row>
    <row r="52" spans="1:10" ht="23.1" customHeight="1" x14ac:dyDescent="0.55000000000000004">
      <c r="A52" s="2" t="s">
        <v>160</v>
      </c>
      <c r="B52" s="3" t="s">
        <v>334</v>
      </c>
      <c r="C52" s="3">
        <v>541799</v>
      </c>
      <c r="D52" s="3">
        <v>6965</v>
      </c>
      <c r="E52" s="3">
        <v>0</v>
      </c>
      <c r="F52" s="3">
        <v>68361732</v>
      </c>
      <c r="G52" s="3">
        <v>68361732</v>
      </c>
      <c r="H52" s="3">
        <v>3773630035</v>
      </c>
      <c r="I52" s="3">
        <v>-196032729</v>
      </c>
      <c r="J52" s="3">
        <v>3577597306</v>
      </c>
    </row>
    <row r="53" spans="1:10" ht="23.1" customHeight="1" x14ac:dyDescent="0.55000000000000004">
      <c r="A53" s="2" t="s">
        <v>180</v>
      </c>
      <c r="B53" s="3" t="s">
        <v>334</v>
      </c>
      <c r="C53" s="3">
        <v>3675430</v>
      </c>
      <c r="D53" s="3">
        <v>2971</v>
      </c>
      <c r="E53" s="3">
        <v>0</v>
      </c>
      <c r="F53" s="3">
        <v>196299510</v>
      </c>
      <c r="G53" s="3">
        <v>196299510</v>
      </c>
      <c r="H53" s="3">
        <v>10919702530</v>
      </c>
      <c r="I53" s="3">
        <v>-607434940</v>
      </c>
      <c r="J53" s="3">
        <v>10312267590</v>
      </c>
    </row>
    <row r="54" spans="1:10" ht="23.1" customHeight="1" x14ac:dyDescent="0.55000000000000004">
      <c r="A54" s="2" t="s">
        <v>146</v>
      </c>
      <c r="B54" s="3" t="s">
        <v>335</v>
      </c>
      <c r="C54" s="3">
        <v>11624559</v>
      </c>
      <c r="D54" s="3">
        <v>5000</v>
      </c>
      <c r="E54" s="3">
        <v>0</v>
      </c>
      <c r="F54" s="3">
        <v>0</v>
      </c>
      <c r="G54" s="3">
        <v>0</v>
      </c>
      <c r="H54" s="3">
        <v>58122795000</v>
      </c>
      <c r="I54" s="3">
        <v>0</v>
      </c>
      <c r="J54" s="3">
        <v>58122795000</v>
      </c>
    </row>
    <row r="55" spans="1:10" ht="23.1" customHeight="1" x14ac:dyDescent="0.55000000000000004">
      <c r="A55" s="2" t="s">
        <v>152</v>
      </c>
      <c r="B55" s="3" t="s">
        <v>335</v>
      </c>
      <c r="C55" s="3">
        <v>12081652</v>
      </c>
      <c r="D55" s="3">
        <v>1728</v>
      </c>
      <c r="E55" s="3">
        <v>0</v>
      </c>
      <c r="F55" s="3">
        <v>387617306</v>
      </c>
      <c r="G55" s="3">
        <v>387617306</v>
      </c>
      <c r="H55" s="3">
        <v>20877094656</v>
      </c>
      <c r="I55" s="3">
        <v>-837279930</v>
      </c>
      <c r="J55" s="3">
        <v>20039814726</v>
      </c>
    </row>
    <row r="56" spans="1:10" ht="23.1" customHeight="1" x14ac:dyDescent="0.55000000000000004">
      <c r="A56" s="2" t="s">
        <v>127</v>
      </c>
      <c r="B56" s="3" t="s">
        <v>335</v>
      </c>
      <c r="C56" s="3">
        <v>16515386</v>
      </c>
      <c r="D56" s="3">
        <v>2370</v>
      </c>
      <c r="E56" s="3">
        <v>0</v>
      </c>
      <c r="F56" s="3">
        <v>787015572</v>
      </c>
      <c r="G56" s="3">
        <v>787015572</v>
      </c>
      <c r="H56" s="3">
        <v>39141464820</v>
      </c>
      <c r="I56" s="3">
        <v>-26790873</v>
      </c>
      <c r="J56" s="3">
        <v>39114673947</v>
      </c>
    </row>
    <row r="57" spans="1:10" ht="23.1" customHeight="1" x14ac:dyDescent="0.55000000000000004">
      <c r="A57" s="2" t="s">
        <v>125</v>
      </c>
      <c r="B57" s="3" t="s">
        <v>336</v>
      </c>
      <c r="C57" s="3">
        <v>3810354</v>
      </c>
      <c r="D57" s="3">
        <v>6621</v>
      </c>
      <c r="E57" s="3">
        <v>0</v>
      </c>
      <c r="F57" s="3">
        <v>458796568</v>
      </c>
      <c r="G57" s="3">
        <v>458796568</v>
      </c>
      <c r="H57" s="3">
        <v>25228353834</v>
      </c>
      <c r="I57" s="3">
        <v>-1263879795</v>
      </c>
      <c r="J57" s="3">
        <v>23964474039</v>
      </c>
    </row>
    <row r="58" spans="1:10" ht="23.1" customHeight="1" x14ac:dyDescent="0.55000000000000004">
      <c r="A58" s="2" t="s">
        <v>157</v>
      </c>
      <c r="B58" s="3" t="s">
        <v>337</v>
      </c>
      <c r="C58" s="3">
        <v>1614583</v>
      </c>
      <c r="D58" s="3">
        <v>1870</v>
      </c>
      <c r="E58" s="3">
        <v>0</v>
      </c>
      <c r="F58" s="3">
        <v>56057675</v>
      </c>
      <c r="G58" s="3">
        <v>56057675</v>
      </c>
      <c r="H58" s="3">
        <v>3019270210</v>
      </c>
      <c r="I58" s="3">
        <v>-121088417</v>
      </c>
      <c r="J58" s="3">
        <v>2898181793</v>
      </c>
    </row>
    <row r="59" spans="1:10" ht="23.1" customHeight="1" x14ac:dyDescent="0.55000000000000004">
      <c r="A59" s="2" t="s">
        <v>132</v>
      </c>
      <c r="B59" s="3" t="s">
        <v>338</v>
      </c>
      <c r="C59" s="3">
        <v>4578611</v>
      </c>
      <c r="D59" s="3">
        <v>10200</v>
      </c>
      <c r="E59" s="3">
        <v>0</v>
      </c>
      <c r="F59" s="3">
        <v>821548630</v>
      </c>
      <c r="G59" s="3">
        <v>821548630</v>
      </c>
      <c r="H59" s="3">
        <v>46701832200</v>
      </c>
      <c r="I59" s="3">
        <v>-3077599947</v>
      </c>
      <c r="J59" s="3">
        <v>43624232253</v>
      </c>
    </row>
    <row r="60" spans="1:10" ht="23.1" customHeight="1" x14ac:dyDescent="0.55000000000000004">
      <c r="A60" s="2" t="s">
        <v>166</v>
      </c>
      <c r="B60" s="3" t="s">
        <v>339</v>
      </c>
      <c r="C60" s="3">
        <v>83301845</v>
      </c>
      <c r="D60" s="3">
        <v>1050</v>
      </c>
      <c r="E60" s="3">
        <v>0</v>
      </c>
      <c r="F60" s="3">
        <v>1739781071</v>
      </c>
      <c r="G60" s="3">
        <v>1739781071</v>
      </c>
      <c r="H60" s="3">
        <v>87466937250</v>
      </c>
      <c r="I60" s="3">
        <v>-535876402</v>
      </c>
      <c r="J60" s="3">
        <v>86931060848</v>
      </c>
    </row>
    <row r="61" spans="1:10" ht="23.1" customHeight="1" x14ac:dyDescent="0.55000000000000004">
      <c r="A61" s="2" t="s">
        <v>186</v>
      </c>
      <c r="B61" s="3" t="s">
        <v>340</v>
      </c>
      <c r="C61" s="3">
        <v>5235522</v>
      </c>
      <c r="D61" s="3">
        <v>64000</v>
      </c>
      <c r="E61" s="3">
        <v>0</v>
      </c>
      <c r="F61" s="3">
        <v>6471533682</v>
      </c>
      <c r="G61" s="3">
        <v>6471533682</v>
      </c>
      <c r="H61" s="3">
        <v>335073408000</v>
      </c>
      <c r="I61" s="3">
        <v>-6966650334</v>
      </c>
      <c r="J61" s="3">
        <v>328106757666</v>
      </c>
    </row>
    <row r="62" spans="1:10" ht="23.1" customHeight="1" x14ac:dyDescent="0.55000000000000004">
      <c r="A62" s="2" t="s">
        <v>135</v>
      </c>
      <c r="B62" s="3" t="s">
        <v>341</v>
      </c>
      <c r="C62" s="3">
        <v>14596061</v>
      </c>
      <c r="D62" s="3">
        <v>2450</v>
      </c>
      <c r="E62" s="3">
        <v>0</v>
      </c>
      <c r="F62" s="3">
        <v>719031647</v>
      </c>
      <c r="G62" s="3">
        <v>719031647</v>
      </c>
      <c r="H62" s="3">
        <v>35760349450</v>
      </c>
      <c r="I62" s="3">
        <v>-24476625</v>
      </c>
      <c r="J62" s="3">
        <v>35735872825</v>
      </c>
    </row>
    <row r="63" spans="1:10" ht="23.1" customHeight="1" x14ac:dyDescent="0.55000000000000004">
      <c r="A63" s="2" t="s">
        <v>159</v>
      </c>
      <c r="B63" s="3" t="s">
        <v>341</v>
      </c>
      <c r="C63" s="3">
        <v>5403572</v>
      </c>
      <c r="D63" s="3">
        <v>11188</v>
      </c>
      <c r="E63" s="3">
        <v>0</v>
      </c>
      <c r="F63" s="3">
        <v>1152263030</v>
      </c>
      <c r="G63" s="3">
        <v>1152263030</v>
      </c>
      <c r="H63" s="3">
        <v>60455163536</v>
      </c>
      <c r="I63" s="3">
        <v>-1651340243</v>
      </c>
      <c r="J63" s="3">
        <v>58803823293</v>
      </c>
    </row>
    <row r="64" spans="1:10" ht="23.1" customHeight="1" x14ac:dyDescent="0.55000000000000004">
      <c r="A64" s="2" t="s">
        <v>170</v>
      </c>
      <c r="B64" s="3" t="s">
        <v>342</v>
      </c>
      <c r="C64" s="3">
        <v>15981349</v>
      </c>
      <c r="D64" s="3">
        <v>1550</v>
      </c>
      <c r="E64" s="3">
        <v>0</v>
      </c>
      <c r="F64" s="3">
        <v>16954888</v>
      </c>
      <c r="G64" s="3">
        <v>16954888</v>
      </c>
      <c r="H64" s="3">
        <v>24771090950</v>
      </c>
      <c r="I64" s="3">
        <v>0</v>
      </c>
      <c r="J64" s="3">
        <v>24771090950</v>
      </c>
    </row>
    <row r="65" spans="1:10" ht="23.1" customHeight="1" x14ac:dyDescent="0.55000000000000004">
      <c r="A65" s="2" t="s">
        <v>162</v>
      </c>
      <c r="B65" s="3" t="s">
        <v>343</v>
      </c>
      <c r="C65" s="3">
        <v>2993173</v>
      </c>
      <c r="D65" s="3">
        <v>572</v>
      </c>
      <c r="E65" s="3">
        <v>0</v>
      </c>
      <c r="F65" s="3">
        <v>29814975</v>
      </c>
      <c r="G65" s="3">
        <v>29814975</v>
      </c>
      <c r="H65" s="3">
        <v>1712094956</v>
      </c>
      <c r="I65" s="3">
        <v>-120969153</v>
      </c>
      <c r="J65" s="3">
        <v>1591125803</v>
      </c>
    </row>
    <row r="66" spans="1:10" ht="23.1" customHeight="1" x14ac:dyDescent="0.55000000000000004">
      <c r="A66" s="2" t="s">
        <v>167</v>
      </c>
      <c r="B66" s="3" t="s">
        <v>344</v>
      </c>
      <c r="C66" s="3">
        <v>765113</v>
      </c>
      <c r="D66" s="3">
        <v>12580</v>
      </c>
      <c r="E66" s="3">
        <v>0</v>
      </c>
      <c r="F66" s="3">
        <v>6588037</v>
      </c>
      <c r="G66" s="3">
        <v>6588037</v>
      </c>
      <c r="H66" s="3">
        <v>9625121540</v>
      </c>
      <c r="I66" s="3">
        <v>0</v>
      </c>
      <c r="J66" s="3">
        <v>9625121540</v>
      </c>
    </row>
    <row r="67" spans="1:10" ht="23.1" customHeight="1" x14ac:dyDescent="0.55000000000000004">
      <c r="A67" s="2" t="s">
        <v>116</v>
      </c>
      <c r="B67" s="3" t="s">
        <v>344</v>
      </c>
      <c r="C67" s="3">
        <v>3758014</v>
      </c>
      <c r="D67" s="3">
        <v>895</v>
      </c>
      <c r="E67" s="3">
        <v>0</v>
      </c>
      <c r="F67" s="3">
        <v>62610381</v>
      </c>
      <c r="G67" s="3">
        <v>62610381</v>
      </c>
      <c r="H67" s="3">
        <v>3363422530</v>
      </c>
      <c r="I67" s="3">
        <v>-130639848</v>
      </c>
      <c r="J67" s="3">
        <v>3232782682</v>
      </c>
    </row>
    <row r="68" spans="1:10" ht="23.1" customHeight="1" x14ac:dyDescent="0.55000000000000004">
      <c r="A68" s="2" t="s">
        <v>177</v>
      </c>
      <c r="B68" s="3" t="s">
        <v>345</v>
      </c>
      <c r="C68" s="3">
        <v>20186430</v>
      </c>
      <c r="D68" s="3">
        <v>108</v>
      </c>
      <c r="E68" s="3">
        <v>0</v>
      </c>
      <c r="F68" s="3">
        <v>212893227</v>
      </c>
      <c r="G68" s="3">
        <v>212893227</v>
      </c>
      <c r="H68" s="3">
        <v>2180134440</v>
      </c>
      <c r="I68" s="3">
        <v>0</v>
      </c>
      <c r="J68" s="3">
        <v>2180134440</v>
      </c>
    </row>
    <row r="69" spans="1:10" ht="23.1" customHeight="1" x14ac:dyDescent="0.55000000000000004">
      <c r="A69" s="2" t="s">
        <v>174</v>
      </c>
      <c r="B69" s="3" t="s">
        <v>346</v>
      </c>
      <c r="C69" s="3">
        <v>53655303</v>
      </c>
      <c r="D69" s="3">
        <v>10</v>
      </c>
      <c r="E69" s="3">
        <v>0</v>
      </c>
      <c r="F69" s="3">
        <v>9782820</v>
      </c>
      <c r="G69" s="3">
        <v>9782820</v>
      </c>
      <c r="H69" s="3">
        <v>536553030</v>
      </c>
      <c r="I69" s="3">
        <v>-26215946</v>
      </c>
      <c r="J69" s="3">
        <v>510337084</v>
      </c>
    </row>
    <row r="70" spans="1:10" ht="23.1" customHeight="1" x14ac:dyDescent="0.55000000000000004">
      <c r="A70" s="2" t="s">
        <v>156</v>
      </c>
      <c r="B70" s="3" t="s">
        <v>347</v>
      </c>
      <c r="C70" s="3">
        <v>28310402</v>
      </c>
      <c r="D70" s="3">
        <v>4750</v>
      </c>
      <c r="E70" s="3">
        <v>0</v>
      </c>
      <c r="F70" s="3">
        <v>2330918186</v>
      </c>
      <c r="G70" s="3">
        <v>2330918186</v>
      </c>
      <c r="H70" s="3">
        <v>134474409500</v>
      </c>
      <c r="I70" s="3">
        <v>-9457301408</v>
      </c>
      <c r="J70" s="3">
        <v>125017108092</v>
      </c>
    </row>
    <row r="71" spans="1:10" ht="23.1" customHeight="1" x14ac:dyDescent="0.55000000000000004">
      <c r="A71" s="2" t="s">
        <v>136</v>
      </c>
      <c r="B71" s="3" t="s">
        <v>348</v>
      </c>
      <c r="C71" s="3">
        <v>517521758</v>
      </c>
      <c r="D71" s="3">
        <v>825</v>
      </c>
      <c r="E71" s="3">
        <v>0</v>
      </c>
      <c r="F71" s="3">
        <v>7179383034</v>
      </c>
      <c r="G71" s="3">
        <v>7179383034</v>
      </c>
      <c r="H71" s="3">
        <v>426955450350</v>
      </c>
      <c r="I71" s="3">
        <v>-37114951594</v>
      </c>
      <c r="J71" s="3">
        <v>389840498756</v>
      </c>
    </row>
    <row r="72" spans="1:10" ht="23.1" customHeight="1" x14ac:dyDescent="0.55000000000000004">
      <c r="A72" s="2" t="s">
        <v>134</v>
      </c>
      <c r="B72" s="3" t="s">
        <v>349</v>
      </c>
      <c r="C72" s="3">
        <v>748610486</v>
      </c>
      <c r="D72" s="3">
        <v>1930</v>
      </c>
      <c r="E72" s="3">
        <v>0</v>
      </c>
      <c r="F72" s="3">
        <v>54417662032</v>
      </c>
      <c r="G72" s="3">
        <v>54417662032</v>
      </c>
      <c r="H72" s="3">
        <v>1444818237980</v>
      </c>
      <c r="I72" s="3">
        <v>-46729334701</v>
      </c>
      <c r="J72" s="3">
        <v>1398088903279</v>
      </c>
    </row>
    <row r="73" spans="1:10" ht="23.1" customHeight="1" x14ac:dyDescent="0.55000000000000004">
      <c r="A73" s="2" t="s">
        <v>137</v>
      </c>
      <c r="B73" s="3" t="s">
        <v>350</v>
      </c>
      <c r="C73" s="3">
        <v>775338242</v>
      </c>
      <c r="D73" s="3">
        <v>1930</v>
      </c>
      <c r="E73" s="3">
        <v>0</v>
      </c>
      <c r="F73" s="3">
        <v>24222944397</v>
      </c>
      <c r="G73" s="3">
        <v>24222944397</v>
      </c>
      <c r="H73" s="3">
        <v>1496402807060</v>
      </c>
      <c r="I73" s="3">
        <v>-156066550430</v>
      </c>
      <c r="J73" s="3">
        <v>1340336256630</v>
      </c>
    </row>
    <row r="74" spans="1:10" ht="23.1" customHeight="1" x14ac:dyDescent="0.55000000000000004">
      <c r="A74" s="2" t="s">
        <v>113</v>
      </c>
      <c r="B74" s="3" t="s">
        <v>351</v>
      </c>
      <c r="C74" s="3">
        <v>19460495</v>
      </c>
      <c r="D74" s="3">
        <v>500</v>
      </c>
      <c r="E74" s="3">
        <v>0</v>
      </c>
      <c r="F74" s="3">
        <v>195645624</v>
      </c>
      <c r="G74" s="3">
        <v>195645624</v>
      </c>
      <c r="H74" s="3">
        <v>9730247500</v>
      </c>
      <c r="I74" s="3">
        <v>-6659991</v>
      </c>
      <c r="J74" s="3">
        <v>9723587509</v>
      </c>
    </row>
    <row r="75" spans="1:10" ht="23.1" customHeight="1" x14ac:dyDescent="0.55000000000000004">
      <c r="A75" s="2" t="s">
        <v>168</v>
      </c>
      <c r="B75" s="3" t="s">
        <v>352</v>
      </c>
      <c r="C75" s="3">
        <v>1173947898</v>
      </c>
      <c r="D75" s="3">
        <v>1350</v>
      </c>
      <c r="E75" s="3">
        <v>0</v>
      </c>
      <c r="F75" s="3">
        <v>222137490947</v>
      </c>
      <c r="G75" s="3">
        <v>222137490947</v>
      </c>
      <c r="H75" s="3">
        <v>1584829662300</v>
      </c>
      <c r="I75" s="3">
        <v>0</v>
      </c>
      <c r="J75" s="3">
        <v>1584829662300</v>
      </c>
    </row>
    <row r="76" spans="1:10" ht="23.1" customHeight="1" thickBot="1" x14ac:dyDescent="0.6">
      <c r="A76" s="2" t="s">
        <v>97</v>
      </c>
      <c r="B76" s="3"/>
      <c r="C76" s="3"/>
      <c r="D76" s="3"/>
      <c r="E76" s="29">
        <f t="shared" ref="E76:J76" si="0">SUM(E7:E75)</f>
        <v>0</v>
      </c>
      <c r="F76" s="29">
        <f t="shared" si="0"/>
        <v>338693951924</v>
      </c>
      <c r="G76" s="29">
        <f t="shared" si="0"/>
        <v>338693951924</v>
      </c>
      <c r="H76" s="29">
        <f t="shared" si="0"/>
        <v>6872957840030</v>
      </c>
      <c r="I76" s="29">
        <f t="shared" si="0"/>
        <v>-282825501478</v>
      </c>
      <c r="J76" s="29">
        <f t="shared" si="0"/>
        <v>6590132338552</v>
      </c>
    </row>
    <row r="77" spans="1:10" ht="23.1" customHeight="1" thickTop="1" x14ac:dyDescent="0.55000000000000004">
      <c r="A77" s="2" t="s">
        <v>98</v>
      </c>
      <c r="B77" s="10"/>
      <c r="C77" s="10"/>
      <c r="D77" s="10"/>
      <c r="E77" s="10"/>
      <c r="F77" s="10"/>
      <c r="G77" s="10"/>
      <c r="H77" s="10"/>
      <c r="I77" s="10"/>
      <c r="J77" s="10"/>
    </row>
    <row r="79" spans="1:10" x14ac:dyDescent="0.55000000000000004">
      <c r="B79" s="13">
        <f>'درآمد سود سهام'!G370</f>
        <v>0</v>
      </c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42" orientation="portrait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rightToLeft="1" zoomScale="106" zoomScaleNormal="106" workbookViewId="0">
      <selection sqref="A1:XFD1048576"/>
    </sheetView>
  </sheetViews>
  <sheetFormatPr defaultRowHeight="22.5" x14ac:dyDescent="0.6"/>
  <cols>
    <col min="1" max="1" width="34" style="44" customWidth="1"/>
    <col min="2" max="2" width="17" style="44" customWidth="1"/>
    <col min="3" max="3" width="13.5703125" style="44" customWidth="1"/>
    <col min="4" max="4" width="20.7109375" style="44" customWidth="1"/>
    <col min="5" max="5" width="14.28515625" style="44" customWidth="1"/>
    <col min="6" max="6" width="11.85546875" style="44" customWidth="1"/>
    <col min="7" max="7" width="14.28515625" style="44" customWidth="1"/>
    <col min="8" max="8" width="15.140625" style="44" customWidth="1"/>
    <col min="9" max="9" width="11.85546875" style="44" customWidth="1"/>
    <col min="10" max="10" width="15.140625" style="44" customWidth="1"/>
    <col min="11" max="11" width="9.140625" style="1" customWidth="1"/>
    <col min="12" max="16384" width="9.140625" style="1"/>
  </cols>
  <sheetData>
    <row r="1" spans="1:10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6">
      <c r="A2" s="57" t="s">
        <v>243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x14ac:dyDescent="0.6">
      <c r="A4" s="76" t="s">
        <v>353</v>
      </c>
      <c r="B4" s="76"/>
      <c r="C4" s="76"/>
      <c r="D4" s="76"/>
      <c r="E4" s="76"/>
    </row>
    <row r="5" spans="1:10" ht="16.5" customHeight="1" x14ac:dyDescent="0.6">
      <c r="A5" s="36"/>
      <c r="B5" s="78"/>
      <c r="C5" s="78"/>
      <c r="D5" s="78"/>
      <c r="E5" s="77" t="s">
        <v>382</v>
      </c>
      <c r="F5" s="77"/>
      <c r="G5" s="77"/>
      <c r="H5" s="77" t="s">
        <v>246</v>
      </c>
      <c r="I5" s="77"/>
      <c r="J5" s="77"/>
    </row>
    <row r="6" spans="1:10" ht="38.25" customHeight="1" x14ac:dyDescent="0.6">
      <c r="A6" s="44" t="s">
        <v>282</v>
      </c>
      <c r="B6" s="46" t="s">
        <v>354</v>
      </c>
      <c r="C6" s="46" t="s">
        <v>200</v>
      </c>
      <c r="D6" s="46" t="s">
        <v>11</v>
      </c>
      <c r="E6" s="46" t="s">
        <v>355</v>
      </c>
      <c r="F6" s="46" t="s">
        <v>304</v>
      </c>
      <c r="G6" s="46" t="s">
        <v>356</v>
      </c>
      <c r="H6" s="46" t="s">
        <v>355</v>
      </c>
      <c r="I6" s="46" t="s">
        <v>304</v>
      </c>
      <c r="J6" s="46" t="s">
        <v>356</v>
      </c>
    </row>
    <row r="7" spans="1:10" ht="23.1" customHeight="1" x14ac:dyDescent="0.6">
      <c r="A7" s="2" t="s">
        <v>218</v>
      </c>
      <c r="B7" s="2" t="s">
        <v>357</v>
      </c>
      <c r="C7" s="2" t="s">
        <v>220</v>
      </c>
      <c r="D7" s="27">
        <v>15</v>
      </c>
      <c r="E7" s="3">
        <v>1651287922</v>
      </c>
      <c r="F7" s="3">
        <v>0</v>
      </c>
      <c r="G7" s="3">
        <f>Table5[[#This Row],[1651287922]]-Table5[[#This Row],[0]]</f>
        <v>1651287922</v>
      </c>
      <c r="H7" s="3">
        <v>15911769617</v>
      </c>
      <c r="I7" s="3">
        <v>0</v>
      </c>
      <c r="J7" s="3">
        <f>Table5[[#This Row],[15911769617]]-Table5[[#This Row],[Column9]]</f>
        <v>15911769617</v>
      </c>
    </row>
    <row r="8" spans="1:10" ht="23.1" customHeight="1" x14ac:dyDescent="0.6">
      <c r="A8" s="2" t="s">
        <v>256</v>
      </c>
      <c r="B8" s="2" t="s">
        <v>358</v>
      </c>
      <c r="C8" s="2" t="s">
        <v>358</v>
      </c>
      <c r="D8" s="27">
        <v>15</v>
      </c>
      <c r="E8" s="3">
        <v>0</v>
      </c>
      <c r="F8" s="3">
        <v>0</v>
      </c>
      <c r="G8" s="3">
        <f>Table5[[#This Row],[1651287922]]-Table5[[#This Row],[0]]</f>
        <v>0</v>
      </c>
      <c r="H8" s="3">
        <v>2816836363</v>
      </c>
      <c r="I8" s="3">
        <v>0</v>
      </c>
      <c r="J8" s="3">
        <f>Table5[[#This Row],[15911769617]]-Table5[[#This Row],[Column9]]</f>
        <v>2816836363</v>
      </c>
    </row>
    <row r="9" spans="1:10" ht="23.1" customHeight="1" x14ac:dyDescent="0.6">
      <c r="A9" s="2" t="s">
        <v>202</v>
      </c>
      <c r="B9" s="2" t="s">
        <v>205</v>
      </c>
      <c r="C9" s="2" t="s">
        <v>205</v>
      </c>
      <c r="D9" s="27">
        <v>19</v>
      </c>
      <c r="E9" s="3">
        <v>2062225342</v>
      </c>
      <c r="F9" s="3">
        <v>0</v>
      </c>
      <c r="G9" s="3">
        <f>Table5[[#This Row],[1651287922]]-Table5[[#This Row],[0]]</f>
        <v>2062225342</v>
      </c>
      <c r="H9" s="3">
        <v>11611067617</v>
      </c>
      <c r="I9" s="3">
        <v>0</v>
      </c>
      <c r="J9" s="3">
        <f>Table5[[#This Row],[15911769617]]-Table5[[#This Row],[Column9]]</f>
        <v>11611067617</v>
      </c>
    </row>
    <row r="10" spans="1:10" ht="23.1" customHeight="1" x14ac:dyDescent="0.6">
      <c r="A10" s="2" t="s">
        <v>250</v>
      </c>
      <c r="B10" s="2" t="s">
        <v>359</v>
      </c>
      <c r="C10" s="2" t="s">
        <v>360</v>
      </c>
      <c r="D10" s="27">
        <v>17.899999999999999</v>
      </c>
      <c r="E10" s="3">
        <v>84600000</v>
      </c>
      <c r="F10" s="3">
        <v>0</v>
      </c>
      <c r="G10" s="3">
        <f>Table5[[#This Row],[1651287922]]-Table5[[#This Row],[0]]</f>
        <v>84600000</v>
      </c>
      <c r="H10" s="3">
        <v>2891800522</v>
      </c>
      <c r="I10" s="3">
        <v>0</v>
      </c>
      <c r="J10" s="3">
        <f>Table5[[#This Row],[15911769617]]-Table5[[#This Row],[Column9]]</f>
        <v>2891800522</v>
      </c>
    </row>
    <row r="11" spans="1:10" ht="23.1" customHeight="1" x14ac:dyDescent="0.6">
      <c r="A11" s="2" t="s">
        <v>233</v>
      </c>
      <c r="B11" s="2" t="s">
        <v>235</v>
      </c>
      <c r="C11" s="2" t="s">
        <v>235</v>
      </c>
      <c r="D11" s="27">
        <v>18</v>
      </c>
      <c r="E11" s="3">
        <v>34081224459</v>
      </c>
      <c r="F11" s="3">
        <v>0</v>
      </c>
      <c r="G11" s="3">
        <f>Table5[[#This Row],[1651287922]]-Table5[[#This Row],[0]]</f>
        <v>34081224459</v>
      </c>
      <c r="H11" s="3">
        <v>126161898468</v>
      </c>
      <c r="I11" s="3">
        <v>0</v>
      </c>
      <c r="J11" s="3">
        <f>Table5[[#This Row],[15911769617]]-Table5[[#This Row],[Column9]]</f>
        <v>126161898468</v>
      </c>
    </row>
    <row r="12" spans="1:10" ht="23.1" customHeight="1" x14ac:dyDescent="0.6">
      <c r="A12" s="2" t="s">
        <v>221</v>
      </c>
      <c r="B12" s="2" t="s">
        <v>361</v>
      </c>
      <c r="C12" s="2" t="s">
        <v>223</v>
      </c>
      <c r="D12" s="27">
        <v>16</v>
      </c>
      <c r="E12" s="3">
        <v>1117808225</v>
      </c>
      <c r="F12" s="3">
        <v>0</v>
      </c>
      <c r="G12" s="3">
        <f>Table5[[#This Row],[1651287922]]-Table5[[#This Row],[0]]</f>
        <v>1117808225</v>
      </c>
      <c r="H12" s="3">
        <v>5128767150</v>
      </c>
      <c r="I12" s="3">
        <v>0</v>
      </c>
      <c r="J12" s="3">
        <f>Table5[[#This Row],[15911769617]]-Table5[[#This Row],[Column9]]</f>
        <v>5128767150</v>
      </c>
    </row>
    <row r="13" spans="1:10" ht="23.1" customHeight="1" x14ac:dyDescent="0.6">
      <c r="A13" s="2" t="s">
        <v>251</v>
      </c>
      <c r="B13" s="2" t="s">
        <v>362</v>
      </c>
      <c r="C13" s="2" t="s">
        <v>363</v>
      </c>
      <c r="D13" s="27">
        <v>17</v>
      </c>
      <c r="E13" s="3">
        <v>159995184</v>
      </c>
      <c r="F13" s="3">
        <v>0</v>
      </c>
      <c r="G13" s="3">
        <f>Table5[[#This Row],[1651287922]]-Table5[[#This Row],[0]]</f>
        <v>159995184</v>
      </c>
      <c r="H13" s="3">
        <v>1812395767</v>
      </c>
      <c r="I13" s="3">
        <v>0</v>
      </c>
      <c r="J13" s="3">
        <f>Table5[[#This Row],[15911769617]]-Table5[[#This Row],[Column9]]</f>
        <v>1812395767</v>
      </c>
    </row>
    <row r="14" spans="1:10" ht="23.1" customHeight="1" x14ac:dyDescent="0.6">
      <c r="A14" s="2" t="s">
        <v>215</v>
      </c>
      <c r="B14" s="2" t="s">
        <v>364</v>
      </c>
      <c r="C14" s="2" t="s">
        <v>217</v>
      </c>
      <c r="D14" s="27">
        <v>15</v>
      </c>
      <c r="E14" s="3">
        <v>1462535371</v>
      </c>
      <c r="F14" s="3">
        <v>0</v>
      </c>
      <c r="G14" s="3">
        <f>Table5[[#This Row],[1651287922]]-Table5[[#This Row],[0]]</f>
        <v>1462535371</v>
      </c>
      <c r="H14" s="3">
        <v>6515014034</v>
      </c>
      <c r="I14" s="3">
        <v>0</v>
      </c>
      <c r="J14" s="3">
        <f>Table5[[#This Row],[15911769617]]-Table5[[#This Row],[Column9]]</f>
        <v>6515014034</v>
      </c>
    </row>
    <row r="15" spans="1:10" ht="23.1" customHeight="1" x14ac:dyDescent="0.6">
      <c r="A15" s="2" t="s">
        <v>209</v>
      </c>
      <c r="B15" s="2" t="s">
        <v>365</v>
      </c>
      <c r="C15" s="2" t="s">
        <v>211</v>
      </c>
      <c r="D15" s="27">
        <v>18</v>
      </c>
      <c r="E15" s="3">
        <v>46524590</v>
      </c>
      <c r="F15" s="3">
        <v>0</v>
      </c>
      <c r="G15" s="3">
        <f>Table5[[#This Row],[1651287922]]-Table5[[#This Row],[0]]</f>
        <v>46524590</v>
      </c>
      <c r="H15" s="3">
        <v>2877491808</v>
      </c>
      <c r="I15" s="3">
        <v>0</v>
      </c>
      <c r="J15" s="3">
        <f>Table5[[#This Row],[15911769617]]-Table5[[#This Row],[Column9]]</f>
        <v>2877491808</v>
      </c>
    </row>
    <row r="16" spans="1:10" ht="23.1" customHeight="1" x14ac:dyDescent="0.6">
      <c r="A16" s="2" t="s">
        <v>255</v>
      </c>
      <c r="B16" s="2" t="s">
        <v>366</v>
      </c>
      <c r="C16" s="2" t="s">
        <v>367</v>
      </c>
      <c r="D16" s="27">
        <v>15</v>
      </c>
      <c r="E16" s="3">
        <v>0</v>
      </c>
      <c r="F16" s="3">
        <v>0</v>
      </c>
      <c r="G16" s="3">
        <f>Table5[[#This Row],[1651287922]]-Table5[[#This Row],[0]]</f>
        <v>0</v>
      </c>
      <c r="H16" s="3">
        <v>1842747684</v>
      </c>
      <c r="I16" s="3">
        <v>0</v>
      </c>
      <c r="J16" s="3">
        <f>Table5[[#This Row],[15911769617]]-Table5[[#This Row],[Column9]]</f>
        <v>1842747684</v>
      </c>
    </row>
    <row r="17" spans="1:10" ht="23.1" customHeight="1" x14ac:dyDescent="0.6">
      <c r="A17" s="2" t="s">
        <v>236</v>
      </c>
      <c r="B17" s="2" t="s">
        <v>368</v>
      </c>
      <c r="C17" s="2" t="s">
        <v>238</v>
      </c>
      <c r="D17" s="27">
        <v>18</v>
      </c>
      <c r="E17" s="3">
        <v>11484547345</v>
      </c>
      <c r="F17" s="3">
        <v>0</v>
      </c>
      <c r="G17" s="3">
        <f>Table5[[#This Row],[1651287922]]-Table5[[#This Row],[0]]</f>
        <v>11484547345</v>
      </c>
      <c r="H17" s="3">
        <v>77248823291</v>
      </c>
      <c r="I17" s="3">
        <v>0</v>
      </c>
      <c r="J17" s="3">
        <f>Table5[[#This Row],[15911769617]]-Table5[[#This Row],[Column9]]</f>
        <v>77248823291</v>
      </c>
    </row>
    <row r="18" spans="1:10" ht="23.1" customHeight="1" x14ac:dyDescent="0.6">
      <c r="A18" s="2" t="s">
        <v>230</v>
      </c>
      <c r="B18" s="2" t="s">
        <v>369</v>
      </c>
      <c r="C18" s="2" t="s">
        <v>232</v>
      </c>
      <c r="D18" s="27">
        <v>16</v>
      </c>
      <c r="E18" s="3">
        <v>1772920054</v>
      </c>
      <c r="F18" s="3">
        <v>0</v>
      </c>
      <c r="G18" s="3">
        <f>Table5[[#This Row],[1651287922]]-Table5[[#This Row],[0]]</f>
        <v>1772920054</v>
      </c>
      <c r="H18" s="3">
        <v>31103413233</v>
      </c>
      <c r="I18" s="3">
        <v>0</v>
      </c>
      <c r="J18" s="3">
        <f>Table5[[#This Row],[15911769617]]-Table5[[#This Row],[Column9]]</f>
        <v>31103413233</v>
      </c>
    </row>
    <row r="19" spans="1:10" ht="23.1" customHeight="1" x14ac:dyDescent="0.6">
      <c r="A19" s="2" t="s">
        <v>254</v>
      </c>
      <c r="B19" s="2" t="s">
        <v>370</v>
      </c>
      <c r="C19" s="2" t="s">
        <v>370</v>
      </c>
      <c r="D19" s="27">
        <v>15</v>
      </c>
      <c r="E19" s="3">
        <v>0</v>
      </c>
      <c r="F19" s="3">
        <v>0</v>
      </c>
      <c r="G19" s="3">
        <f>Table5[[#This Row],[1651287922]]-Table5[[#This Row],[0]]</f>
        <v>0</v>
      </c>
      <c r="H19" s="3">
        <v>9820440575</v>
      </c>
      <c r="I19" s="3">
        <v>0</v>
      </c>
      <c r="J19" s="3">
        <f>Table5[[#This Row],[15911769617]]-Table5[[#This Row],[Column9]]</f>
        <v>9820440575</v>
      </c>
    </row>
    <row r="20" spans="1:10" ht="23.1" customHeight="1" x14ac:dyDescent="0.6">
      <c r="A20" s="2" t="s">
        <v>212</v>
      </c>
      <c r="B20" s="2" t="s">
        <v>371</v>
      </c>
      <c r="C20" s="2" t="s">
        <v>214</v>
      </c>
      <c r="D20" s="27">
        <v>15</v>
      </c>
      <c r="E20" s="3">
        <v>1296825582</v>
      </c>
      <c r="F20" s="3">
        <v>0</v>
      </c>
      <c r="G20" s="3">
        <f>Table5[[#This Row],[1651287922]]-Table5[[#This Row],[0]]</f>
        <v>1296825582</v>
      </c>
      <c r="H20" s="3">
        <v>7458579906</v>
      </c>
      <c r="I20" s="3">
        <v>0</v>
      </c>
      <c r="J20" s="3">
        <f>Table5[[#This Row],[15911769617]]-Table5[[#This Row],[Column9]]</f>
        <v>7458579906</v>
      </c>
    </row>
    <row r="21" spans="1:10" ht="23.1" customHeight="1" x14ac:dyDescent="0.6">
      <c r="A21" s="2" t="s">
        <v>227</v>
      </c>
      <c r="B21" s="2" t="s">
        <v>229</v>
      </c>
      <c r="C21" s="2" t="s">
        <v>229</v>
      </c>
      <c r="D21" s="27">
        <v>18</v>
      </c>
      <c r="E21" s="3">
        <v>7082582033</v>
      </c>
      <c r="F21" s="3">
        <v>0</v>
      </c>
      <c r="G21" s="3">
        <f>Table5[[#This Row],[1651287922]]-Table5[[#This Row],[0]]</f>
        <v>7082582033</v>
      </c>
      <c r="H21" s="3">
        <v>37750811856</v>
      </c>
      <c r="I21" s="3">
        <v>0</v>
      </c>
      <c r="J21" s="3">
        <f>Table5[[#This Row],[15911769617]]-Table5[[#This Row],[Column9]]</f>
        <v>37750811856</v>
      </c>
    </row>
    <row r="22" spans="1:10" ht="23.1" customHeight="1" x14ac:dyDescent="0.6">
      <c r="A22" s="2" t="s">
        <v>206</v>
      </c>
      <c r="B22" s="2" t="s">
        <v>372</v>
      </c>
      <c r="C22" s="2" t="s">
        <v>208</v>
      </c>
      <c r="D22" s="27">
        <v>17.899999999999999</v>
      </c>
      <c r="E22" s="3">
        <v>1437685556</v>
      </c>
      <c r="F22" s="3">
        <v>0</v>
      </c>
      <c r="G22" s="3">
        <f>Table5[[#This Row],[1651287922]]-Table5[[#This Row],[0]]</f>
        <v>1437685556</v>
      </c>
      <c r="H22" s="3">
        <v>6415338311</v>
      </c>
      <c r="I22" s="3">
        <v>0</v>
      </c>
      <c r="J22" s="3">
        <f>Table5[[#This Row],[15911769617]]-Table5[[#This Row],[Column9]]</f>
        <v>6415338311</v>
      </c>
    </row>
    <row r="23" spans="1:10" ht="23.1" customHeight="1" x14ac:dyDescent="0.6">
      <c r="A23" s="2" t="s">
        <v>224</v>
      </c>
      <c r="B23" s="2" t="s">
        <v>373</v>
      </c>
      <c r="C23" s="2" t="s">
        <v>226</v>
      </c>
      <c r="D23" s="27">
        <v>18</v>
      </c>
      <c r="E23" s="3">
        <v>5310739726</v>
      </c>
      <c r="F23" s="3">
        <v>0</v>
      </c>
      <c r="G23" s="3">
        <f>Table5[[#This Row],[1651287922]]-Table5[[#This Row],[0]]</f>
        <v>5310739726</v>
      </c>
      <c r="H23" s="3">
        <v>10363473792</v>
      </c>
      <c r="I23" s="3">
        <v>0</v>
      </c>
      <c r="J23" s="3">
        <f>Table5[[#This Row],[15911769617]]-Table5[[#This Row],[Column9]]</f>
        <v>10363473792</v>
      </c>
    </row>
    <row r="24" spans="1:10" ht="23.1" customHeight="1" x14ac:dyDescent="0.6">
      <c r="A24" s="2" t="s">
        <v>95</v>
      </c>
      <c r="B24" s="2" t="s">
        <v>383</v>
      </c>
      <c r="C24" s="2" t="s">
        <v>18</v>
      </c>
      <c r="D24" s="2" t="s">
        <v>18</v>
      </c>
      <c r="E24" s="3">
        <v>212079423</v>
      </c>
      <c r="F24" s="3">
        <v>0</v>
      </c>
      <c r="G24" s="3">
        <f>Table5[[#This Row],[1651287922]]-Table5[[#This Row],[0]]</f>
        <v>212079423</v>
      </c>
      <c r="H24" s="3">
        <v>492357744</v>
      </c>
      <c r="I24" s="3">
        <v>0</v>
      </c>
      <c r="J24" s="3">
        <f>Table5[[#This Row],[15911769617]]-Table5[[#This Row],[Column9]]</f>
        <v>492357744</v>
      </c>
    </row>
    <row r="25" spans="1:10" ht="23.1" customHeight="1" x14ac:dyDescent="0.6">
      <c r="A25" s="2" t="s">
        <v>94</v>
      </c>
      <c r="B25" s="2" t="s">
        <v>383</v>
      </c>
      <c r="C25" s="2" t="s">
        <v>18</v>
      </c>
      <c r="D25" s="2" t="s">
        <v>18</v>
      </c>
      <c r="E25" s="3">
        <v>55556926</v>
      </c>
      <c r="F25" s="3">
        <v>0</v>
      </c>
      <c r="G25" s="3">
        <f>Table5[[#This Row],[1651287922]]-Table5[[#This Row],[0]]</f>
        <v>55556926</v>
      </c>
      <c r="H25" s="3">
        <v>553708612</v>
      </c>
      <c r="I25" s="3">
        <v>0</v>
      </c>
      <c r="J25" s="3">
        <f>Table5[[#This Row],[15911769617]]-Table5[[#This Row],[Column9]]</f>
        <v>553708612</v>
      </c>
    </row>
    <row r="26" spans="1:10" ht="23.1" customHeight="1" x14ac:dyDescent="0.6">
      <c r="A26" s="2" t="s">
        <v>93</v>
      </c>
      <c r="B26" s="2" t="s">
        <v>383</v>
      </c>
      <c r="C26" s="2" t="s">
        <v>18</v>
      </c>
      <c r="D26" s="2" t="s">
        <v>18</v>
      </c>
      <c r="E26" s="3">
        <v>293951150</v>
      </c>
      <c r="F26" s="3">
        <v>0</v>
      </c>
      <c r="G26" s="3">
        <f>Table5[[#This Row],[1651287922]]-Table5[[#This Row],[0]]</f>
        <v>293951150</v>
      </c>
      <c r="H26" s="3">
        <v>1206873862</v>
      </c>
      <c r="I26" s="3">
        <v>0</v>
      </c>
      <c r="J26" s="3">
        <f>Table5[[#This Row],[15911769617]]-Table5[[#This Row],[Column9]]</f>
        <v>1206873862</v>
      </c>
    </row>
    <row r="27" spans="1:10" ht="23.1" customHeight="1" x14ac:dyDescent="0.6">
      <c r="A27" s="2" t="s">
        <v>92</v>
      </c>
      <c r="B27" s="2" t="s">
        <v>18</v>
      </c>
      <c r="C27" s="2" t="s">
        <v>18</v>
      </c>
      <c r="D27" s="2" t="s">
        <v>18</v>
      </c>
      <c r="E27" s="3">
        <v>0</v>
      </c>
      <c r="F27" s="3">
        <v>0</v>
      </c>
      <c r="G27" s="3">
        <f>Table5[[#This Row],[1651287922]]-Table5[[#This Row],[0]]</f>
        <v>0</v>
      </c>
      <c r="H27" s="3">
        <v>821457007</v>
      </c>
      <c r="I27" s="3">
        <v>0</v>
      </c>
      <c r="J27" s="3">
        <f>Table5[[#This Row],[15911769617]]-Table5[[#This Row],[Column9]]</f>
        <v>821457007</v>
      </c>
    </row>
    <row r="28" spans="1:10" ht="23.1" customHeight="1" x14ac:dyDescent="0.6">
      <c r="A28" s="2" t="s">
        <v>91</v>
      </c>
      <c r="B28" s="2" t="s">
        <v>384</v>
      </c>
      <c r="C28" s="2" t="s">
        <v>18</v>
      </c>
      <c r="D28" s="2" t="s">
        <v>18</v>
      </c>
      <c r="E28" s="3">
        <v>466357300</v>
      </c>
      <c r="F28" s="3">
        <v>0</v>
      </c>
      <c r="G28" s="3">
        <f>Table5[[#This Row],[1651287922]]-Table5[[#This Row],[0]]</f>
        <v>466357300</v>
      </c>
      <c r="H28" s="3">
        <v>1364389505</v>
      </c>
      <c r="I28" s="3">
        <v>0</v>
      </c>
      <c r="J28" s="3">
        <f>Table5[[#This Row],[15911769617]]-Table5[[#This Row],[Column9]]</f>
        <v>1364389505</v>
      </c>
    </row>
    <row r="29" spans="1:10" ht="23.1" customHeight="1" x14ac:dyDescent="0.6">
      <c r="A29" s="2" t="s">
        <v>90</v>
      </c>
      <c r="B29" s="2" t="s">
        <v>384</v>
      </c>
      <c r="C29" s="2" t="s">
        <v>18</v>
      </c>
      <c r="D29" s="2" t="s">
        <v>18</v>
      </c>
      <c r="E29" s="3">
        <v>125750209</v>
      </c>
      <c r="F29" s="3">
        <v>0</v>
      </c>
      <c r="G29" s="3">
        <f>Table5[[#This Row],[1651287922]]-Table5[[#This Row],[0]]</f>
        <v>125750209</v>
      </c>
      <c r="H29" s="3">
        <v>487913144</v>
      </c>
      <c r="I29" s="3">
        <v>0</v>
      </c>
      <c r="J29" s="3">
        <f>Table5[[#This Row],[15911769617]]-Table5[[#This Row],[Column9]]</f>
        <v>487913144</v>
      </c>
    </row>
    <row r="30" spans="1:10" ht="23.1" customHeight="1" x14ac:dyDescent="0.6">
      <c r="A30" s="2" t="s">
        <v>89</v>
      </c>
      <c r="B30" s="2" t="s">
        <v>386</v>
      </c>
      <c r="C30" s="2" t="s">
        <v>18</v>
      </c>
      <c r="D30" s="2" t="s">
        <v>18</v>
      </c>
      <c r="E30" s="3">
        <v>151860490</v>
      </c>
      <c r="F30" s="3">
        <v>0</v>
      </c>
      <c r="G30" s="3">
        <f>Table5[[#This Row],[1651287922]]-Table5[[#This Row],[0]]</f>
        <v>151860490</v>
      </c>
      <c r="H30" s="3">
        <v>547817877</v>
      </c>
      <c r="I30" s="3">
        <v>0</v>
      </c>
      <c r="J30" s="3">
        <f>Table5[[#This Row],[15911769617]]-Table5[[#This Row],[Column9]]</f>
        <v>547817877</v>
      </c>
    </row>
    <row r="31" spans="1:10" ht="23.1" customHeight="1" x14ac:dyDescent="0.6">
      <c r="A31" s="2" t="s">
        <v>88</v>
      </c>
      <c r="B31" s="2" t="s">
        <v>18</v>
      </c>
      <c r="C31" s="2" t="s">
        <v>18</v>
      </c>
      <c r="D31" s="2" t="s">
        <v>18</v>
      </c>
      <c r="E31" s="3">
        <v>399022023</v>
      </c>
      <c r="F31" s="3">
        <v>0</v>
      </c>
      <c r="G31" s="3">
        <f>Table5[[#This Row],[1651287922]]-Table5[[#This Row],[0]]</f>
        <v>399022023</v>
      </c>
      <c r="H31" s="3">
        <v>3144798211</v>
      </c>
      <c r="I31" s="3">
        <v>0</v>
      </c>
      <c r="J31" s="3">
        <f>Table5[[#This Row],[15911769617]]-Table5[[#This Row],[Column9]]</f>
        <v>3144798211</v>
      </c>
    </row>
    <row r="32" spans="1:10" ht="23.1" customHeight="1" x14ac:dyDescent="0.6">
      <c r="A32" s="2" t="s">
        <v>87</v>
      </c>
      <c r="B32" s="2" t="s">
        <v>383</v>
      </c>
      <c r="C32" s="2" t="s">
        <v>18</v>
      </c>
      <c r="D32" s="2" t="s">
        <v>18</v>
      </c>
      <c r="E32" s="3">
        <v>13547585</v>
      </c>
      <c r="F32" s="3">
        <v>0</v>
      </c>
      <c r="G32" s="3">
        <f>Table5[[#This Row],[1651287922]]-Table5[[#This Row],[0]]</f>
        <v>13547585</v>
      </c>
      <c r="H32" s="3">
        <v>413608115</v>
      </c>
      <c r="I32" s="3">
        <v>0</v>
      </c>
      <c r="J32" s="3">
        <f>Table5[[#This Row],[15911769617]]-Table5[[#This Row],[Column9]]</f>
        <v>413608115</v>
      </c>
    </row>
    <row r="33" spans="1:10" ht="23.1" customHeight="1" x14ac:dyDescent="0.6">
      <c r="A33" s="2" t="s">
        <v>86</v>
      </c>
      <c r="B33" s="2" t="s">
        <v>384</v>
      </c>
      <c r="C33" s="2" t="s">
        <v>18</v>
      </c>
      <c r="D33" s="2" t="s">
        <v>18</v>
      </c>
      <c r="E33" s="3">
        <v>614077737</v>
      </c>
      <c r="F33" s="3">
        <v>0</v>
      </c>
      <c r="G33" s="3">
        <f>Table5[[#This Row],[1651287922]]-Table5[[#This Row],[0]]</f>
        <v>614077737</v>
      </c>
      <c r="H33" s="3">
        <v>849579208</v>
      </c>
      <c r="I33" s="3">
        <v>0</v>
      </c>
      <c r="J33" s="3">
        <f>Table5[[#This Row],[15911769617]]-Table5[[#This Row],[Column9]]</f>
        <v>849579208</v>
      </c>
    </row>
    <row r="34" spans="1:10" ht="23.1" customHeight="1" x14ac:dyDescent="0.6">
      <c r="A34" s="2" t="s">
        <v>85</v>
      </c>
      <c r="B34" s="2" t="s">
        <v>384</v>
      </c>
      <c r="C34" s="2" t="s">
        <v>18</v>
      </c>
      <c r="D34" s="2" t="s">
        <v>18</v>
      </c>
      <c r="E34" s="3">
        <v>315844422</v>
      </c>
      <c r="F34" s="3">
        <v>0</v>
      </c>
      <c r="G34" s="3">
        <f>Table5[[#This Row],[1651287922]]-Table5[[#This Row],[0]]</f>
        <v>315844422</v>
      </c>
      <c r="H34" s="3">
        <v>693797673</v>
      </c>
      <c r="I34" s="3">
        <v>0</v>
      </c>
      <c r="J34" s="3">
        <f>Table5[[#This Row],[15911769617]]-Table5[[#This Row],[Column9]]</f>
        <v>693797673</v>
      </c>
    </row>
    <row r="35" spans="1:10" ht="23.1" customHeight="1" x14ac:dyDescent="0.6">
      <c r="A35" s="2" t="s">
        <v>84</v>
      </c>
      <c r="B35" s="2" t="s">
        <v>384</v>
      </c>
      <c r="C35" s="2" t="s">
        <v>18</v>
      </c>
      <c r="D35" s="2" t="s">
        <v>18</v>
      </c>
      <c r="E35" s="3">
        <v>353857212</v>
      </c>
      <c r="F35" s="3">
        <v>0</v>
      </c>
      <c r="G35" s="3">
        <f>Table5[[#This Row],[1651287922]]-Table5[[#This Row],[0]]</f>
        <v>353857212</v>
      </c>
      <c r="H35" s="3">
        <v>1128165314</v>
      </c>
      <c r="I35" s="3">
        <v>0</v>
      </c>
      <c r="J35" s="3">
        <f>Table5[[#This Row],[15911769617]]-Table5[[#This Row],[Column9]]</f>
        <v>1128165314</v>
      </c>
    </row>
    <row r="36" spans="1:10" ht="23.1" customHeight="1" x14ac:dyDescent="0.6">
      <c r="A36" s="2" t="s">
        <v>83</v>
      </c>
      <c r="B36" s="2" t="s">
        <v>385</v>
      </c>
      <c r="C36" s="2" t="s">
        <v>18</v>
      </c>
      <c r="D36" s="2" t="s">
        <v>18</v>
      </c>
      <c r="E36" s="3">
        <v>0</v>
      </c>
      <c r="F36" s="3">
        <v>0</v>
      </c>
      <c r="G36" s="3">
        <f>Table5[[#This Row],[1651287922]]-Table5[[#This Row],[0]]</f>
        <v>0</v>
      </c>
      <c r="H36" s="3">
        <v>293013402</v>
      </c>
      <c r="I36" s="3">
        <v>0</v>
      </c>
      <c r="J36" s="3">
        <f>Table5[[#This Row],[15911769617]]-Table5[[#This Row],[Column9]]</f>
        <v>293013402</v>
      </c>
    </row>
    <row r="37" spans="1:10" ht="23.1" customHeight="1" x14ac:dyDescent="0.6">
      <c r="A37" s="2" t="s">
        <v>82</v>
      </c>
      <c r="B37" s="2" t="s">
        <v>386</v>
      </c>
      <c r="C37" s="2" t="s">
        <v>18</v>
      </c>
      <c r="D37" s="2" t="s">
        <v>18</v>
      </c>
      <c r="E37" s="3">
        <v>172148752</v>
      </c>
      <c r="F37" s="3">
        <v>0</v>
      </c>
      <c r="G37" s="3">
        <f>Table5[[#This Row],[1651287922]]-Table5[[#This Row],[0]]</f>
        <v>172148752</v>
      </c>
      <c r="H37" s="3">
        <v>1224591721</v>
      </c>
      <c r="I37" s="3">
        <v>0</v>
      </c>
      <c r="J37" s="3">
        <f>Table5[[#This Row],[15911769617]]-Table5[[#This Row],[Column9]]</f>
        <v>1224591721</v>
      </c>
    </row>
    <row r="38" spans="1:10" ht="23.1" customHeight="1" x14ac:dyDescent="0.6">
      <c r="A38" s="2" t="s">
        <v>81</v>
      </c>
      <c r="B38" s="2" t="s">
        <v>18</v>
      </c>
      <c r="C38" s="2" t="s">
        <v>18</v>
      </c>
      <c r="D38" s="2" t="s">
        <v>18</v>
      </c>
      <c r="E38" s="3">
        <v>0</v>
      </c>
      <c r="F38" s="3">
        <v>0</v>
      </c>
      <c r="G38" s="3">
        <f>Table5[[#This Row],[1651287922]]-Table5[[#This Row],[0]]</f>
        <v>0</v>
      </c>
      <c r="H38" s="3">
        <v>478333080</v>
      </c>
      <c r="I38" s="3">
        <v>0</v>
      </c>
      <c r="J38" s="3">
        <f>Table5[[#This Row],[15911769617]]-Table5[[#This Row],[Column9]]</f>
        <v>478333080</v>
      </c>
    </row>
    <row r="39" spans="1:10" ht="23.1" customHeight="1" x14ac:dyDescent="0.6">
      <c r="A39" s="2" t="s">
        <v>80</v>
      </c>
      <c r="B39" s="2" t="s">
        <v>387</v>
      </c>
      <c r="C39" s="2" t="s">
        <v>18</v>
      </c>
      <c r="D39" s="2" t="s">
        <v>18</v>
      </c>
      <c r="E39" s="3">
        <v>486985</v>
      </c>
      <c r="F39" s="3">
        <v>0</v>
      </c>
      <c r="G39" s="3">
        <f>Table5[[#This Row],[1651287922]]-Table5[[#This Row],[0]]</f>
        <v>486985</v>
      </c>
      <c r="H39" s="3">
        <v>39427909</v>
      </c>
      <c r="I39" s="3">
        <v>0</v>
      </c>
      <c r="J39" s="3">
        <f>Table5[[#This Row],[15911769617]]-Table5[[#This Row],[Column9]]</f>
        <v>39427909</v>
      </c>
    </row>
    <row r="40" spans="1:10" ht="23.1" customHeight="1" x14ac:dyDescent="0.6">
      <c r="A40" s="2" t="s">
        <v>79</v>
      </c>
      <c r="B40" s="2" t="s">
        <v>387</v>
      </c>
      <c r="C40" s="2" t="s">
        <v>18</v>
      </c>
      <c r="D40" s="2" t="s">
        <v>18</v>
      </c>
      <c r="E40" s="3">
        <v>767551976</v>
      </c>
      <c r="F40" s="3">
        <v>0</v>
      </c>
      <c r="G40" s="3">
        <f>Table5[[#This Row],[1651287922]]-Table5[[#This Row],[0]]</f>
        <v>767551976</v>
      </c>
      <c r="H40" s="3">
        <v>767551976</v>
      </c>
      <c r="I40" s="3">
        <v>0</v>
      </c>
      <c r="J40" s="3">
        <f>Table5[[#This Row],[15911769617]]-Table5[[#This Row],[Column9]]</f>
        <v>767551976</v>
      </c>
    </row>
    <row r="41" spans="1:10" ht="23.1" customHeight="1" x14ac:dyDescent="0.6">
      <c r="A41" s="2" t="s">
        <v>78</v>
      </c>
      <c r="B41" s="2" t="s">
        <v>388</v>
      </c>
      <c r="C41" s="2" t="s">
        <v>18</v>
      </c>
      <c r="D41" s="2" t="s">
        <v>18</v>
      </c>
      <c r="E41" s="3">
        <v>444375328</v>
      </c>
      <c r="F41" s="3">
        <v>0</v>
      </c>
      <c r="G41" s="3">
        <f>Table5[[#This Row],[1651287922]]-Table5[[#This Row],[0]]</f>
        <v>444375328</v>
      </c>
      <c r="H41" s="3">
        <v>629224139</v>
      </c>
      <c r="I41" s="3">
        <v>0</v>
      </c>
      <c r="J41" s="3">
        <f>Table5[[#This Row],[15911769617]]-Table5[[#This Row],[Column9]]</f>
        <v>629224139</v>
      </c>
    </row>
    <row r="42" spans="1:10" ht="23.1" customHeight="1" x14ac:dyDescent="0.6">
      <c r="A42" s="2" t="s">
        <v>77</v>
      </c>
      <c r="B42" s="2" t="s">
        <v>18</v>
      </c>
      <c r="C42" s="2" t="s">
        <v>18</v>
      </c>
      <c r="D42" s="2" t="s">
        <v>18</v>
      </c>
      <c r="E42" s="3">
        <v>0</v>
      </c>
      <c r="F42" s="3">
        <v>0</v>
      </c>
      <c r="G42" s="3">
        <f>Table5[[#This Row],[1651287922]]-Table5[[#This Row],[0]]</f>
        <v>0</v>
      </c>
      <c r="H42" s="3">
        <v>288473933</v>
      </c>
      <c r="I42" s="3">
        <v>0</v>
      </c>
      <c r="J42" s="3">
        <f>Table5[[#This Row],[15911769617]]-Table5[[#This Row],[Column9]]</f>
        <v>288473933</v>
      </c>
    </row>
    <row r="43" spans="1:10" ht="23.1" customHeight="1" x14ac:dyDescent="0.6">
      <c r="A43" s="2" t="s">
        <v>76</v>
      </c>
      <c r="B43" s="2" t="s">
        <v>18</v>
      </c>
      <c r="C43" s="2" t="s">
        <v>18</v>
      </c>
      <c r="D43" s="2" t="s">
        <v>18</v>
      </c>
      <c r="E43" s="3">
        <v>0</v>
      </c>
      <c r="F43" s="3">
        <v>0</v>
      </c>
      <c r="G43" s="3">
        <f>Table5[[#This Row],[1651287922]]-Table5[[#This Row],[0]]</f>
        <v>0</v>
      </c>
      <c r="H43" s="3">
        <v>1029976616</v>
      </c>
      <c r="I43" s="3">
        <v>0</v>
      </c>
      <c r="J43" s="3">
        <f>Table5[[#This Row],[15911769617]]-Table5[[#This Row],[Column9]]</f>
        <v>1029976616</v>
      </c>
    </row>
    <row r="44" spans="1:10" ht="23.1" customHeight="1" x14ac:dyDescent="0.6">
      <c r="A44" s="2" t="s">
        <v>75</v>
      </c>
      <c r="B44" s="2" t="s">
        <v>384</v>
      </c>
      <c r="C44" s="2" t="s">
        <v>18</v>
      </c>
      <c r="D44" s="2" t="s">
        <v>18</v>
      </c>
      <c r="E44" s="3">
        <v>58023513</v>
      </c>
      <c r="F44" s="3">
        <v>0</v>
      </c>
      <c r="G44" s="3">
        <f>Table5[[#This Row],[1651287922]]-Table5[[#This Row],[0]]</f>
        <v>58023513</v>
      </c>
      <c r="H44" s="3">
        <v>302745340</v>
      </c>
      <c r="I44" s="3">
        <v>0</v>
      </c>
      <c r="J44" s="3">
        <f>Table5[[#This Row],[15911769617]]-Table5[[#This Row],[Column9]]</f>
        <v>302745340</v>
      </c>
    </row>
    <row r="45" spans="1:10" ht="23.1" customHeight="1" x14ac:dyDescent="0.6">
      <c r="A45" s="2" t="s">
        <v>74</v>
      </c>
      <c r="B45" s="2" t="s">
        <v>384</v>
      </c>
      <c r="C45" s="2" t="s">
        <v>18</v>
      </c>
      <c r="D45" s="2" t="s">
        <v>18</v>
      </c>
      <c r="E45" s="3">
        <v>616924083</v>
      </c>
      <c r="F45" s="3">
        <v>0</v>
      </c>
      <c r="G45" s="3">
        <f>Table5[[#This Row],[1651287922]]-Table5[[#This Row],[0]]</f>
        <v>616924083</v>
      </c>
      <c r="H45" s="3">
        <v>1101527236</v>
      </c>
      <c r="I45" s="3">
        <v>0</v>
      </c>
      <c r="J45" s="3">
        <f>Table5[[#This Row],[15911769617]]-Table5[[#This Row],[Column9]]</f>
        <v>1101527236</v>
      </c>
    </row>
    <row r="46" spans="1:10" ht="23.1" customHeight="1" x14ac:dyDescent="0.6">
      <c r="A46" s="2" t="s">
        <v>73</v>
      </c>
      <c r="B46" s="2" t="s">
        <v>18</v>
      </c>
      <c r="C46" s="2" t="s">
        <v>18</v>
      </c>
      <c r="D46" s="2" t="s">
        <v>18</v>
      </c>
      <c r="E46" s="3">
        <v>0</v>
      </c>
      <c r="F46" s="3">
        <v>0</v>
      </c>
      <c r="G46" s="3">
        <f>Table5[[#This Row],[1651287922]]-Table5[[#This Row],[0]]</f>
        <v>0</v>
      </c>
      <c r="H46" s="3">
        <v>90644403</v>
      </c>
      <c r="I46" s="3">
        <v>0</v>
      </c>
      <c r="J46" s="3">
        <f>Table5[[#This Row],[15911769617]]-Table5[[#This Row],[Column9]]</f>
        <v>90644403</v>
      </c>
    </row>
    <row r="47" spans="1:10" ht="23.1" customHeight="1" x14ac:dyDescent="0.6">
      <c r="A47" s="2" t="s">
        <v>72</v>
      </c>
      <c r="B47" s="2" t="s">
        <v>384</v>
      </c>
      <c r="C47" s="2" t="s">
        <v>18</v>
      </c>
      <c r="D47" s="2" t="s">
        <v>18</v>
      </c>
      <c r="E47" s="3">
        <v>40533226</v>
      </c>
      <c r="F47" s="3">
        <v>0</v>
      </c>
      <c r="G47" s="3">
        <f>Table5[[#This Row],[1651287922]]-Table5[[#This Row],[0]]</f>
        <v>40533226</v>
      </c>
      <c r="H47" s="3">
        <v>360729378</v>
      </c>
      <c r="I47" s="3">
        <v>0</v>
      </c>
      <c r="J47" s="3">
        <f>Table5[[#This Row],[15911769617]]-Table5[[#This Row],[Column9]]</f>
        <v>360729378</v>
      </c>
    </row>
    <row r="48" spans="1:10" ht="23.1" customHeight="1" x14ac:dyDescent="0.6">
      <c r="A48" s="2" t="s">
        <v>71</v>
      </c>
      <c r="B48" s="2" t="s">
        <v>386</v>
      </c>
      <c r="C48" s="2" t="s">
        <v>18</v>
      </c>
      <c r="D48" s="2" t="s">
        <v>18</v>
      </c>
      <c r="E48" s="3">
        <v>315509727</v>
      </c>
      <c r="F48" s="3">
        <v>0</v>
      </c>
      <c r="G48" s="3">
        <f>Table5[[#This Row],[1651287922]]-Table5[[#This Row],[0]]</f>
        <v>315509727</v>
      </c>
      <c r="H48" s="3">
        <v>1586671157</v>
      </c>
      <c r="I48" s="3">
        <v>0</v>
      </c>
      <c r="J48" s="3">
        <f>Table5[[#This Row],[15911769617]]-Table5[[#This Row],[Column9]]</f>
        <v>1586671157</v>
      </c>
    </row>
    <row r="49" spans="1:10" ht="23.1" customHeight="1" x14ac:dyDescent="0.6">
      <c r="A49" s="2" t="s">
        <v>70</v>
      </c>
      <c r="B49" s="2" t="s">
        <v>386</v>
      </c>
      <c r="C49" s="2" t="s">
        <v>18</v>
      </c>
      <c r="D49" s="2" t="s">
        <v>18</v>
      </c>
      <c r="E49" s="3">
        <v>7866777</v>
      </c>
      <c r="F49" s="3">
        <v>0</v>
      </c>
      <c r="G49" s="3">
        <f>Table5[[#This Row],[1651287922]]-Table5[[#This Row],[0]]</f>
        <v>7866777</v>
      </c>
      <c r="H49" s="3">
        <v>325699856</v>
      </c>
      <c r="I49" s="3">
        <v>0</v>
      </c>
      <c r="J49" s="3">
        <f>Table5[[#This Row],[15911769617]]-Table5[[#This Row],[Column9]]</f>
        <v>325699856</v>
      </c>
    </row>
    <row r="50" spans="1:10" ht="23.1" customHeight="1" x14ac:dyDescent="0.6">
      <c r="A50" s="2" t="s">
        <v>69</v>
      </c>
      <c r="B50" s="2" t="s">
        <v>18</v>
      </c>
      <c r="C50" s="2" t="s">
        <v>18</v>
      </c>
      <c r="D50" s="2" t="s">
        <v>18</v>
      </c>
      <c r="E50" s="3">
        <v>0</v>
      </c>
      <c r="F50" s="3">
        <v>0</v>
      </c>
      <c r="G50" s="3">
        <f>Table5[[#This Row],[1651287922]]-Table5[[#This Row],[0]]</f>
        <v>0</v>
      </c>
      <c r="H50" s="3">
        <v>1102229023</v>
      </c>
      <c r="I50" s="3">
        <v>0</v>
      </c>
      <c r="J50" s="3">
        <f>Table5[[#This Row],[15911769617]]-Table5[[#This Row],[Column9]]</f>
        <v>1102229023</v>
      </c>
    </row>
    <row r="51" spans="1:10" ht="23.1" customHeight="1" x14ac:dyDescent="0.6">
      <c r="A51" s="2" t="s">
        <v>68</v>
      </c>
      <c r="B51" s="2" t="s">
        <v>18</v>
      </c>
      <c r="C51" s="2" t="s">
        <v>18</v>
      </c>
      <c r="D51" s="2" t="s">
        <v>18</v>
      </c>
      <c r="E51" s="3">
        <v>0</v>
      </c>
      <c r="F51" s="3">
        <v>0</v>
      </c>
      <c r="G51" s="3">
        <f>Table5[[#This Row],[1651287922]]-Table5[[#This Row],[0]]</f>
        <v>0</v>
      </c>
      <c r="H51" s="3">
        <v>40567683</v>
      </c>
      <c r="I51" s="3">
        <v>0</v>
      </c>
      <c r="J51" s="3">
        <f>Table5[[#This Row],[15911769617]]-Table5[[#This Row],[Column9]]</f>
        <v>40567683</v>
      </c>
    </row>
    <row r="52" spans="1:10" ht="23.1" customHeight="1" x14ac:dyDescent="0.6">
      <c r="A52" s="2" t="s">
        <v>67</v>
      </c>
      <c r="B52" s="2" t="s">
        <v>383</v>
      </c>
      <c r="C52" s="2" t="s">
        <v>18</v>
      </c>
      <c r="D52" s="2" t="s">
        <v>18</v>
      </c>
      <c r="E52" s="3">
        <v>6605379</v>
      </c>
      <c r="F52" s="3">
        <v>0</v>
      </c>
      <c r="G52" s="3">
        <f>Table5[[#This Row],[1651287922]]-Table5[[#This Row],[0]]</f>
        <v>6605379</v>
      </c>
      <c r="H52" s="3">
        <v>255071500</v>
      </c>
      <c r="I52" s="3">
        <v>0</v>
      </c>
      <c r="J52" s="3">
        <f>Table5[[#This Row],[15911769617]]-Table5[[#This Row],[Column9]]</f>
        <v>255071500</v>
      </c>
    </row>
    <row r="53" spans="1:10" ht="23.1" customHeight="1" x14ac:dyDescent="0.6">
      <c r="A53" s="2" t="s">
        <v>66</v>
      </c>
      <c r="B53" s="2" t="s">
        <v>18</v>
      </c>
      <c r="C53" s="2" t="s">
        <v>18</v>
      </c>
      <c r="D53" s="2" t="s">
        <v>18</v>
      </c>
      <c r="E53" s="3">
        <v>0</v>
      </c>
      <c r="F53" s="3">
        <v>0</v>
      </c>
      <c r="G53" s="3">
        <f>Table5[[#This Row],[1651287922]]-Table5[[#This Row],[0]]</f>
        <v>0</v>
      </c>
      <c r="H53" s="3">
        <v>871564602</v>
      </c>
      <c r="I53" s="3">
        <v>0</v>
      </c>
      <c r="J53" s="3">
        <f>Table5[[#This Row],[15911769617]]-Table5[[#This Row],[Column9]]</f>
        <v>871564602</v>
      </c>
    </row>
    <row r="54" spans="1:10" ht="23.1" customHeight="1" x14ac:dyDescent="0.6">
      <c r="A54" s="2" t="s">
        <v>65</v>
      </c>
      <c r="B54" s="2" t="s">
        <v>384</v>
      </c>
      <c r="C54" s="2" t="s">
        <v>18</v>
      </c>
      <c r="D54" s="2" t="s">
        <v>18</v>
      </c>
      <c r="E54" s="3">
        <v>486608075</v>
      </c>
      <c r="F54" s="3">
        <v>0</v>
      </c>
      <c r="G54" s="3">
        <f>Table5[[#This Row],[1651287922]]-Table5[[#This Row],[0]]</f>
        <v>486608075</v>
      </c>
      <c r="H54" s="3">
        <v>1550748374</v>
      </c>
      <c r="I54" s="3">
        <v>0</v>
      </c>
      <c r="J54" s="3">
        <f>Table5[[#This Row],[15911769617]]-Table5[[#This Row],[Column9]]</f>
        <v>1550748374</v>
      </c>
    </row>
    <row r="55" spans="1:10" ht="23.1" customHeight="1" x14ac:dyDescent="0.6">
      <c r="A55" s="2" t="s">
        <v>64</v>
      </c>
      <c r="B55" s="2" t="s">
        <v>384</v>
      </c>
      <c r="C55" s="2" t="s">
        <v>18</v>
      </c>
      <c r="D55" s="2" t="s">
        <v>18</v>
      </c>
      <c r="E55" s="3">
        <v>71427864</v>
      </c>
      <c r="F55" s="3">
        <v>0</v>
      </c>
      <c r="G55" s="3">
        <f>Table5[[#This Row],[1651287922]]-Table5[[#This Row],[0]]</f>
        <v>71427864</v>
      </c>
      <c r="H55" s="3">
        <v>323865172</v>
      </c>
      <c r="I55" s="3">
        <v>0</v>
      </c>
      <c r="J55" s="3">
        <f>Table5[[#This Row],[15911769617]]-Table5[[#This Row],[Column9]]</f>
        <v>323865172</v>
      </c>
    </row>
    <row r="56" spans="1:10" ht="23.1" customHeight="1" x14ac:dyDescent="0.6">
      <c r="A56" s="2" t="s">
        <v>63</v>
      </c>
      <c r="B56" s="2" t="s">
        <v>384</v>
      </c>
      <c r="C56" s="2" t="s">
        <v>18</v>
      </c>
      <c r="D56" s="2" t="s">
        <v>18</v>
      </c>
      <c r="E56" s="3">
        <v>239324655</v>
      </c>
      <c r="F56" s="3">
        <v>0</v>
      </c>
      <c r="G56" s="3">
        <f>Table5[[#This Row],[1651287922]]-Table5[[#This Row],[0]]</f>
        <v>239324655</v>
      </c>
      <c r="H56" s="3">
        <v>908336982</v>
      </c>
      <c r="I56" s="3">
        <v>0</v>
      </c>
      <c r="J56" s="3">
        <f>Table5[[#This Row],[15911769617]]-Table5[[#This Row],[Column9]]</f>
        <v>908336982</v>
      </c>
    </row>
    <row r="57" spans="1:10" ht="23.1" customHeight="1" x14ac:dyDescent="0.6">
      <c r="A57" s="2" t="s">
        <v>62</v>
      </c>
      <c r="B57" s="2" t="s">
        <v>18</v>
      </c>
      <c r="C57" s="2" t="s">
        <v>18</v>
      </c>
      <c r="D57" s="2" t="s">
        <v>18</v>
      </c>
      <c r="E57" s="3">
        <v>0</v>
      </c>
      <c r="F57" s="3">
        <v>0</v>
      </c>
      <c r="G57" s="3">
        <f>Table5[[#This Row],[1651287922]]-Table5[[#This Row],[0]]</f>
        <v>0</v>
      </c>
      <c r="H57" s="3">
        <v>479639614</v>
      </c>
      <c r="I57" s="3">
        <v>0</v>
      </c>
      <c r="J57" s="3">
        <f>Table5[[#This Row],[15911769617]]-Table5[[#This Row],[Column9]]</f>
        <v>479639614</v>
      </c>
    </row>
    <row r="58" spans="1:10" ht="23.1" customHeight="1" x14ac:dyDescent="0.6">
      <c r="A58" s="2" t="s">
        <v>61</v>
      </c>
      <c r="B58" s="2" t="s">
        <v>384</v>
      </c>
      <c r="C58" s="2" t="s">
        <v>18</v>
      </c>
      <c r="D58" s="2" t="s">
        <v>18</v>
      </c>
      <c r="E58" s="3">
        <v>75548836</v>
      </c>
      <c r="F58" s="3">
        <v>0</v>
      </c>
      <c r="G58" s="3">
        <f>Table5[[#This Row],[1651287922]]-Table5[[#This Row],[0]]</f>
        <v>75548836</v>
      </c>
      <c r="H58" s="3">
        <v>399681236</v>
      </c>
      <c r="I58" s="3">
        <v>0</v>
      </c>
      <c r="J58" s="3">
        <f>Table5[[#This Row],[15911769617]]-Table5[[#This Row],[Column9]]</f>
        <v>399681236</v>
      </c>
    </row>
    <row r="59" spans="1:10" ht="23.1" customHeight="1" x14ac:dyDescent="0.6">
      <c r="A59" s="2" t="s">
        <v>60</v>
      </c>
      <c r="B59" s="2" t="s">
        <v>18</v>
      </c>
      <c r="C59" s="2" t="s">
        <v>18</v>
      </c>
      <c r="D59" s="2" t="s">
        <v>18</v>
      </c>
      <c r="E59" s="3">
        <v>0</v>
      </c>
      <c r="F59" s="3">
        <v>0</v>
      </c>
      <c r="G59" s="3">
        <f>Table5[[#This Row],[1651287922]]-Table5[[#This Row],[0]]</f>
        <v>0</v>
      </c>
      <c r="H59" s="3">
        <v>999471388</v>
      </c>
      <c r="I59" s="3">
        <v>0</v>
      </c>
      <c r="J59" s="3">
        <f>Table5[[#This Row],[15911769617]]-Table5[[#This Row],[Column9]]</f>
        <v>999471388</v>
      </c>
    </row>
    <row r="60" spans="1:10" ht="23.1" customHeight="1" x14ac:dyDescent="0.6">
      <c r="A60" s="2" t="s">
        <v>59</v>
      </c>
      <c r="B60" s="2" t="s">
        <v>386</v>
      </c>
      <c r="C60" s="2" t="s">
        <v>18</v>
      </c>
      <c r="D60" s="2" t="s">
        <v>18</v>
      </c>
      <c r="E60" s="3">
        <v>7612852</v>
      </c>
      <c r="F60" s="3">
        <v>0</v>
      </c>
      <c r="G60" s="3">
        <f>Table5[[#This Row],[1651287922]]-Table5[[#This Row],[0]]</f>
        <v>7612852</v>
      </c>
      <c r="H60" s="3">
        <v>42768561</v>
      </c>
      <c r="I60" s="3">
        <v>0</v>
      </c>
      <c r="J60" s="3">
        <f>Table5[[#This Row],[15911769617]]-Table5[[#This Row],[Column9]]</f>
        <v>42768561</v>
      </c>
    </row>
    <row r="61" spans="1:10" ht="23.1" customHeight="1" x14ac:dyDescent="0.6">
      <c r="A61" s="2" t="s">
        <v>58</v>
      </c>
      <c r="B61" s="2" t="s">
        <v>387</v>
      </c>
      <c r="C61" s="2" t="s">
        <v>18</v>
      </c>
      <c r="D61" s="2" t="s">
        <v>18</v>
      </c>
      <c r="E61" s="3">
        <v>50089620</v>
      </c>
      <c r="F61" s="3">
        <v>0</v>
      </c>
      <c r="G61" s="3">
        <f>Table5[[#This Row],[1651287922]]-Table5[[#This Row],[0]]</f>
        <v>50089620</v>
      </c>
      <c r="H61" s="3">
        <v>1034672177</v>
      </c>
      <c r="I61" s="3">
        <v>0</v>
      </c>
      <c r="J61" s="3">
        <f>Table5[[#This Row],[15911769617]]-Table5[[#This Row],[Column9]]</f>
        <v>1034672177</v>
      </c>
    </row>
    <row r="62" spans="1:10" ht="23.1" customHeight="1" x14ac:dyDescent="0.6">
      <c r="A62" s="2" t="s">
        <v>57</v>
      </c>
      <c r="B62" s="2" t="s">
        <v>18</v>
      </c>
      <c r="C62" s="2" t="s">
        <v>18</v>
      </c>
      <c r="D62" s="2" t="s">
        <v>18</v>
      </c>
      <c r="E62" s="3">
        <v>414820891</v>
      </c>
      <c r="F62" s="3">
        <v>0</v>
      </c>
      <c r="G62" s="3">
        <f>Table5[[#This Row],[1651287922]]-Table5[[#This Row],[0]]</f>
        <v>414820891</v>
      </c>
      <c r="H62" s="3">
        <v>414820891</v>
      </c>
      <c r="I62" s="3">
        <v>0</v>
      </c>
      <c r="J62" s="3">
        <f>Table5[[#This Row],[15911769617]]-Table5[[#This Row],[Column9]]</f>
        <v>414820891</v>
      </c>
    </row>
    <row r="63" spans="1:10" ht="23.1" customHeight="1" x14ac:dyDescent="0.6">
      <c r="A63" s="2" t="s">
        <v>56</v>
      </c>
      <c r="B63" s="2" t="s">
        <v>18</v>
      </c>
      <c r="C63" s="2" t="s">
        <v>18</v>
      </c>
      <c r="D63" s="2" t="s">
        <v>18</v>
      </c>
      <c r="E63" s="3">
        <v>0</v>
      </c>
      <c r="F63" s="3">
        <v>0</v>
      </c>
      <c r="G63" s="3">
        <f>Table5[[#This Row],[1651287922]]-Table5[[#This Row],[0]]</f>
        <v>0</v>
      </c>
      <c r="H63" s="3">
        <v>1233999119</v>
      </c>
      <c r="I63" s="3">
        <v>0</v>
      </c>
      <c r="J63" s="3">
        <f>Table5[[#This Row],[15911769617]]-Table5[[#This Row],[Column9]]</f>
        <v>1233999119</v>
      </c>
    </row>
    <row r="64" spans="1:10" ht="23.1" customHeight="1" x14ac:dyDescent="0.6">
      <c r="A64" s="2" t="s">
        <v>55</v>
      </c>
      <c r="B64" s="2" t="s">
        <v>18</v>
      </c>
      <c r="C64" s="2" t="s">
        <v>18</v>
      </c>
      <c r="D64" s="2" t="s">
        <v>18</v>
      </c>
      <c r="E64" s="3">
        <v>0</v>
      </c>
      <c r="F64" s="3">
        <v>0</v>
      </c>
      <c r="G64" s="3">
        <f>Table5[[#This Row],[1651287922]]-Table5[[#This Row],[0]]</f>
        <v>0</v>
      </c>
      <c r="H64" s="3">
        <v>403113269</v>
      </c>
      <c r="I64" s="3">
        <v>0</v>
      </c>
      <c r="J64" s="3">
        <f>Table5[[#This Row],[15911769617]]-Table5[[#This Row],[Column9]]</f>
        <v>403113269</v>
      </c>
    </row>
    <row r="65" spans="1:10" ht="23.1" customHeight="1" x14ac:dyDescent="0.6">
      <c r="A65" s="2" t="s">
        <v>54</v>
      </c>
      <c r="B65" s="2" t="s">
        <v>384</v>
      </c>
      <c r="C65" s="2" t="s">
        <v>18</v>
      </c>
      <c r="D65" s="2" t="s">
        <v>18</v>
      </c>
      <c r="E65" s="3">
        <v>0</v>
      </c>
      <c r="F65" s="3">
        <v>0</v>
      </c>
      <c r="G65" s="3">
        <f>Table5[[#This Row],[1651287922]]-Table5[[#This Row],[0]]</f>
        <v>0</v>
      </c>
      <c r="H65" s="3">
        <v>210429261</v>
      </c>
      <c r="I65" s="3">
        <v>0</v>
      </c>
      <c r="J65" s="3">
        <f>Table5[[#This Row],[15911769617]]-Table5[[#This Row],[Column9]]</f>
        <v>210429261</v>
      </c>
    </row>
    <row r="66" spans="1:10" ht="23.1" customHeight="1" x14ac:dyDescent="0.6">
      <c r="A66" s="2" t="s">
        <v>53</v>
      </c>
      <c r="B66" s="2" t="s">
        <v>384</v>
      </c>
      <c r="C66" s="2" t="s">
        <v>18</v>
      </c>
      <c r="D66" s="2" t="s">
        <v>18</v>
      </c>
      <c r="E66" s="3">
        <v>57393943</v>
      </c>
      <c r="F66" s="3">
        <v>0</v>
      </c>
      <c r="G66" s="3">
        <f>Table5[[#This Row],[1651287922]]-Table5[[#This Row],[0]]</f>
        <v>57393943</v>
      </c>
      <c r="H66" s="3">
        <v>391538903</v>
      </c>
      <c r="I66" s="3">
        <v>0</v>
      </c>
      <c r="J66" s="3">
        <f>Table5[[#This Row],[15911769617]]-Table5[[#This Row],[Column9]]</f>
        <v>391538903</v>
      </c>
    </row>
    <row r="67" spans="1:10" ht="23.1" customHeight="1" x14ac:dyDescent="0.6">
      <c r="A67" s="2" t="s">
        <v>52</v>
      </c>
      <c r="B67" s="2" t="s">
        <v>18</v>
      </c>
      <c r="C67" s="2" t="s">
        <v>18</v>
      </c>
      <c r="D67" s="2" t="s">
        <v>18</v>
      </c>
      <c r="E67" s="3">
        <v>164682922</v>
      </c>
      <c r="F67" s="3">
        <v>0</v>
      </c>
      <c r="G67" s="3">
        <f>Table5[[#This Row],[1651287922]]-Table5[[#This Row],[0]]</f>
        <v>164682922</v>
      </c>
      <c r="H67" s="3">
        <v>830743865</v>
      </c>
      <c r="I67" s="3">
        <v>0</v>
      </c>
      <c r="J67" s="3">
        <f>Table5[[#This Row],[15911769617]]-Table5[[#This Row],[Column9]]</f>
        <v>830743865</v>
      </c>
    </row>
    <row r="68" spans="1:10" ht="23.1" customHeight="1" x14ac:dyDescent="0.6">
      <c r="A68" s="2" t="s">
        <v>51</v>
      </c>
      <c r="B68" s="2" t="s">
        <v>386</v>
      </c>
      <c r="C68" s="2" t="s">
        <v>18</v>
      </c>
      <c r="D68" s="2" t="s">
        <v>18</v>
      </c>
      <c r="E68" s="3">
        <v>23405040</v>
      </c>
      <c r="F68" s="3">
        <v>0</v>
      </c>
      <c r="G68" s="3">
        <f>Table5[[#This Row],[1651287922]]-Table5[[#This Row],[0]]</f>
        <v>23405040</v>
      </c>
      <c r="H68" s="3">
        <v>1001307867</v>
      </c>
      <c r="I68" s="3">
        <v>0</v>
      </c>
      <c r="J68" s="3">
        <f>Table5[[#This Row],[15911769617]]-Table5[[#This Row],[Column9]]</f>
        <v>1001307867</v>
      </c>
    </row>
    <row r="69" spans="1:10" ht="23.1" customHeight="1" x14ac:dyDescent="0.6">
      <c r="A69" s="2" t="s">
        <v>50</v>
      </c>
      <c r="B69" s="2" t="s">
        <v>386</v>
      </c>
      <c r="C69" s="2" t="s">
        <v>18</v>
      </c>
      <c r="D69" s="2" t="s">
        <v>18</v>
      </c>
      <c r="E69" s="3">
        <v>122566294</v>
      </c>
      <c r="F69" s="3">
        <v>0</v>
      </c>
      <c r="G69" s="3">
        <f>Table5[[#This Row],[1651287922]]-Table5[[#This Row],[0]]</f>
        <v>122566294</v>
      </c>
      <c r="H69" s="3">
        <v>836832209</v>
      </c>
      <c r="I69" s="3">
        <v>0</v>
      </c>
      <c r="J69" s="3">
        <f>Table5[[#This Row],[15911769617]]-Table5[[#This Row],[Column9]]</f>
        <v>836832209</v>
      </c>
    </row>
    <row r="70" spans="1:10" ht="23.1" customHeight="1" x14ac:dyDescent="0.6">
      <c r="A70" s="2" t="s">
        <v>49</v>
      </c>
      <c r="B70" s="2" t="s">
        <v>386</v>
      </c>
      <c r="C70" s="2" t="s">
        <v>18</v>
      </c>
      <c r="D70" s="2" t="s">
        <v>18</v>
      </c>
      <c r="E70" s="3">
        <v>7822966</v>
      </c>
      <c r="F70" s="3">
        <v>0</v>
      </c>
      <c r="G70" s="3">
        <f>Table5[[#This Row],[1651287922]]-Table5[[#This Row],[0]]</f>
        <v>7822966</v>
      </c>
      <c r="H70" s="3">
        <v>332169754</v>
      </c>
      <c r="I70" s="3">
        <v>0</v>
      </c>
      <c r="J70" s="3">
        <f>Table5[[#This Row],[15911769617]]-Table5[[#This Row],[Column9]]</f>
        <v>332169754</v>
      </c>
    </row>
    <row r="71" spans="1:10" ht="23.1" customHeight="1" x14ac:dyDescent="0.6">
      <c r="A71" s="2" t="s">
        <v>48</v>
      </c>
      <c r="B71" s="2" t="s">
        <v>18</v>
      </c>
      <c r="C71" s="2" t="s">
        <v>18</v>
      </c>
      <c r="D71" s="2" t="s">
        <v>18</v>
      </c>
      <c r="E71" s="3">
        <v>511274392</v>
      </c>
      <c r="F71" s="3">
        <v>0</v>
      </c>
      <c r="G71" s="3">
        <f>Table5[[#This Row],[1651287922]]-Table5[[#This Row],[0]]</f>
        <v>511274392</v>
      </c>
      <c r="H71" s="3">
        <v>912040723</v>
      </c>
      <c r="I71" s="3">
        <v>0</v>
      </c>
      <c r="J71" s="3">
        <f>Table5[[#This Row],[15911769617]]-Table5[[#This Row],[Column9]]</f>
        <v>912040723</v>
      </c>
    </row>
    <row r="72" spans="1:10" ht="23.1" customHeight="1" x14ac:dyDescent="0.6">
      <c r="A72" s="2" t="s">
        <v>47</v>
      </c>
      <c r="B72" s="2" t="s">
        <v>383</v>
      </c>
      <c r="C72" s="2" t="s">
        <v>18</v>
      </c>
      <c r="D72" s="2" t="s">
        <v>18</v>
      </c>
      <c r="E72" s="3">
        <v>59268088</v>
      </c>
      <c r="F72" s="3">
        <v>0</v>
      </c>
      <c r="G72" s="3">
        <f>Table5[[#This Row],[1651287922]]-Table5[[#This Row],[0]]</f>
        <v>59268088</v>
      </c>
      <c r="H72" s="3">
        <v>1147088267</v>
      </c>
      <c r="I72" s="3">
        <v>0</v>
      </c>
      <c r="J72" s="3">
        <f>Table5[[#This Row],[15911769617]]-Table5[[#This Row],[Column9]]</f>
        <v>1147088267</v>
      </c>
    </row>
    <row r="73" spans="1:10" ht="23.1" customHeight="1" x14ac:dyDescent="0.6">
      <c r="A73" s="2" t="s">
        <v>46</v>
      </c>
      <c r="B73" s="2" t="s">
        <v>18</v>
      </c>
      <c r="C73" s="2" t="s">
        <v>18</v>
      </c>
      <c r="D73" s="2" t="s">
        <v>18</v>
      </c>
      <c r="E73" s="3">
        <v>0</v>
      </c>
      <c r="F73" s="3">
        <v>0</v>
      </c>
      <c r="G73" s="3">
        <f>Table5[[#This Row],[1651287922]]-Table5[[#This Row],[0]]</f>
        <v>0</v>
      </c>
      <c r="H73" s="3">
        <v>882379635</v>
      </c>
      <c r="I73" s="3">
        <v>0</v>
      </c>
      <c r="J73" s="3">
        <f>Table5[[#This Row],[15911769617]]-Table5[[#This Row],[Column9]]</f>
        <v>882379635</v>
      </c>
    </row>
    <row r="74" spans="1:10" ht="23.1" customHeight="1" x14ac:dyDescent="0.6">
      <c r="A74" s="2" t="s">
        <v>45</v>
      </c>
      <c r="B74" s="2" t="s">
        <v>18</v>
      </c>
      <c r="C74" s="2" t="s">
        <v>18</v>
      </c>
      <c r="D74" s="2" t="s">
        <v>18</v>
      </c>
      <c r="E74" s="3">
        <v>0</v>
      </c>
      <c r="F74" s="3">
        <v>0</v>
      </c>
      <c r="G74" s="3">
        <f>Table5[[#This Row],[1651287922]]-Table5[[#This Row],[0]]</f>
        <v>0</v>
      </c>
      <c r="H74" s="3">
        <v>240996985</v>
      </c>
      <c r="I74" s="3">
        <v>0</v>
      </c>
      <c r="J74" s="3">
        <f>Table5[[#This Row],[15911769617]]-Table5[[#This Row],[Column9]]</f>
        <v>240996985</v>
      </c>
    </row>
    <row r="75" spans="1:10" ht="23.1" customHeight="1" x14ac:dyDescent="0.6">
      <c r="A75" s="2" t="s">
        <v>44</v>
      </c>
      <c r="B75" s="2" t="s">
        <v>384</v>
      </c>
      <c r="C75" s="2" t="s">
        <v>18</v>
      </c>
      <c r="D75" s="2" t="s">
        <v>18</v>
      </c>
      <c r="E75" s="3">
        <v>11865092</v>
      </c>
      <c r="F75" s="3">
        <v>0</v>
      </c>
      <c r="G75" s="3">
        <f>Table5[[#This Row],[1651287922]]-Table5[[#This Row],[0]]</f>
        <v>11865092</v>
      </c>
      <c r="H75" s="3">
        <v>450050295</v>
      </c>
      <c r="I75" s="3">
        <v>0</v>
      </c>
      <c r="J75" s="3">
        <f>Table5[[#This Row],[15911769617]]-Table5[[#This Row],[Column9]]</f>
        <v>450050295</v>
      </c>
    </row>
    <row r="76" spans="1:10" ht="23.1" customHeight="1" x14ac:dyDescent="0.6">
      <c r="A76" s="2" t="s">
        <v>43</v>
      </c>
      <c r="B76" s="2" t="s">
        <v>384</v>
      </c>
      <c r="C76" s="2" t="s">
        <v>18</v>
      </c>
      <c r="D76" s="2" t="s">
        <v>18</v>
      </c>
      <c r="E76" s="3">
        <v>50121509</v>
      </c>
      <c r="F76" s="3">
        <v>0</v>
      </c>
      <c r="G76" s="3">
        <f>Table5[[#This Row],[1651287922]]-Table5[[#This Row],[0]]</f>
        <v>50121509</v>
      </c>
      <c r="H76" s="3">
        <v>829267539</v>
      </c>
      <c r="I76" s="3">
        <v>0</v>
      </c>
      <c r="J76" s="3">
        <f>Table5[[#This Row],[15911769617]]-Table5[[#This Row],[Column9]]</f>
        <v>829267539</v>
      </c>
    </row>
    <row r="77" spans="1:10" ht="23.1" customHeight="1" x14ac:dyDescent="0.6">
      <c r="A77" s="2" t="s">
        <v>42</v>
      </c>
      <c r="B77" s="2" t="s">
        <v>384</v>
      </c>
      <c r="C77" s="2" t="s">
        <v>18</v>
      </c>
      <c r="D77" s="2" t="s">
        <v>18</v>
      </c>
      <c r="E77" s="3">
        <v>335851660</v>
      </c>
      <c r="F77" s="3">
        <v>0</v>
      </c>
      <c r="G77" s="3">
        <f>Table5[[#This Row],[1651287922]]-Table5[[#This Row],[0]]</f>
        <v>335851660</v>
      </c>
      <c r="H77" s="3">
        <v>655170804</v>
      </c>
      <c r="I77" s="3">
        <v>0</v>
      </c>
      <c r="J77" s="3">
        <f>Table5[[#This Row],[15911769617]]-Table5[[#This Row],[Column9]]</f>
        <v>655170804</v>
      </c>
    </row>
    <row r="78" spans="1:10" ht="23.1" customHeight="1" x14ac:dyDescent="0.6">
      <c r="A78" s="2" t="s">
        <v>41</v>
      </c>
      <c r="B78" s="2" t="s">
        <v>384</v>
      </c>
      <c r="C78" s="2" t="s">
        <v>18</v>
      </c>
      <c r="D78" s="2" t="s">
        <v>18</v>
      </c>
      <c r="E78" s="3">
        <v>7739230</v>
      </c>
      <c r="F78" s="3">
        <v>0</v>
      </c>
      <c r="G78" s="3">
        <f>Table5[[#This Row],[1651287922]]-Table5[[#This Row],[0]]</f>
        <v>7739230</v>
      </c>
      <c r="H78" s="3">
        <v>150839275</v>
      </c>
      <c r="I78" s="3">
        <v>0</v>
      </c>
      <c r="J78" s="3">
        <f>Table5[[#This Row],[15911769617]]-Table5[[#This Row],[Column9]]</f>
        <v>150839275</v>
      </c>
    </row>
    <row r="79" spans="1:10" ht="23.1" customHeight="1" x14ac:dyDescent="0.6">
      <c r="A79" s="2" t="s">
        <v>40</v>
      </c>
      <c r="B79" s="2" t="s">
        <v>386</v>
      </c>
      <c r="C79" s="2" t="s">
        <v>18</v>
      </c>
      <c r="D79" s="2" t="s">
        <v>18</v>
      </c>
      <c r="E79" s="3">
        <v>39278418</v>
      </c>
      <c r="F79" s="3">
        <v>0</v>
      </c>
      <c r="G79" s="3">
        <f>Table5[[#This Row],[1651287922]]-Table5[[#This Row],[0]]</f>
        <v>39278418</v>
      </c>
      <c r="H79" s="3">
        <v>944805238</v>
      </c>
      <c r="I79" s="3">
        <v>0</v>
      </c>
      <c r="J79" s="3">
        <f>Table5[[#This Row],[15911769617]]-Table5[[#This Row],[Column9]]</f>
        <v>944805238</v>
      </c>
    </row>
    <row r="80" spans="1:10" ht="23.1" customHeight="1" x14ac:dyDescent="0.6">
      <c r="A80" s="2" t="s">
        <v>39</v>
      </c>
      <c r="B80" s="2" t="s">
        <v>386</v>
      </c>
      <c r="C80" s="2" t="s">
        <v>18</v>
      </c>
      <c r="D80" s="2" t="s">
        <v>18</v>
      </c>
      <c r="E80" s="3">
        <v>41693971</v>
      </c>
      <c r="F80" s="3">
        <v>0</v>
      </c>
      <c r="G80" s="3">
        <f>Table5[[#This Row],[1651287922]]-Table5[[#This Row],[0]]</f>
        <v>41693971</v>
      </c>
      <c r="H80" s="3">
        <v>4667196997</v>
      </c>
      <c r="I80" s="3">
        <v>0</v>
      </c>
      <c r="J80" s="3">
        <f>Table5[[#This Row],[15911769617]]-Table5[[#This Row],[Column9]]</f>
        <v>4667196997</v>
      </c>
    </row>
    <row r="81" spans="1:10" ht="23.1" customHeight="1" x14ac:dyDescent="0.6">
      <c r="A81" s="2" t="s">
        <v>38</v>
      </c>
      <c r="B81" s="2" t="s">
        <v>18</v>
      </c>
      <c r="C81" s="2" t="s">
        <v>18</v>
      </c>
      <c r="D81" s="2" t="s">
        <v>18</v>
      </c>
      <c r="E81" s="3">
        <v>0</v>
      </c>
      <c r="F81" s="3">
        <v>0</v>
      </c>
      <c r="G81" s="3">
        <f>Table5[[#This Row],[1651287922]]-Table5[[#This Row],[0]]</f>
        <v>0</v>
      </c>
      <c r="H81" s="3">
        <v>517083718</v>
      </c>
      <c r="I81" s="3">
        <v>0</v>
      </c>
      <c r="J81" s="3">
        <f>Table5[[#This Row],[15911769617]]-Table5[[#This Row],[Column9]]</f>
        <v>517083718</v>
      </c>
    </row>
    <row r="82" spans="1:10" ht="23.1" customHeight="1" x14ac:dyDescent="0.6">
      <c r="A82" s="2" t="s">
        <v>37</v>
      </c>
      <c r="B82" s="2" t="s">
        <v>18</v>
      </c>
      <c r="C82" s="2" t="s">
        <v>18</v>
      </c>
      <c r="D82" s="2" t="s">
        <v>18</v>
      </c>
      <c r="E82" s="3">
        <v>0</v>
      </c>
      <c r="F82" s="3">
        <v>0</v>
      </c>
      <c r="G82" s="3">
        <f>Table5[[#This Row],[1651287922]]-Table5[[#This Row],[0]]</f>
        <v>0</v>
      </c>
      <c r="H82" s="3">
        <v>4010440209</v>
      </c>
      <c r="I82" s="3">
        <v>0</v>
      </c>
      <c r="J82" s="3">
        <f>Table5[[#This Row],[15911769617]]-Table5[[#This Row],[Column9]]</f>
        <v>4010440209</v>
      </c>
    </row>
    <row r="83" spans="1:10" ht="23.1" customHeight="1" x14ac:dyDescent="0.6">
      <c r="A83" s="2" t="s">
        <v>36</v>
      </c>
      <c r="B83" s="2" t="s">
        <v>384</v>
      </c>
      <c r="C83" s="2" t="s">
        <v>18</v>
      </c>
      <c r="D83" s="2" t="s">
        <v>18</v>
      </c>
      <c r="E83" s="3">
        <v>9550767</v>
      </c>
      <c r="F83" s="3">
        <v>0</v>
      </c>
      <c r="G83" s="3">
        <f>Table5[[#This Row],[1651287922]]-Table5[[#This Row],[0]]</f>
        <v>9550767</v>
      </c>
      <c r="H83" s="3">
        <v>522920318</v>
      </c>
      <c r="I83" s="3">
        <v>0</v>
      </c>
      <c r="J83" s="3">
        <f>Table5[[#This Row],[15911769617]]-Table5[[#This Row],[Column9]]</f>
        <v>522920318</v>
      </c>
    </row>
    <row r="84" spans="1:10" ht="23.1" customHeight="1" x14ac:dyDescent="0.6">
      <c r="A84" s="2" t="s">
        <v>35</v>
      </c>
      <c r="B84" s="2" t="s">
        <v>384</v>
      </c>
      <c r="C84" s="2" t="s">
        <v>18</v>
      </c>
      <c r="D84" s="2" t="s">
        <v>18</v>
      </c>
      <c r="E84" s="3">
        <v>296998028</v>
      </c>
      <c r="F84" s="3">
        <v>0</v>
      </c>
      <c r="G84" s="3">
        <f>Table5[[#This Row],[1651287922]]-Table5[[#This Row],[0]]</f>
        <v>296998028</v>
      </c>
      <c r="H84" s="3">
        <v>720335345</v>
      </c>
      <c r="I84" s="3">
        <v>0</v>
      </c>
      <c r="J84" s="3">
        <f>Table5[[#This Row],[15911769617]]-Table5[[#This Row],[Column9]]</f>
        <v>720335345</v>
      </c>
    </row>
    <row r="85" spans="1:10" ht="23.1" customHeight="1" x14ac:dyDescent="0.6">
      <c r="A85" s="2" t="s">
        <v>34</v>
      </c>
      <c r="B85" s="2" t="s">
        <v>384</v>
      </c>
      <c r="C85" s="2" t="s">
        <v>18</v>
      </c>
      <c r="D85" s="2" t="s">
        <v>18</v>
      </c>
      <c r="E85" s="3">
        <v>300280525</v>
      </c>
      <c r="F85" s="3">
        <v>0</v>
      </c>
      <c r="G85" s="3">
        <f>Table5[[#This Row],[1651287922]]-Table5[[#This Row],[0]]</f>
        <v>300280525</v>
      </c>
      <c r="H85" s="3">
        <v>513330799</v>
      </c>
      <c r="I85" s="3">
        <v>0</v>
      </c>
      <c r="J85" s="3">
        <f>Table5[[#This Row],[15911769617]]-Table5[[#This Row],[Column9]]</f>
        <v>513330799</v>
      </c>
    </row>
    <row r="86" spans="1:10" ht="23.1" customHeight="1" x14ac:dyDescent="0.6">
      <c r="A86" s="2" t="s">
        <v>33</v>
      </c>
      <c r="B86" s="2" t="s">
        <v>384</v>
      </c>
      <c r="C86" s="2" t="s">
        <v>18</v>
      </c>
      <c r="D86" s="2" t="s">
        <v>18</v>
      </c>
      <c r="E86" s="3">
        <v>16714307</v>
      </c>
      <c r="F86" s="3">
        <v>0</v>
      </c>
      <c r="G86" s="3">
        <f>Table5[[#This Row],[1651287922]]-Table5[[#This Row],[0]]</f>
        <v>16714307</v>
      </c>
      <c r="H86" s="3">
        <v>450783832</v>
      </c>
      <c r="I86" s="3">
        <v>0</v>
      </c>
      <c r="J86" s="3">
        <f>Table5[[#This Row],[15911769617]]-Table5[[#This Row],[Column9]]</f>
        <v>450783832</v>
      </c>
    </row>
    <row r="87" spans="1:10" ht="23.1" customHeight="1" x14ac:dyDescent="0.6">
      <c r="A87" s="2" t="s">
        <v>32</v>
      </c>
      <c r="B87" s="2" t="s">
        <v>386</v>
      </c>
      <c r="C87" s="2" t="s">
        <v>18</v>
      </c>
      <c r="D87" s="2" t="s">
        <v>18</v>
      </c>
      <c r="E87" s="3">
        <v>8100332</v>
      </c>
      <c r="F87" s="3">
        <v>0</v>
      </c>
      <c r="G87" s="3">
        <f>Table5[[#This Row],[1651287922]]-Table5[[#This Row],[0]]</f>
        <v>8100332</v>
      </c>
      <c r="H87" s="3">
        <v>243082439</v>
      </c>
      <c r="I87" s="3">
        <v>0</v>
      </c>
      <c r="J87" s="3">
        <f>Table5[[#This Row],[15911769617]]-Table5[[#This Row],[Column9]]</f>
        <v>243082439</v>
      </c>
    </row>
    <row r="88" spans="1:10" ht="23.1" customHeight="1" x14ac:dyDescent="0.6">
      <c r="A88" s="2" t="s">
        <v>31</v>
      </c>
      <c r="B88" s="2" t="s">
        <v>18</v>
      </c>
      <c r="C88" s="2" t="s">
        <v>18</v>
      </c>
      <c r="D88" s="2" t="s">
        <v>18</v>
      </c>
      <c r="E88" s="3">
        <v>0</v>
      </c>
      <c r="F88" s="3">
        <v>0</v>
      </c>
      <c r="G88" s="3">
        <f>Table5[[#This Row],[1651287922]]-Table5[[#This Row],[0]]</f>
        <v>0</v>
      </c>
      <c r="H88" s="3">
        <v>803867517</v>
      </c>
      <c r="I88" s="3">
        <v>0</v>
      </c>
      <c r="J88" s="3">
        <f>Table5[[#This Row],[15911769617]]-Table5[[#This Row],[Column9]]</f>
        <v>803867517</v>
      </c>
    </row>
    <row r="89" spans="1:10" ht="23.1" customHeight="1" x14ac:dyDescent="0.6">
      <c r="A89" s="2" t="s">
        <v>30</v>
      </c>
      <c r="B89" s="2" t="s">
        <v>18</v>
      </c>
      <c r="C89" s="2" t="s">
        <v>18</v>
      </c>
      <c r="D89" s="2" t="s">
        <v>18</v>
      </c>
      <c r="E89" s="3">
        <v>7805013</v>
      </c>
      <c r="F89" s="3">
        <v>0</v>
      </c>
      <c r="G89" s="3">
        <f>Table5[[#This Row],[1651287922]]-Table5[[#This Row],[0]]</f>
        <v>7805013</v>
      </c>
      <c r="H89" s="3">
        <v>384924936</v>
      </c>
      <c r="I89" s="3">
        <v>0</v>
      </c>
      <c r="J89" s="3">
        <f>Table5[[#This Row],[15911769617]]-Table5[[#This Row],[Column9]]</f>
        <v>384924936</v>
      </c>
    </row>
    <row r="90" spans="1:10" ht="23.1" customHeight="1" x14ac:dyDescent="0.6">
      <c r="A90" s="2" t="s">
        <v>29</v>
      </c>
      <c r="B90" s="2" t="s">
        <v>18</v>
      </c>
      <c r="C90" s="2" t="s">
        <v>18</v>
      </c>
      <c r="D90" s="2" t="s">
        <v>18</v>
      </c>
      <c r="E90" s="3">
        <v>5574385</v>
      </c>
      <c r="F90" s="3">
        <v>0</v>
      </c>
      <c r="G90" s="3">
        <f>Table5[[#This Row],[1651287922]]-Table5[[#This Row],[0]]</f>
        <v>5574385</v>
      </c>
      <c r="H90" s="3">
        <v>585066257</v>
      </c>
      <c r="I90" s="3">
        <v>0</v>
      </c>
      <c r="J90" s="3">
        <f>Table5[[#This Row],[15911769617]]-Table5[[#This Row],[Column9]]</f>
        <v>585066257</v>
      </c>
    </row>
    <row r="91" spans="1:10" ht="23.1" customHeight="1" x14ac:dyDescent="0.6">
      <c r="A91" s="2" t="s">
        <v>28</v>
      </c>
      <c r="B91" s="2" t="s">
        <v>386</v>
      </c>
      <c r="C91" s="2" t="s">
        <v>18</v>
      </c>
      <c r="D91" s="2" t="s">
        <v>18</v>
      </c>
      <c r="E91" s="3">
        <v>1101764</v>
      </c>
      <c r="F91" s="3">
        <v>0</v>
      </c>
      <c r="G91" s="3">
        <f>Table5[[#This Row],[1651287922]]-Table5[[#This Row],[0]]</f>
        <v>1101764</v>
      </c>
      <c r="H91" s="3">
        <v>14830619</v>
      </c>
      <c r="I91" s="3">
        <v>0</v>
      </c>
      <c r="J91" s="3">
        <f>Table5[[#This Row],[15911769617]]-Table5[[#This Row],[Column9]]</f>
        <v>14830619</v>
      </c>
    </row>
    <row r="92" spans="1:10" ht="23.1" customHeight="1" x14ac:dyDescent="0.6">
      <c r="A92" s="2" t="s">
        <v>27</v>
      </c>
      <c r="B92" s="2" t="s">
        <v>5</v>
      </c>
      <c r="C92" s="2" t="s">
        <v>18</v>
      </c>
      <c r="D92" s="2" t="s">
        <v>18</v>
      </c>
      <c r="E92" s="3">
        <v>536735079</v>
      </c>
      <c r="F92" s="3">
        <v>0</v>
      </c>
      <c r="G92" s="3">
        <f>Table5[[#This Row],[1651287922]]-Table5[[#This Row],[0]]</f>
        <v>536735079</v>
      </c>
      <c r="H92" s="3">
        <v>4683933740</v>
      </c>
      <c r="I92" s="3">
        <v>0</v>
      </c>
      <c r="J92" s="3">
        <f>Table5[[#This Row],[15911769617]]-Table5[[#This Row],[Column9]]</f>
        <v>4683933740</v>
      </c>
    </row>
    <row r="93" spans="1:10" ht="23.1" customHeight="1" x14ac:dyDescent="0.6">
      <c r="A93" s="2" t="s">
        <v>26</v>
      </c>
      <c r="B93" s="2" t="s">
        <v>383</v>
      </c>
      <c r="C93" s="2" t="s">
        <v>18</v>
      </c>
      <c r="D93" s="2" t="s">
        <v>18</v>
      </c>
      <c r="E93" s="3">
        <v>187301646</v>
      </c>
      <c r="F93" s="3">
        <v>0</v>
      </c>
      <c r="G93" s="3">
        <f>Table5[[#This Row],[1651287922]]-Table5[[#This Row],[0]]</f>
        <v>187301646</v>
      </c>
      <c r="H93" s="3">
        <v>2883143904</v>
      </c>
      <c r="I93" s="3">
        <v>0</v>
      </c>
      <c r="J93" s="3">
        <f>Table5[[#This Row],[15911769617]]-Table5[[#This Row],[Column9]]</f>
        <v>2883143904</v>
      </c>
    </row>
    <row r="94" spans="1:10" ht="23.1" customHeight="1" x14ac:dyDescent="0.6">
      <c r="A94" s="2" t="s">
        <v>25</v>
      </c>
      <c r="B94" s="2" t="s">
        <v>384</v>
      </c>
      <c r="C94" s="2" t="s">
        <v>18</v>
      </c>
      <c r="D94" s="2" t="s">
        <v>18</v>
      </c>
      <c r="E94" s="3">
        <v>96369792</v>
      </c>
      <c r="F94" s="3">
        <v>0</v>
      </c>
      <c r="G94" s="3">
        <f>Table5[[#This Row],[1651287922]]-Table5[[#This Row],[0]]</f>
        <v>96369792</v>
      </c>
      <c r="H94" s="3">
        <v>523554329</v>
      </c>
      <c r="I94" s="3">
        <v>0</v>
      </c>
      <c r="J94" s="3">
        <f>Table5[[#This Row],[15911769617]]-Table5[[#This Row],[Column9]]</f>
        <v>523554329</v>
      </c>
    </row>
    <row r="95" spans="1:10" ht="23.1" customHeight="1" x14ac:dyDescent="0.6">
      <c r="A95" s="2" t="s">
        <v>24</v>
      </c>
      <c r="B95" s="2" t="s">
        <v>384</v>
      </c>
      <c r="C95" s="2" t="s">
        <v>18</v>
      </c>
      <c r="D95" s="2" t="s">
        <v>18</v>
      </c>
      <c r="E95" s="3">
        <v>45528543</v>
      </c>
      <c r="F95" s="3">
        <v>0</v>
      </c>
      <c r="G95" s="3">
        <f>Table5[[#This Row],[1651287922]]-Table5[[#This Row],[0]]</f>
        <v>45528543</v>
      </c>
      <c r="H95" s="3">
        <v>637471939</v>
      </c>
      <c r="I95" s="3">
        <v>0</v>
      </c>
      <c r="J95" s="3">
        <f>Table5[[#This Row],[15911769617]]-Table5[[#This Row],[Column9]]</f>
        <v>637471939</v>
      </c>
    </row>
    <row r="96" spans="1:10" ht="23.1" customHeight="1" x14ac:dyDescent="0.6">
      <c r="A96" s="2" t="s">
        <v>23</v>
      </c>
      <c r="B96" s="2" t="s">
        <v>384</v>
      </c>
      <c r="C96" s="2" t="s">
        <v>18</v>
      </c>
      <c r="D96" s="2" t="s">
        <v>18</v>
      </c>
      <c r="E96" s="3">
        <v>228187508</v>
      </c>
      <c r="F96" s="3">
        <v>0</v>
      </c>
      <c r="G96" s="3">
        <f>Table5[[#This Row],[1651287922]]-Table5[[#This Row],[0]]</f>
        <v>228187508</v>
      </c>
      <c r="H96" s="3">
        <v>632882075</v>
      </c>
      <c r="I96" s="3">
        <v>0</v>
      </c>
      <c r="J96" s="3">
        <f>Table5[[#This Row],[15911769617]]-Table5[[#This Row],[Column9]]</f>
        <v>632882075</v>
      </c>
    </row>
    <row r="97" spans="1:10" ht="23.1" customHeight="1" x14ac:dyDescent="0.6">
      <c r="A97" s="2" t="s">
        <v>22</v>
      </c>
      <c r="B97" s="2" t="s">
        <v>18</v>
      </c>
      <c r="C97" s="2" t="s">
        <v>18</v>
      </c>
      <c r="D97" s="2" t="s">
        <v>18</v>
      </c>
      <c r="E97" s="3">
        <v>0</v>
      </c>
      <c r="F97" s="3">
        <v>0</v>
      </c>
      <c r="G97" s="3">
        <f>Table5[[#This Row],[1651287922]]-Table5[[#This Row],[0]]</f>
        <v>0</v>
      </c>
      <c r="H97" s="3">
        <v>115558330</v>
      </c>
      <c r="I97" s="3">
        <v>0</v>
      </c>
      <c r="J97" s="3">
        <f>Table5[[#This Row],[15911769617]]-Table5[[#This Row],[Column9]]</f>
        <v>115558330</v>
      </c>
    </row>
    <row r="98" spans="1:10" ht="23.1" customHeight="1" x14ac:dyDescent="0.6">
      <c r="A98" s="2" t="s">
        <v>21</v>
      </c>
      <c r="B98" s="2" t="s">
        <v>386</v>
      </c>
      <c r="C98" s="2" t="s">
        <v>18</v>
      </c>
      <c r="D98" s="2" t="s">
        <v>18</v>
      </c>
      <c r="E98" s="3">
        <v>225092725</v>
      </c>
      <c r="F98" s="3">
        <v>0</v>
      </c>
      <c r="G98" s="3">
        <f>Table5[[#This Row],[1651287922]]-Table5[[#This Row],[0]]</f>
        <v>225092725</v>
      </c>
      <c r="H98" s="3">
        <v>911195554</v>
      </c>
      <c r="I98" s="3">
        <v>0</v>
      </c>
      <c r="J98" s="3">
        <f>Table5[[#This Row],[15911769617]]-Table5[[#This Row],[Column9]]</f>
        <v>911195554</v>
      </c>
    </row>
    <row r="99" spans="1:10" ht="23.1" customHeight="1" x14ac:dyDescent="0.6">
      <c r="A99" s="2" t="s">
        <v>20</v>
      </c>
      <c r="B99" s="2" t="s">
        <v>386</v>
      </c>
      <c r="C99" s="2" t="s">
        <v>18</v>
      </c>
      <c r="D99" s="2" t="s">
        <v>18</v>
      </c>
      <c r="E99" s="3">
        <v>283222363</v>
      </c>
      <c r="F99" s="3">
        <v>0</v>
      </c>
      <c r="G99" s="3">
        <f>Table5[[#This Row],[1651287922]]-Table5[[#This Row],[0]]</f>
        <v>283222363</v>
      </c>
      <c r="H99" s="3">
        <v>1189545219</v>
      </c>
      <c r="I99" s="3">
        <v>0</v>
      </c>
      <c r="J99" s="3">
        <f>Table5[[#This Row],[15911769617]]-Table5[[#This Row],[Column9]]</f>
        <v>1189545219</v>
      </c>
    </row>
    <row r="100" spans="1:10" ht="23.1" customHeight="1" x14ac:dyDescent="0.6">
      <c r="A100" s="2" t="s">
        <v>19</v>
      </c>
      <c r="B100" s="2" t="s">
        <v>18</v>
      </c>
      <c r="C100" s="2" t="s">
        <v>18</v>
      </c>
      <c r="D100" s="2" t="s">
        <v>18</v>
      </c>
      <c r="E100" s="3">
        <v>0</v>
      </c>
      <c r="F100" s="3">
        <v>0</v>
      </c>
      <c r="G100" s="3">
        <f>Table5[[#This Row],[1651287922]]-Table5[[#This Row],[0]]</f>
        <v>0</v>
      </c>
      <c r="H100" s="3">
        <v>446892868</v>
      </c>
      <c r="I100" s="3">
        <v>0</v>
      </c>
      <c r="J100" s="3">
        <f>Table5[[#This Row],[15911769617]]-Table5[[#This Row],[Column9]]</f>
        <v>446892868</v>
      </c>
    </row>
    <row r="101" spans="1:10" ht="23.1" customHeight="1" x14ac:dyDescent="0.6">
      <c r="A101" s="2" t="s">
        <v>16</v>
      </c>
      <c r="B101" s="2" t="s">
        <v>384</v>
      </c>
      <c r="C101" s="2" t="s">
        <v>18</v>
      </c>
      <c r="D101" s="2" t="s">
        <v>18</v>
      </c>
      <c r="E101" s="3">
        <v>214327007</v>
      </c>
      <c r="F101" s="3">
        <v>0</v>
      </c>
      <c r="G101" s="3">
        <f>Table5[[#This Row],[1651287922]]-Table5[[#This Row],[0]]</f>
        <v>214327007</v>
      </c>
      <c r="H101" s="3">
        <v>970247586</v>
      </c>
      <c r="I101" s="3">
        <v>0</v>
      </c>
      <c r="J101" s="3">
        <f>Table5[[#This Row],[15911769617]]-Table5[[#This Row],[Column9]]</f>
        <v>970247586</v>
      </c>
    </row>
    <row r="102" spans="1:10" ht="23.1" customHeight="1" thickBot="1" x14ac:dyDescent="0.65">
      <c r="A102" s="2" t="s">
        <v>97</v>
      </c>
      <c r="B102" s="2"/>
      <c r="C102" s="2"/>
      <c r="D102" s="2"/>
      <c r="E102" s="29">
        <f t="shared" ref="E102:J102" si="0">SUM(E7:E101)</f>
        <v>79724717714</v>
      </c>
      <c r="F102" s="29">
        <f t="shared" si="0"/>
        <v>0</v>
      </c>
      <c r="G102" s="29">
        <f t="shared" si="0"/>
        <v>79724717714</v>
      </c>
      <c r="H102" s="29">
        <f t="shared" si="0"/>
        <v>424258245153</v>
      </c>
      <c r="I102" s="29">
        <f t="shared" si="0"/>
        <v>0</v>
      </c>
      <c r="J102" s="29">
        <f t="shared" si="0"/>
        <v>424258245153</v>
      </c>
    </row>
    <row r="103" spans="1:10" ht="23.1" customHeight="1" thickTop="1" x14ac:dyDescent="0.6">
      <c r="A103" s="2" t="s">
        <v>98</v>
      </c>
      <c r="B103" s="2"/>
      <c r="C103" s="2"/>
      <c r="D103" s="2"/>
      <c r="E103" s="3"/>
      <c r="F103" s="3"/>
      <c r="G103" s="3"/>
      <c r="H103" s="3"/>
      <c r="I103" s="3"/>
      <c r="J103" s="3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8" orientation="landscape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rightToLeft="1" zoomScaleNormal="100" workbookViewId="0">
      <selection sqref="A1:XFD1048576"/>
    </sheetView>
  </sheetViews>
  <sheetFormatPr defaultRowHeight="22.5" x14ac:dyDescent="0.6"/>
  <cols>
    <col min="1" max="1" width="34" style="44" bestFit="1" customWidth="1"/>
    <col min="2" max="2" width="12.42578125" style="44" bestFit="1" customWidth="1"/>
    <col min="3" max="3" width="17.7109375" style="44" bestFit="1" customWidth="1"/>
    <col min="4" max="4" width="15.5703125" style="44" customWidth="1"/>
    <col min="5" max="5" width="18.85546875" style="44" hidden="1" customWidth="1"/>
    <col min="6" max="6" width="24.140625" style="44" bestFit="1" customWidth="1"/>
    <col min="7" max="7" width="12" style="44" bestFit="1" customWidth="1"/>
    <col min="8" max="8" width="18" style="44" bestFit="1" customWidth="1"/>
    <col min="9" max="9" width="16.28515625" style="44" customWidth="1"/>
    <col min="10" max="10" width="18.85546875" style="44" hidden="1" customWidth="1"/>
    <col min="11" max="11" width="24.140625" style="44" bestFit="1" customWidth="1"/>
    <col min="12" max="16384" width="9.140625" style="1"/>
  </cols>
  <sheetData>
    <row r="1" spans="1:11" ht="25.5" x14ac:dyDescent="0.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5.5" x14ac:dyDescent="0.6">
      <c r="A2" s="75" t="s">
        <v>243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5.5" x14ac:dyDescent="0.6">
      <c r="A3" s="75" t="s">
        <v>244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5.5" x14ac:dyDescent="0.6">
      <c r="A4" s="76" t="s">
        <v>281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6.5" customHeight="1" x14ac:dyDescent="0.6">
      <c r="B5" s="77" t="s">
        <v>382</v>
      </c>
      <c r="C5" s="77"/>
      <c r="D5" s="77"/>
      <c r="E5" s="77"/>
      <c r="F5" s="77"/>
      <c r="G5" s="77" t="s">
        <v>246</v>
      </c>
      <c r="H5" s="77"/>
      <c r="I5" s="77"/>
      <c r="J5" s="77"/>
      <c r="K5" s="77"/>
    </row>
    <row r="6" spans="1:11" x14ac:dyDescent="0.6">
      <c r="A6" s="36" t="s">
        <v>282</v>
      </c>
      <c r="B6" s="40" t="s">
        <v>104</v>
      </c>
      <c r="C6" s="40" t="s">
        <v>283</v>
      </c>
      <c r="D6" s="40" t="str">
        <f>E6</f>
        <v>ارزش دفتری</v>
      </c>
      <c r="E6" s="40" t="s">
        <v>284</v>
      </c>
      <c r="F6" s="11" t="s">
        <v>285</v>
      </c>
      <c r="G6" s="40" t="s">
        <v>104</v>
      </c>
      <c r="H6" s="40" t="s">
        <v>106</v>
      </c>
      <c r="I6" s="40" t="str">
        <f>J6</f>
        <v>ارزش دفتری</v>
      </c>
      <c r="J6" s="40" t="s">
        <v>284</v>
      </c>
      <c r="K6" s="11" t="s">
        <v>285</v>
      </c>
    </row>
    <row r="7" spans="1:11" ht="23.1" customHeight="1" x14ac:dyDescent="0.6">
      <c r="A7" s="2" t="s">
        <v>270</v>
      </c>
      <c r="B7" s="3">
        <v>0</v>
      </c>
      <c r="C7" s="3">
        <v>0</v>
      </c>
      <c r="D7" s="3">
        <f>-1*Table6[[#This Row],[Column4]]</f>
        <v>0</v>
      </c>
      <c r="E7" s="3">
        <v>0</v>
      </c>
      <c r="F7" s="3">
        <f>Table6[[#This Row],[Column3]]-Table6[[#This Row],[Column1]]</f>
        <v>0</v>
      </c>
      <c r="G7" s="3">
        <v>973952</v>
      </c>
      <c r="H7" s="3">
        <v>4836915905</v>
      </c>
      <c r="I7" s="3">
        <f>-1*Table6[[#This Row],[-4844135015.0000]]</f>
        <v>4844135015</v>
      </c>
      <c r="J7" s="3">
        <v>-4844135015</v>
      </c>
      <c r="K7" s="3">
        <f>Table6[[#This Row],[4836915905]]-Table6[[#This Row],[Column2]]</f>
        <v>-7219110</v>
      </c>
    </row>
    <row r="8" spans="1:11" ht="23.1" customHeight="1" x14ac:dyDescent="0.6">
      <c r="A8" s="2" t="s">
        <v>116</v>
      </c>
      <c r="B8" s="3">
        <v>167373</v>
      </c>
      <c r="C8" s="3">
        <v>18801191246</v>
      </c>
      <c r="D8" s="3">
        <f>-1*Table6[[#This Row],[Column4]]</f>
        <v>17132155205</v>
      </c>
      <c r="E8" s="3">
        <v>-17132155205</v>
      </c>
      <c r="F8" s="3">
        <f>Table6[[#This Row],[Column3]]-Table6[[#This Row],[Column1]]</f>
        <v>1669036041</v>
      </c>
      <c r="G8" s="3">
        <v>1545309</v>
      </c>
      <c r="H8" s="3">
        <v>182461087640</v>
      </c>
      <c r="I8" s="3">
        <f>-1*Table6[[#This Row],[-4844135015.0000]]</f>
        <v>146596182438</v>
      </c>
      <c r="J8" s="3">
        <v>-146596182438</v>
      </c>
      <c r="K8" s="3">
        <f>Table6[[#This Row],[4836915905]]-Table6[[#This Row],[Column2]]</f>
        <v>35864905202</v>
      </c>
    </row>
    <row r="9" spans="1:11" ht="23.1" customHeight="1" x14ac:dyDescent="0.6">
      <c r="A9" s="2" t="s">
        <v>125</v>
      </c>
      <c r="B9" s="3">
        <v>365035</v>
      </c>
      <c r="C9" s="3">
        <v>12392997514</v>
      </c>
      <c r="D9" s="3">
        <f>-1*Table6[[#This Row],[Column4]]</f>
        <v>15601384888</v>
      </c>
      <c r="E9" s="3">
        <v>-15601384888</v>
      </c>
      <c r="F9" s="3">
        <f>Table6[[#This Row],[Column3]]-Table6[[#This Row],[Column1]]</f>
        <v>-3208387374</v>
      </c>
      <c r="G9" s="3">
        <v>4041190</v>
      </c>
      <c r="H9" s="3">
        <v>150764185632</v>
      </c>
      <c r="I9" s="3">
        <f>-1*Table6[[#This Row],[-4844135015.0000]]</f>
        <v>189511592520</v>
      </c>
      <c r="J9" s="3">
        <v>-189511592520</v>
      </c>
      <c r="K9" s="3">
        <f>Table6[[#This Row],[4836915905]]-Table6[[#This Row],[Column2]]</f>
        <v>-38747406888</v>
      </c>
    </row>
    <row r="10" spans="1:11" ht="23.1" customHeight="1" x14ac:dyDescent="0.6">
      <c r="A10" s="2" t="s">
        <v>167</v>
      </c>
      <c r="B10" s="3">
        <v>651427</v>
      </c>
      <c r="C10" s="3">
        <v>91301606767</v>
      </c>
      <c r="D10" s="3">
        <f>-1*Table6[[#This Row],[Column4]]</f>
        <v>85823499835</v>
      </c>
      <c r="E10" s="3">
        <v>-85823499835</v>
      </c>
      <c r="F10" s="3">
        <f>Table6[[#This Row],[Column3]]-Table6[[#This Row],[Column1]]</f>
        <v>5478106932</v>
      </c>
      <c r="G10" s="3">
        <v>5469067</v>
      </c>
      <c r="H10" s="3">
        <v>597296124312</v>
      </c>
      <c r="I10" s="3">
        <f>-1*Table6[[#This Row],[-4844135015.0000]]</f>
        <v>571870745951</v>
      </c>
      <c r="J10" s="3">
        <v>-571870745951</v>
      </c>
      <c r="K10" s="3">
        <f>Table6[[#This Row],[4836915905]]-Table6[[#This Row],[Column2]]</f>
        <v>25425378361</v>
      </c>
    </row>
    <row r="11" spans="1:11" ht="23.1" customHeight="1" x14ac:dyDescent="0.6">
      <c r="A11" s="2" t="s">
        <v>155</v>
      </c>
      <c r="B11" s="3">
        <v>8421371</v>
      </c>
      <c r="C11" s="3">
        <v>31463646007</v>
      </c>
      <c r="D11" s="3">
        <f>-1*Table6[[#This Row],[Column4]]</f>
        <v>39288219408</v>
      </c>
      <c r="E11" s="3">
        <v>-39288219408</v>
      </c>
      <c r="F11" s="3">
        <f>Table6[[#This Row],[Column3]]-Table6[[#This Row],[Column1]]</f>
        <v>-7824573401</v>
      </c>
      <c r="G11" s="3">
        <v>104594919</v>
      </c>
      <c r="H11" s="3">
        <v>494140124139</v>
      </c>
      <c r="I11" s="3">
        <f>-1*Table6[[#This Row],[-4844135015.0000]]</f>
        <v>513299988346</v>
      </c>
      <c r="J11" s="3">
        <v>-513299988346</v>
      </c>
      <c r="K11" s="3">
        <f>Table6[[#This Row],[4836915905]]-Table6[[#This Row],[Column2]]</f>
        <v>-19159864207</v>
      </c>
    </row>
    <row r="12" spans="1:11" ht="23.1" customHeight="1" x14ac:dyDescent="0.6">
      <c r="A12" s="2" t="s">
        <v>132</v>
      </c>
      <c r="B12" s="3">
        <v>446398</v>
      </c>
      <c r="C12" s="3">
        <v>44244334448</v>
      </c>
      <c r="D12" s="3">
        <f>-1*Table6[[#This Row],[Column4]]</f>
        <v>42017029541</v>
      </c>
      <c r="E12" s="3">
        <v>-42017029541</v>
      </c>
      <c r="F12" s="3">
        <f>Table6[[#This Row],[Column3]]-Table6[[#This Row],[Column1]]</f>
        <v>2227304907</v>
      </c>
      <c r="G12" s="3">
        <v>6544252</v>
      </c>
      <c r="H12" s="3">
        <v>609692798323</v>
      </c>
      <c r="I12" s="3">
        <f>-1*Table6[[#This Row],[-4844135015.0000]]</f>
        <v>580837590693</v>
      </c>
      <c r="J12" s="3">
        <v>-580837590693</v>
      </c>
      <c r="K12" s="3">
        <f>Table6[[#This Row],[4836915905]]-Table6[[#This Row],[Column2]]</f>
        <v>28855207630</v>
      </c>
    </row>
    <row r="13" spans="1:11" ht="23.1" customHeight="1" x14ac:dyDescent="0.6">
      <c r="A13" s="2" t="s">
        <v>169</v>
      </c>
      <c r="B13" s="3">
        <v>883725</v>
      </c>
      <c r="C13" s="3">
        <v>102307316633</v>
      </c>
      <c r="D13" s="3">
        <f>-1*Table6[[#This Row],[Column4]]</f>
        <v>70562490051</v>
      </c>
      <c r="E13" s="3">
        <v>-70562490051</v>
      </c>
      <c r="F13" s="3">
        <f>Table6[[#This Row],[Column3]]-Table6[[#This Row],[Column1]]</f>
        <v>31744826582</v>
      </c>
      <c r="G13" s="3">
        <v>3195292</v>
      </c>
      <c r="H13" s="3">
        <v>308848976255</v>
      </c>
      <c r="I13" s="3">
        <f>-1*Table6[[#This Row],[-4844135015.0000]]</f>
        <v>250068313938</v>
      </c>
      <c r="J13" s="3">
        <v>-250068313938</v>
      </c>
      <c r="K13" s="3">
        <f>Table6[[#This Row],[4836915905]]-Table6[[#This Row],[Column2]]</f>
        <v>58780662317</v>
      </c>
    </row>
    <row r="14" spans="1:11" ht="23.1" customHeight="1" x14ac:dyDescent="0.6">
      <c r="A14" s="2" t="s">
        <v>187</v>
      </c>
      <c r="B14" s="3">
        <v>2294807</v>
      </c>
      <c r="C14" s="3">
        <v>224979814682</v>
      </c>
      <c r="D14" s="3">
        <f>-1*Table6[[#This Row],[Column4]]</f>
        <v>236458052595</v>
      </c>
      <c r="E14" s="3">
        <v>-236458052595</v>
      </c>
      <c r="F14" s="3">
        <f>Table6[[#This Row],[Column3]]-Table6[[#This Row],[Column1]]</f>
        <v>-11478237913</v>
      </c>
      <c r="G14" s="3">
        <v>29916061</v>
      </c>
      <c r="H14" s="3">
        <v>2522305821785</v>
      </c>
      <c r="I14" s="3">
        <f>-1*Table6[[#This Row],[-4844135015.0000]]</f>
        <v>2418120204898</v>
      </c>
      <c r="J14" s="3">
        <v>-2418120204898</v>
      </c>
      <c r="K14" s="3">
        <f>Table6[[#This Row],[4836915905]]-Table6[[#This Row],[Column2]]</f>
        <v>104185616887</v>
      </c>
    </row>
    <row r="15" spans="1:11" ht="23.1" customHeight="1" x14ac:dyDescent="0.6">
      <c r="A15" s="2" t="s">
        <v>191</v>
      </c>
      <c r="B15" s="3">
        <v>4950246</v>
      </c>
      <c r="C15" s="3">
        <v>45069892022</v>
      </c>
      <c r="D15" s="3">
        <f>-1*Table6[[#This Row],[Column4]]</f>
        <v>42832038407</v>
      </c>
      <c r="E15" s="3">
        <v>-42832038407</v>
      </c>
      <c r="F15" s="3">
        <f>Table6[[#This Row],[Column3]]-Table6[[#This Row],[Column1]]</f>
        <v>2237853615</v>
      </c>
      <c r="G15" s="3">
        <v>101548186</v>
      </c>
      <c r="H15" s="3">
        <v>532656949781</v>
      </c>
      <c r="I15" s="3">
        <f>-1*Table6[[#This Row],[-4844135015.0000]]</f>
        <v>484186110303</v>
      </c>
      <c r="J15" s="3">
        <v>-484186110303</v>
      </c>
      <c r="K15" s="3">
        <f>Table6[[#This Row],[4836915905]]-Table6[[#This Row],[Column2]]</f>
        <v>48470839478</v>
      </c>
    </row>
    <row r="16" spans="1:11" ht="23.1" customHeight="1" x14ac:dyDescent="0.6">
      <c r="A16" s="2" t="s">
        <v>186</v>
      </c>
      <c r="B16" s="3">
        <v>9045246</v>
      </c>
      <c r="C16" s="3">
        <v>129354321377</v>
      </c>
      <c r="D16" s="3">
        <f>-1*Table6[[#This Row],[Column4]]</f>
        <v>161473617292</v>
      </c>
      <c r="E16" s="3">
        <v>-161473617292</v>
      </c>
      <c r="F16" s="3">
        <f>Table6[[#This Row],[Column3]]-Table6[[#This Row],[Column1]]</f>
        <v>-32119295915</v>
      </c>
      <c r="G16" s="3">
        <v>11481261</v>
      </c>
      <c r="H16" s="3">
        <v>1031423870633</v>
      </c>
      <c r="I16" s="3">
        <f>-1*Table6[[#This Row],[-4844135015.0000]]</f>
        <v>961191786789</v>
      </c>
      <c r="J16" s="3">
        <v>-961191786789</v>
      </c>
      <c r="K16" s="3">
        <f>Table6[[#This Row],[4836915905]]-Table6[[#This Row],[Column2]]</f>
        <v>70232083844</v>
      </c>
    </row>
    <row r="17" spans="1:11" ht="23.1" customHeight="1" x14ac:dyDescent="0.6">
      <c r="A17" s="2" t="s">
        <v>188</v>
      </c>
      <c r="B17" s="3">
        <v>429748</v>
      </c>
      <c r="C17" s="3">
        <v>12878050838</v>
      </c>
      <c r="D17" s="3">
        <f>-1*Table6[[#This Row],[Column4]]</f>
        <v>11299199335</v>
      </c>
      <c r="E17" s="3">
        <v>-11299199335</v>
      </c>
      <c r="F17" s="3">
        <f>Table6[[#This Row],[Column3]]-Table6[[#This Row],[Column1]]</f>
        <v>1578851503</v>
      </c>
      <c r="G17" s="3">
        <v>4936045</v>
      </c>
      <c r="H17" s="3">
        <v>138229353486</v>
      </c>
      <c r="I17" s="3">
        <f>-1*Table6[[#This Row],[-4844135015.0000]]</f>
        <v>123702862002</v>
      </c>
      <c r="J17" s="3">
        <v>-123702862002</v>
      </c>
      <c r="K17" s="3">
        <f>Table6[[#This Row],[4836915905]]-Table6[[#This Row],[Column2]]</f>
        <v>14526491484</v>
      </c>
    </row>
    <row r="18" spans="1:11" ht="23.1" customHeight="1" x14ac:dyDescent="0.6">
      <c r="A18" s="2" t="s">
        <v>162</v>
      </c>
      <c r="B18" s="3">
        <v>870815</v>
      </c>
      <c r="C18" s="3">
        <v>11174887305</v>
      </c>
      <c r="D18" s="3">
        <f>-1*Table6[[#This Row],[Column4]]</f>
        <v>15529176424</v>
      </c>
      <c r="E18" s="3">
        <v>-15529176424</v>
      </c>
      <c r="F18" s="3">
        <f>Table6[[#This Row],[Column3]]-Table6[[#This Row],[Column1]]</f>
        <v>-4354289119</v>
      </c>
      <c r="G18" s="3">
        <v>4602519</v>
      </c>
      <c r="H18" s="3">
        <v>88315488472</v>
      </c>
      <c r="I18" s="3">
        <f>-1*Table6[[#This Row],[-4844135015.0000]]</f>
        <v>137505826995</v>
      </c>
      <c r="J18" s="3">
        <v>-137505826995</v>
      </c>
      <c r="K18" s="3">
        <f>Table6[[#This Row],[4836915905]]-Table6[[#This Row],[Column2]]</f>
        <v>-49190338523</v>
      </c>
    </row>
    <row r="19" spans="1:11" ht="23.1" customHeight="1" x14ac:dyDescent="0.6">
      <c r="A19" s="2" t="s">
        <v>147</v>
      </c>
      <c r="B19" s="3">
        <v>451785</v>
      </c>
      <c r="C19" s="3">
        <v>4254186681</v>
      </c>
      <c r="D19" s="3">
        <f>-1*Table6[[#This Row],[Column4]]</f>
        <v>7293329147</v>
      </c>
      <c r="E19" s="3">
        <v>-7293329147</v>
      </c>
      <c r="F19" s="3">
        <f>Table6[[#This Row],[Column3]]-Table6[[#This Row],[Column1]]</f>
        <v>-3039142466</v>
      </c>
      <c r="G19" s="3">
        <v>9894989</v>
      </c>
      <c r="H19" s="3">
        <v>121558990887</v>
      </c>
      <c r="I19" s="3">
        <f>-1*Table6[[#This Row],[-4844135015.0000]]</f>
        <v>174165041968</v>
      </c>
      <c r="J19" s="3">
        <v>-174165041968</v>
      </c>
      <c r="K19" s="3">
        <f>Table6[[#This Row],[4836915905]]-Table6[[#This Row],[Column2]]</f>
        <v>-52606051081</v>
      </c>
    </row>
    <row r="20" spans="1:11" ht="23.1" customHeight="1" x14ac:dyDescent="0.6">
      <c r="A20" s="2" t="s">
        <v>152</v>
      </c>
      <c r="B20" s="3">
        <v>2087022</v>
      </c>
      <c r="C20" s="3">
        <v>62602275749</v>
      </c>
      <c r="D20" s="3">
        <f>-1*Table6[[#This Row],[Column4]]</f>
        <v>67947989316</v>
      </c>
      <c r="E20" s="3">
        <v>-67947989316</v>
      </c>
      <c r="F20" s="3">
        <f>Table6[[#This Row],[Column3]]-Table6[[#This Row],[Column1]]</f>
        <v>-5345713567</v>
      </c>
      <c r="G20" s="3">
        <v>13248367</v>
      </c>
      <c r="H20" s="3">
        <v>469007045456</v>
      </c>
      <c r="I20" s="3">
        <f>-1*Table6[[#This Row],[-4844135015.0000]]</f>
        <v>459863515276</v>
      </c>
      <c r="J20" s="3">
        <v>-459863515276</v>
      </c>
      <c r="K20" s="3">
        <f>Table6[[#This Row],[4836915905]]-Table6[[#This Row],[Column2]]</f>
        <v>9143530180</v>
      </c>
    </row>
    <row r="21" spans="1:11" ht="23.1" customHeight="1" x14ac:dyDescent="0.6">
      <c r="A21" s="2" t="s">
        <v>163</v>
      </c>
      <c r="B21" s="3">
        <v>332007</v>
      </c>
      <c r="C21" s="3">
        <v>11134669335</v>
      </c>
      <c r="D21" s="3">
        <f>-1*Table6[[#This Row],[Column4]]</f>
        <v>11047931176</v>
      </c>
      <c r="E21" s="3">
        <v>-11047931176</v>
      </c>
      <c r="F21" s="3">
        <f>Table6[[#This Row],[Column3]]-Table6[[#This Row],[Column1]]</f>
        <v>86738159</v>
      </c>
      <c r="G21" s="3">
        <v>4085912</v>
      </c>
      <c r="H21" s="3">
        <v>135289469142</v>
      </c>
      <c r="I21" s="3">
        <f>-1*Table6[[#This Row],[-4844135015.0000]]</f>
        <v>128516073340</v>
      </c>
      <c r="J21" s="3">
        <v>-128516073340</v>
      </c>
      <c r="K21" s="3">
        <f>Table6[[#This Row],[4836915905]]-Table6[[#This Row],[Column2]]</f>
        <v>6773395802</v>
      </c>
    </row>
    <row r="22" spans="1:11" ht="23.1" customHeight="1" x14ac:dyDescent="0.6">
      <c r="A22" s="2" t="s">
        <v>138</v>
      </c>
      <c r="B22" s="3">
        <v>328305</v>
      </c>
      <c r="C22" s="3">
        <v>9203727687</v>
      </c>
      <c r="D22" s="3">
        <f>-1*Table6[[#This Row],[Column4]]</f>
        <v>12874159707</v>
      </c>
      <c r="E22" s="3">
        <v>-12874159707</v>
      </c>
      <c r="F22" s="3">
        <f>Table6[[#This Row],[Column3]]-Table6[[#This Row],[Column1]]</f>
        <v>-3670432020</v>
      </c>
      <c r="G22" s="3">
        <v>3866188</v>
      </c>
      <c r="H22" s="3">
        <v>131059172299</v>
      </c>
      <c r="I22" s="3">
        <f>-1*Table6[[#This Row],[-4844135015.0000]]</f>
        <v>161042852388</v>
      </c>
      <c r="J22" s="3">
        <v>-161042852388</v>
      </c>
      <c r="K22" s="3">
        <f>Table6[[#This Row],[4836915905]]-Table6[[#This Row],[Column2]]</f>
        <v>-29983680089</v>
      </c>
    </row>
    <row r="23" spans="1:11" ht="23.1" customHeight="1" x14ac:dyDescent="0.6">
      <c r="A23" s="2" t="s">
        <v>143</v>
      </c>
      <c r="B23" s="3">
        <v>1177517</v>
      </c>
      <c r="C23" s="3">
        <v>17622549528</v>
      </c>
      <c r="D23" s="3">
        <f>-1*Table6[[#This Row],[Column4]]</f>
        <v>21298490734</v>
      </c>
      <c r="E23" s="3">
        <v>-21298490734</v>
      </c>
      <c r="F23" s="3">
        <f>Table6[[#This Row],[Column3]]-Table6[[#This Row],[Column1]]</f>
        <v>-3675941206</v>
      </c>
      <c r="G23" s="3">
        <v>9988689</v>
      </c>
      <c r="H23" s="3">
        <v>206701428421</v>
      </c>
      <c r="I23" s="3">
        <f>-1*Table6[[#This Row],[-4844135015.0000]]</f>
        <v>210829094715</v>
      </c>
      <c r="J23" s="3">
        <v>-210829094715</v>
      </c>
      <c r="K23" s="3">
        <f>Table6[[#This Row],[4836915905]]-Table6[[#This Row],[Column2]]</f>
        <v>-4127666294</v>
      </c>
    </row>
    <row r="24" spans="1:11" ht="23.1" customHeight="1" x14ac:dyDescent="0.6">
      <c r="A24" s="2" t="s">
        <v>150</v>
      </c>
      <c r="B24" s="3">
        <v>797569</v>
      </c>
      <c r="C24" s="3">
        <v>20806552100</v>
      </c>
      <c r="D24" s="3">
        <f>-1*Table6[[#This Row],[Column4]]</f>
        <v>21124728907</v>
      </c>
      <c r="E24" s="3">
        <v>-21124728907</v>
      </c>
      <c r="F24" s="3">
        <f>Table6[[#This Row],[Column3]]-Table6[[#This Row],[Column1]]</f>
        <v>-318176807</v>
      </c>
      <c r="G24" s="3">
        <v>8614131</v>
      </c>
      <c r="H24" s="3">
        <v>248825331093</v>
      </c>
      <c r="I24" s="3">
        <f>-1*Table6[[#This Row],[-4844135015.0000]]</f>
        <v>263964052583</v>
      </c>
      <c r="J24" s="3">
        <v>-263964052583</v>
      </c>
      <c r="K24" s="3">
        <f>Table6[[#This Row],[4836915905]]-Table6[[#This Row],[Column2]]</f>
        <v>-15138721490</v>
      </c>
    </row>
    <row r="25" spans="1:11" ht="23.1" customHeight="1" x14ac:dyDescent="0.6">
      <c r="A25" s="2" t="s">
        <v>172</v>
      </c>
      <c r="B25" s="3">
        <v>367291</v>
      </c>
      <c r="C25" s="3">
        <v>17524116011</v>
      </c>
      <c r="D25" s="3">
        <f>-1*Table6[[#This Row],[Column4]]</f>
        <v>13920318537</v>
      </c>
      <c r="E25" s="3">
        <v>-13920318537</v>
      </c>
      <c r="F25" s="3">
        <f>Table6[[#This Row],[Column3]]-Table6[[#This Row],[Column1]]</f>
        <v>3603797474</v>
      </c>
      <c r="G25" s="3">
        <v>5564255</v>
      </c>
      <c r="H25" s="3">
        <v>212047168527</v>
      </c>
      <c r="I25" s="3">
        <f>-1*Table6[[#This Row],[-4844135015.0000]]</f>
        <v>201442814742</v>
      </c>
      <c r="J25" s="3">
        <v>-201442814742</v>
      </c>
      <c r="K25" s="3">
        <f>Table6[[#This Row],[4836915905]]-Table6[[#This Row],[Column2]]</f>
        <v>10604353785</v>
      </c>
    </row>
    <row r="26" spans="1:11" ht="23.1" customHeight="1" x14ac:dyDescent="0.6">
      <c r="A26" s="2" t="s">
        <v>117</v>
      </c>
      <c r="B26" s="3">
        <v>570872</v>
      </c>
      <c r="C26" s="3">
        <v>21056867375</v>
      </c>
      <c r="D26" s="3">
        <f>-1*Table6[[#This Row],[Column4]]</f>
        <v>20643817763</v>
      </c>
      <c r="E26" s="3">
        <v>-20643817763</v>
      </c>
      <c r="F26" s="3">
        <f>Table6[[#This Row],[Column3]]-Table6[[#This Row],[Column1]]</f>
        <v>413049612</v>
      </c>
      <c r="G26" s="3">
        <v>7173969</v>
      </c>
      <c r="H26" s="3">
        <v>252450057898</v>
      </c>
      <c r="I26" s="3">
        <f>-1*Table6[[#This Row],[-4844135015.0000]]</f>
        <v>245867163140</v>
      </c>
      <c r="J26" s="3">
        <v>-245867163140</v>
      </c>
      <c r="K26" s="3">
        <f>Table6[[#This Row],[4836915905]]-Table6[[#This Row],[Column2]]</f>
        <v>6582894758</v>
      </c>
    </row>
    <row r="27" spans="1:11" ht="23.1" customHeight="1" x14ac:dyDescent="0.6">
      <c r="A27" s="2" t="s">
        <v>126</v>
      </c>
      <c r="B27" s="3">
        <v>6979763</v>
      </c>
      <c r="C27" s="3">
        <v>37523102061</v>
      </c>
      <c r="D27" s="3">
        <f>-1*Table6[[#This Row],[Column4]]</f>
        <v>46527410024</v>
      </c>
      <c r="E27" s="3">
        <v>-46527410024</v>
      </c>
      <c r="F27" s="3">
        <f>Table6[[#This Row],[Column3]]-Table6[[#This Row],[Column1]]</f>
        <v>-9004307963</v>
      </c>
      <c r="G27" s="3">
        <v>30991195</v>
      </c>
      <c r="H27" s="3">
        <v>200341700551</v>
      </c>
      <c r="I27" s="3">
        <f>-1*Table6[[#This Row],[-4844135015.0000]]</f>
        <v>233987414012</v>
      </c>
      <c r="J27" s="3">
        <v>-233987414012</v>
      </c>
      <c r="K27" s="3">
        <f>Table6[[#This Row],[4836915905]]-Table6[[#This Row],[Column2]]</f>
        <v>-33645713461</v>
      </c>
    </row>
    <row r="28" spans="1:11" ht="23.1" customHeight="1" x14ac:dyDescent="0.6">
      <c r="A28" s="2" t="s">
        <v>149</v>
      </c>
      <c r="B28" s="3">
        <v>71497</v>
      </c>
      <c r="C28" s="3">
        <v>1100496877</v>
      </c>
      <c r="D28" s="3">
        <f>-1*Table6[[#This Row],[Column4]]</f>
        <v>1652670786</v>
      </c>
      <c r="E28" s="3">
        <v>-1652670786</v>
      </c>
      <c r="F28" s="3">
        <f>Table6[[#This Row],[Column3]]-Table6[[#This Row],[Column1]]</f>
        <v>-552173909</v>
      </c>
      <c r="G28" s="3">
        <v>2883685</v>
      </c>
      <c r="H28" s="3">
        <v>70503219305</v>
      </c>
      <c r="I28" s="3">
        <f>-1*Table6[[#This Row],[-4844135015.0000]]</f>
        <v>105733304658</v>
      </c>
      <c r="J28" s="3">
        <v>-105733304658</v>
      </c>
      <c r="K28" s="3">
        <f>Table6[[#This Row],[4836915905]]-Table6[[#This Row],[Column2]]</f>
        <v>-35230085353</v>
      </c>
    </row>
    <row r="29" spans="1:11" ht="23.1" customHeight="1" x14ac:dyDescent="0.6">
      <c r="A29" s="2" t="s">
        <v>159</v>
      </c>
      <c r="B29" s="3">
        <v>349119</v>
      </c>
      <c r="C29" s="3">
        <v>11079727376</v>
      </c>
      <c r="D29" s="3">
        <f>-1*Table6[[#This Row],[Column4]]</f>
        <v>8930043352</v>
      </c>
      <c r="E29" s="3">
        <v>-8930043352</v>
      </c>
      <c r="F29" s="3">
        <f>Table6[[#This Row],[Column3]]-Table6[[#This Row],[Column1]]</f>
        <v>2149684024</v>
      </c>
      <c r="G29" s="3">
        <v>6496642</v>
      </c>
      <c r="H29" s="3">
        <v>256135331629</v>
      </c>
      <c r="I29" s="3">
        <f>-1*Table6[[#This Row],[-4844135015.0000]]</f>
        <v>213599757343</v>
      </c>
      <c r="J29" s="3">
        <v>-213599757343</v>
      </c>
      <c r="K29" s="3">
        <f>Table6[[#This Row],[4836915905]]-Table6[[#This Row],[Column2]]</f>
        <v>42535574286</v>
      </c>
    </row>
    <row r="30" spans="1:11" ht="23.1" customHeight="1" x14ac:dyDescent="0.6">
      <c r="A30" s="2" t="s">
        <v>141</v>
      </c>
      <c r="B30" s="3">
        <v>165288</v>
      </c>
      <c r="C30" s="3">
        <v>4914135660</v>
      </c>
      <c r="D30" s="3">
        <f>-1*Table6[[#This Row],[Column4]]</f>
        <v>6764719750</v>
      </c>
      <c r="E30" s="3">
        <v>-6764719750</v>
      </c>
      <c r="F30" s="3">
        <f>Table6[[#This Row],[Column3]]-Table6[[#This Row],[Column1]]</f>
        <v>-1850584090</v>
      </c>
      <c r="G30" s="3">
        <v>1776941</v>
      </c>
      <c r="H30" s="3">
        <v>55843982365</v>
      </c>
      <c r="I30" s="3">
        <f>-1*Table6[[#This Row],[-4844135015.0000]]</f>
        <v>75598300550</v>
      </c>
      <c r="J30" s="3">
        <v>-75598300550</v>
      </c>
      <c r="K30" s="3">
        <f>Table6[[#This Row],[4836915905]]-Table6[[#This Row],[Column2]]</f>
        <v>-19754318185</v>
      </c>
    </row>
    <row r="31" spans="1:11" ht="23.1" customHeight="1" x14ac:dyDescent="0.6">
      <c r="A31" s="2" t="s">
        <v>140</v>
      </c>
      <c r="B31" s="3">
        <v>281944</v>
      </c>
      <c r="C31" s="3">
        <v>5987540617</v>
      </c>
      <c r="D31" s="3">
        <f>-1*Table6[[#This Row],[Column4]]</f>
        <v>8528469043</v>
      </c>
      <c r="E31" s="3">
        <v>-8528469043</v>
      </c>
      <c r="F31" s="3">
        <f>Table6[[#This Row],[Column3]]-Table6[[#This Row],[Column1]]</f>
        <v>-2540928426</v>
      </c>
      <c r="G31" s="3">
        <v>3506376</v>
      </c>
      <c r="H31" s="3">
        <v>98647673515</v>
      </c>
      <c r="I31" s="3">
        <f>-1*Table6[[#This Row],[-4844135015.0000]]</f>
        <v>126431201229</v>
      </c>
      <c r="J31" s="3">
        <v>-126431201229</v>
      </c>
      <c r="K31" s="3">
        <f>Table6[[#This Row],[4836915905]]-Table6[[#This Row],[Column2]]</f>
        <v>-27783527714</v>
      </c>
    </row>
    <row r="32" spans="1:11" ht="23.1" customHeight="1" x14ac:dyDescent="0.6">
      <c r="A32" s="2" t="s">
        <v>171</v>
      </c>
      <c r="B32" s="3">
        <v>899267</v>
      </c>
      <c r="C32" s="3">
        <v>19047597558</v>
      </c>
      <c r="D32" s="3">
        <f>-1*Table6[[#This Row],[Column4]]</f>
        <v>22441897261</v>
      </c>
      <c r="E32" s="3">
        <v>-22441897261</v>
      </c>
      <c r="F32" s="3">
        <f>Table6[[#This Row],[Column3]]-Table6[[#This Row],[Column1]]</f>
        <v>-3394299703</v>
      </c>
      <c r="G32" s="3">
        <v>16007310</v>
      </c>
      <c r="H32" s="3">
        <v>350993286756</v>
      </c>
      <c r="I32" s="3">
        <f>-1*Table6[[#This Row],[-4844135015.0000]]</f>
        <v>428737359223</v>
      </c>
      <c r="J32" s="3">
        <v>-428737359223</v>
      </c>
      <c r="K32" s="3">
        <f>Table6[[#This Row],[4836915905]]-Table6[[#This Row],[Column2]]</f>
        <v>-77744072467</v>
      </c>
    </row>
    <row r="33" spans="1:11" ht="23.1" customHeight="1" x14ac:dyDescent="0.6">
      <c r="A33" s="2" t="s">
        <v>151</v>
      </c>
      <c r="B33" s="3">
        <v>2626214</v>
      </c>
      <c r="C33" s="3">
        <v>29591570534</v>
      </c>
      <c r="D33" s="3">
        <f>-1*Table6[[#This Row],[Column4]]</f>
        <v>34466747786</v>
      </c>
      <c r="E33" s="3">
        <v>-34466747786</v>
      </c>
      <c r="F33" s="3">
        <f>Table6[[#This Row],[Column3]]-Table6[[#This Row],[Column1]]</f>
        <v>-4875177252</v>
      </c>
      <c r="G33" s="3">
        <v>21979079</v>
      </c>
      <c r="H33" s="3">
        <v>311018302318</v>
      </c>
      <c r="I33" s="3">
        <f>-1*Table6[[#This Row],[-4844135015.0000]]</f>
        <v>348283059080</v>
      </c>
      <c r="J33" s="3">
        <v>-348283059080</v>
      </c>
      <c r="K33" s="3">
        <f>Table6[[#This Row],[4836915905]]-Table6[[#This Row],[Column2]]</f>
        <v>-37264756762</v>
      </c>
    </row>
    <row r="34" spans="1:11" ht="23.1" customHeight="1" x14ac:dyDescent="0.6">
      <c r="A34" s="2" t="s">
        <v>144</v>
      </c>
      <c r="B34" s="3">
        <v>2510808</v>
      </c>
      <c r="C34" s="3">
        <v>80576417154</v>
      </c>
      <c r="D34" s="3">
        <f>-1*Table6[[#This Row],[Column4]]</f>
        <v>91788619923</v>
      </c>
      <c r="E34" s="3">
        <v>-91788619923</v>
      </c>
      <c r="F34" s="3">
        <f>Table6[[#This Row],[Column3]]-Table6[[#This Row],[Column1]]</f>
        <v>-11212202769</v>
      </c>
      <c r="G34" s="3">
        <v>35433489</v>
      </c>
      <c r="H34" s="3">
        <v>1256175318865</v>
      </c>
      <c r="I34" s="3">
        <f>-1*Table6[[#This Row],[-4844135015.0000]]</f>
        <v>1302187116919</v>
      </c>
      <c r="J34" s="3">
        <v>-1302187116919</v>
      </c>
      <c r="K34" s="3">
        <f>Table6[[#This Row],[4836915905]]-Table6[[#This Row],[Column2]]</f>
        <v>-46011798054</v>
      </c>
    </row>
    <row r="35" spans="1:11" ht="23.1" customHeight="1" x14ac:dyDescent="0.6">
      <c r="A35" s="2" t="s">
        <v>177</v>
      </c>
      <c r="B35" s="3">
        <v>2725289</v>
      </c>
      <c r="C35" s="3">
        <v>33158150761</v>
      </c>
      <c r="D35" s="3">
        <f>-1*Table6[[#This Row],[Column4]]</f>
        <v>37640519910</v>
      </c>
      <c r="E35" s="3">
        <v>-37640519910</v>
      </c>
      <c r="F35" s="3">
        <f>Table6[[#This Row],[Column3]]-Table6[[#This Row],[Column1]]</f>
        <v>-4482369149</v>
      </c>
      <c r="G35" s="3">
        <v>21745922</v>
      </c>
      <c r="H35" s="3">
        <v>293522969538</v>
      </c>
      <c r="I35" s="3">
        <f>-1*Table6[[#This Row],[-4844135015.0000]]</f>
        <v>307420690876</v>
      </c>
      <c r="J35" s="3">
        <v>-307420690876</v>
      </c>
      <c r="K35" s="3">
        <f>Table6[[#This Row],[4836915905]]-Table6[[#This Row],[Column2]]</f>
        <v>-13897721338</v>
      </c>
    </row>
    <row r="36" spans="1:11" ht="23.1" customHeight="1" x14ac:dyDescent="0.6">
      <c r="A36" s="2" t="s">
        <v>168</v>
      </c>
      <c r="B36" s="3">
        <v>53567022</v>
      </c>
      <c r="C36" s="3">
        <f>659529286670-488959725</f>
        <v>659040326945</v>
      </c>
      <c r="D36" s="3">
        <f>-1*Table6[[#This Row],[Column4]]</f>
        <v>589798463667</v>
      </c>
      <c r="E36" s="3">
        <v>-589798463667</v>
      </c>
      <c r="F36" s="3">
        <f>Table6[[#This Row],[Column3]]-Table6[[#This Row],[Column1]]</f>
        <v>69241863278</v>
      </c>
      <c r="G36" s="3">
        <v>512282539</v>
      </c>
      <c r="H36" s="3">
        <f>6391564056193-484724347</f>
        <v>6391079331846</v>
      </c>
      <c r="I36" s="3">
        <f>-1*Table6[[#This Row],[-4844135015.0000]]</f>
        <v>5529114351276</v>
      </c>
      <c r="J36" s="3">
        <v>-5529114351276</v>
      </c>
      <c r="K36" s="3">
        <f>Table6[[#This Row],[4836915905]]-Table6[[#This Row],[Column2]]</f>
        <v>861964980570</v>
      </c>
    </row>
    <row r="37" spans="1:11" ht="23.1" customHeight="1" x14ac:dyDescent="0.6">
      <c r="A37" s="2" t="s">
        <v>156</v>
      </c>
      <c r="B37" s="3">
        <v>598107</v>
      </c>
      <c r="C37" s="3">
        <v>13299194592</v>
      </c>
      <c r="D37" s="3">
        <f>-1*Table6[[#This Row],[Column4]]</f>
        <v>10529431365</v>
      </c>
      <c r="E37" s="3">
        <v>-10529431365</v>
      </c>
      <c r="F37" s="3">
        <f>Table6[[#This Row],[Column3]]-Table6[[#This Row],[Column1]]</f>
        <v>2769763227</v>
      </c>
      <c r="G37" s="3">
        <v>13990539</v>
      </c>
      <c r="H37" s="3">
        <v>360444451423</v>
      </c>
      <c r="I37" s="3">
        <f>-1*Table6[[#This Row],[-4844135015.0000]]</f>
        <v>326267499381</v>
      </c>
      <c r="J37" s="3">
        <v>-326267499381</v>
      </c>
      <c r="K37" s="3">
        <f>Table6[[#This Row],[4836915905]]-Table6[[#This Row],[Column2]]</f>
        <v>34176952042</v>
      </c>
    </row>
    <row r="38" spans="1:11" ht="23.1" customHeight="1" x14ac:dyDescent="0.6">
      <c r="A38" s="2" t="s">
        <v>166</v>
      </c>
      <c r="B38" s="3">
        <v>1849677</v>
      </c>
      <c r="C38" s="3">
        <v>19083823148</v>
      </c>
      <c r="D38" s="3">
        <f>-1*Table6[[#This Row],[Column4]]</f>
        <v>25770123654</v>
      </c>
      <c r="E38" s="3">
        <v>-25770123654</v>
      </c>
      <c r="F38" s="3">
        <f>Table6[[#This Row],[Column3]]-Table6[[#This Row],[Column1]]</f>
        <v>-6686300506</v>
      </c>
      <c r="G38" s="3">
        <v>61717783</v>
      </c>
      <c r="H38" s="3">
        <v>987278023090</v>
      </c>
      <c r="I38" s="3">
        <f>-1*Table6[[#This Row],[-4844135015.0000]]</f>
        <v>952732821055</v>
      </c>
      <c r="J38" s="3">
        <v>-952732821055</v>
      </c>
      <c r="K38" s="3">
        <f>Table6[[#This Row],[4836915905]]-Table6[[#This Row],[Column2]]</f>
        <v>34545202035</v>
      </c>
    </row>
    <row r="39" spans="1:11" ht="23.1" customHeight="1" x14ac:dyDescent="0.6">
      <c r="A39" s="2" t="s">
        <v>137</v>
      </c>
      <c r="B39" s="3">
        <v>8301063</v>
      </c>
      <c r="C39" s="3">
        <v>53279378674</v>
      </c>
      <c r="D39" s="3">
        <f>-1*Table6[[#This Row],[Column4]]</f>
        <v>71861507949</v>
      </c>
      <c r="E39" s="3">
        <v>-71861507949</v>
      </c>
      <c r="F39" s="3">
        <f>Table6[[#This Row],[Column3]]-Table6[[#This Row],[Column1]]</f>
        <v>-18582129275</v>
      </c>
      <c r="G39" s="3">
        <v>182060613</v>
      </c>
      <c r="H39" s="3">
        <v>1643034319100</v>
      </c>
      <c r="I39" s="3">
        <f>-1*Table6[[#This Row],[-4844135015.0000]]</f>
        <v>1573945550338</v>
      </c>
      <c r="J39" s="3">
        <v>-1573945550338</v>
      </c>
      <c r="K39" s="3">
        <f>Table6[[#This Row],[4836915905]]-Table6[[#This Row],[Column2]]</f>
        <v>69088768762</v>
      </c>
    </row>
    <row r="40" spans="1:11" ht="23.1" customHeight="1" x14ac:dyDescent="0.6">
      <c r="A40" s="2" t="s">
        <v>136</v>
      </c>
      <c r="B40" s="3">
        <v>10247097</v>
      </c>
      <c r="C40" s="3">
        <v>93685648241</v>
      </c>
      <c r="D40" s="3">
        <f>-1*Table6[[#This Row],[Column4]]</f>
        <v>118553935568</v>
      </c>
      <c r="E40" s="3">
        <v>-118553935568</v>
      </c>
      <c r="F40" s="3">
        <f>Table6[[#This Row],[Column3]]-Table6[[#This Row],[Column1]]</f>
        <v>-24868287327</v>
      </c>
      <c r="G40" s="3">
        <v>52590606</v>
      </c>
      <c r="H40" s="3">
        <v>557167911699</v>
      </c>
      <c r="I40" s="3">
        <f>-1*Table6[[#This Row],[-4844135015.0000]]</f>
        <v>615227966275</v>
      </c>
      <c r="J40" s="3">
        <v>-615227966275</v>
      </c>
      <c r="K40" s="3">
        <f>Table6[[#This Row],[4836915905]]-Table6[[#This Row],[Column2]]</f>
        <v>-58060054576</v>
      </c>
    </row>
    <row r="41" spans="1:11" ht="23.1" customHeight="1" x14ac:dyDescent="0.6">
      <c r="A41" s="2" t="s">
        <v>134</v>
      </c>
      <c r="B41" s="3">
        <v>9422147</v>
      </c>
      <c r="C41" s="3">
        <v>134945715605</v>
      </c>
      <c r="D41" s="3">
        <f>-1*Table6[[#This Row],[Column4]]</f>
        <v>120964063107</v>
      </c>
      <c r="E41" s="3">
        <v>-120964063107</v>
      </c>
      <c r="F41" s="3">
        <f>Table6[[#This Row],[Column3]]-Table6[[#This Row],[Column1]]</f>
        <v>13981652498</v>
      </c>
      <c r="G41" s="3">
        <v>232996301</v>
      </c>
      <c r="H41" s="3">
        <v>3243341453590</v>
      </c>
      <c r="I41" s="3">
        <f>-1*Table6[[#This Row],[-4844135015.0000]]</f>
        <v>2970836382251</v>
      </c>
      <c r="J41" s="3">
        <v>-2970836382251</v>
      </c>
      <c r="K41" s="3">
        <f>Table6[[#This Row],[4836915905]]-Table6[[#This Row],[Column2]]</f>
        <v>272505071339</v>
      </c>
    </row>
    <row r="42" spans="1:11" ht="23.1" customHeight="1" x14ac:dyDescent="0.6">
      <c r="A42" s="2" t="s">
        <v>176</v>
      </c>
      <c r="B42" s="3">
        <v>41393633</v>
      </c>
      <c r="C42" s="3">
        <v>120738274377</v>
      </c>
      <c r="D42" s="3">
        <f>-1*Table6[[#This Row],[Column4]]</f>
        <v>122184112147</v>
      </c>
      <c r="E42" s="3">
        <v>-122184112147</v>
      </c>
      <c r="F42" s="3">
        <f>Table6[[#This Row],[Column3]]-Table6[[#This Row],[Column1]]</f>
        <v>-1445837770</v>
      </c>
      <c r="G42" s="3">
        <v>410471755</v>
      </c>
      <c r="H42" s="3">
        <v>1529036230261</v>
      </c>
      <c r="I42" s="3">
        <f>-1*Table6[[#This Row],[-4844135015.0000]]</f>
        <v>842435949080</v>
      </c>
      <c r="J42" s="3">
        <v>-842435949080</v>
      </c>
      <c r="K42" s="3">
        <f>Table6[[#This Row],[4836915905]]-Table6[[#This Row],[Column2]]</f>
        <v>686600281181</v>
      </c>
    </row>
    <row r="43" spans="1:11" ht="23.1" customHeight="1" x14ac:dyDescent="0.6">
      <c r="A43" s="2" t="s">
        <v>129</v>
      </c>
      <c r="B43" s="3">
        <v>635755</v>
      </c>
      <c r="C43" s="3">
        <v>26364941950</v>
      </c>
      <c r="D43" s="3">
        <f>-1*Table6[[#This Row],[Column4]]</f>
        <v>23304463448</v>
      </c>
      <c r="E43" s="3">
        <v>-23304463448</v>
      </c>
      <c r="F43" s="3">
        <f>Table6[[#This Row],[Column3]]-Table6[[#This Row],[Column1]]</f>
        <v>3060478502</v>
      </c>
      <c r="G43" s="3">
        <v>9023990</v>
      </c>
      <c r="H43" s="3">
        <v>324488959431</v>
      </c>
      <c r="I43" s="3">
        <f>-1*Table6[[#This Row],[-4844135015.0000]]</f>
        <v>346690579922</v>
      </c>
      <c r="J43" s="3">
        <v>-346690579922</v>
      </c>
      <c r="K43" s="3">
        <f>Table6[[#This Row],[4836915905]]-Table6[[#This Row],[Column2]]</f>
        <v>-22201620491</v>
      </c>
    </row>
    <row r="44" spans="1:11" ht="23.1" customHeight="1" x14ac:dyDescent="0.6">
      <c r="A44" s="2" t="s">
        <v>131</v>
      </c>
      <c r="B44" s="3">
        <v>253223</v>
      </c>
      <c r="C44" s="3">
        <v>9433118352</v>
      </c>
      <c r="D44" s="3">
        <f>-1*Table6[[#This Row],[Column4]]</f>
        <v>9952975838</v>
      </c>
      <c r="E44" s="3">
        <v>-9952975838</v>
      </c>
      <c r="F44" s="3">
        <f>Table6[[#This Row],[Column3]]-Table6[[#This Row],[Column1]]</f>
        <v>-519857486</v>
      </c>
      <c r="G44" s="3">
        <v>5186828</v>
      </c>
      <c r="H44" s="3">
        <v>196018778645</v>
      </c>
      <c r="I44" s="3">
        <f>-1*Table6[[#This Row],[-4844135015.0000]]</f>
        <v>244069952260</v>
      </c>
      <c r="J44" s="3">
        <v>-244069952260</v>
      </c>
      <c r="K44" s="3">
        <f>Table6[[#This Row],[4836915905]]-Table6[[#This Row],[Column2]]</f>
        <v>-48051173615</v>
      </c>
    </row>
    <row r="45" spans="1:11" ht="23.1" customHeight="1" x14ac:dyDescent="0.6">
      <c r="A45" s="2" t="s">
        <v>184</v>
      </c>
      <c r="B45" s="3">
        <v>61545</v>
      </c>
      <c r="C45" s="3">
        <v>2999525279</v>
      </c>
      <c r="D45" s="3">
        <f>-1*Table6[[#This Row],[Column4]]</f>
        <v>3188358969</v>
      </c>
      <c r="E45" s="3">
        <v>-3188358969</v>
      </c>
      <c r="F45" s="3">
        <f>Table6[[#This Row],[Column3]]-Table6[[#This Row],[Column1]]</f>
        <v>-188833690</v>
      </c>
      <c r="G45" s="3">
        <v>3527043</v>
      </c>
      <c r="H45" s="3">
        <v>219815756853</v>
      </c>
      <c r="I45" s="3">
        <f>-1*Table6[[#This Row],[-4844135015.0000]]</f>
        <v>293476924816</v>
      </c>
      <c r="J45" s="3">
        <v>-293476924816</v>
      </c>
      <c r="K45" s="3">
        <f>Table6[[#This Row],[4836915905]]-Table6[[#This Row],[Column2]]</f>
        <v>-73661167963</v>
      </c>
    </row>
    <row r="46" spans="1:11" ht="23.1" customHeight="1" x14ac:dyDescent="0.6">
      <c r="A46" s="2" t="s">
        <v>185</v>
      </c>
      <c r="B46" s="3">
        <v>398767</v>
      </c>
      <c r="C46" s="3">
        <v>37271509786</v>
      </c>
      <c r="D46" s="3">
        <f>-1*Table6[[#This Row],[Column4]]</f>
        <v>43812138213</v>
      </c>
      <c r="E46" s="3">
        <v>-43812138213</v>
      </c>
      <c r="F46" s="3">
        <f>Table6[[#This Row],[Column3]]-Table6[[#This Row],[Column1]]</f>
        <v>-6540628427</v>
      </c>
      <c r="G46" s="3">
        <v>3584476</v>
      </c>
      <c r="H46" s="3">
        <v>393031019102</v>
      </c>
      <c r="I46" s="3">
        <f>-1*Table6[[#This Row],[-4844135015.0000]]</f>
        <v>468810041625</v>
      </c>
      <c r="J46" s="3">
        <v>-468810041625</v>
      </c>
      <c r="K46" s="3">
        <f>Table6[[#This Row],[4836915905]]-Table6[[#This Row],[Column2]]</f>
        <v>-75779022523</v>
      </c>
    </row>
    <row r="47" spans="1:11" ht="23.1" customHeight="1" x14ac:dyDescent="0.6">
      <c r="A47" s="2" t="s">
        <v>154</v>
      </c>
      <c r="B47" s="3">
        <v>309862</v>
      </c>
      <c r="C47" s="3">
        <v>6820490653</v>
      </c>
      <c r="D47" s="3">
        <f>-1*Table6[[#This Row],[Column4]]</f>
        <v>7686763506</v>
      </c>
      <c r="E47" s="3">
        <v>-7686763506</v>
      </c>
      <c r="F47" s="3">
        <f>Table6[[#This Row],[Column3]]-Table6[[#This Row],[Column1]]</f>
        <v>-866272853</v>
      </c>
      <c r="G47" s="3">
        <v>12018395</v>
      </c>
      <c r="H47" s="3">
        <v>286907720218</v>
      </c>
      <c r="I47" s="3">
        <f>-1*Table6[[#This Row],[-4844135015.0000]]</f>
        <v>306702521763</v>
      </c>
      <c r="J47" s="3">
        <v>-306702521763</v>
      </c>
      <c r="K47" s="3">
        <f>Table6[[#This Row],[4836915905]]-Table6[[#This Row],[Column2]]</f>
        <v>-19794801545</v>
      </c>
    </row>
    <row r="48" spans="1:11" ht="23.1" customHeight="1" x14ac:dyDescent="0.6">
      <c r="A48" s="2" t="s">
        <v>190</v>
      </c>
      <c r="B48" s="3">
        <v>82876</v>
      </c>
      <c r="C48" s="3">
        <v>1988859896</v>
      </c>
      <c r="D48" s="3">
        <f>-1*Table6[[#This Row],[Column4]]</f>
        <v>1943780176</v>
      </c>
      <c r="E48" s="3">
        <v>-1943780176</v>
      </c>
      <c r="F48" s="3">
        <f>Table6[[#This Row],[Column3]]-Table6[[#This Row],[Column1]]</f>
        <v>45079720</v>
      </c>
      <c r="G48" s="3">
        <v>14429949</v>
      </c>
      <c r="H48" s="3">
        <v>354023278062</v>
      </c>
      <c r="I48" s="3">
        <f>-1*Table6[[#This Row],[-4844135015.0000]]</f>
        <v>337362114923</v>
      </c>
      <c r="J48" s="3">
        <v>-337362114923</v>
      </c>
      <c r="K48" s="3">
        <f>Table6[[#This Row],[4836915905]]-Table6[[#This Row],[Column2]]</f>
        <v>16661163139</v>
      </c>
    </row>
    <row r="49" spans="1:11" ht="23.1" customHeight="1" x14ac:dyDescent="0.6">
      <c r="A49" s="2" t="s">
        <v>121</v>
      </c>
      <c r="B49" s="3">
        <v>4623864</v>
      </c>
      <c r="C49" s="3">
        <v>31368549467</v>
      </c>
      <c r="D49" s="3">
        <f>-1*Table6[[#This Row],[Column4]]</f>
        <v>40024020357</v>
      </c>
      <c r="E49" s="3">
        <v>-40024020357</v>
      </c>
      <c r="F49" s="3">
        <f>Table6[[#This Row],[Column3]]-Table6[[#This Row],[Column1]]</f>
        <v>-8655470890</v>
      </c>
      <c r="G49" s="3">
        <v>40824600</v>
      </c>
      <c r="H49" s="3">
        <v>364700551443</v>
      </c>
      <c r="I49" s="3">
        <f>-1*Table6[[#This Row],[-4844135015.0000]]</f>
        <v>440197457506</v>
      </c>
      <c r="J49" s="3">
        <v>-440197457506</v>
      </c>
      <c r="K49" s="3">
        <f>Table6[[#This Row],[4836915905]]-Table6[[#This Row],[Column2]]</f>
        <v>-75496906063</v>
      </c>
    </row>
    <row r="50" spans="1:11" ht="23.1" customHeight="1" x14ac:dyDescent="0.6">
      <c r="A50" s="2" t="s">
        <v>153</v>
      </c>
      <c r="B50" s="3">
        <v>61756</v>
      </c>
      <c r="C50" s="3">
        <v>3021160970</v>
      </c>
      <c r="D50" s="3">
        <f>-1*Table6[[#This Row],[Column4]]</f>
        <v>3244164202</v>
      </c>
      <c r="E50" s="3">
        <v>-3244164202</v>
      </c>
      <c r="F50" s="3">
        <f>Table6[[#This Row],[Column3]]-Table6[[#This Row],[Column1]]</f>
        <v>-223003232</v>
      </c>
      <c r="G50" s="3">
        <v>2973853</v>
      </c>
      <c r="H50" s="3">
        <v>152203345607</v>
      </c>
      <c r="I50" s="3">
        <f>-1*Table6[[#This Row],[-4844135015.0000]]</f>
        <v>169158505175</v>
      </c>
      <c r="J50" s="3">
        <v>-169158505175</v>
      </c>
      <c r="K50" s="3">
        <f>Table6[[#This Row],[4836915905]]-Table6[[#This Row],[Column2]]</f>
        <v>-16955159568</v>
      </c>
    </row>
    <row r="51" spans="1:11" ht="23.1" customHeight="1" x14ac:dyDescent="0.6">
      <c r="A51" s="2" t="s">
        <v>120</v>
      </c>
      <c r="B51" s="3">
        <v>227002</v>
      </c>
      <c r="C51" s="3">
        <v>10637954156</v>
      </c>
      <c r="D51" s="3">
        <f>-1*Table6[[#This Row],[Column4]]</f>
        <v>11728597228</v>
      </c>
      <c r="E51" s="3">
        <v>-11728597228</v>
      </c>
      <c r="F51" s="3">
        <f>Table6[[#This Row],[Column3]]-Table6[[#This Row],[Column1]]</f>
        <v>-1090643072</v>
      </c>
      <c r="G51" s="3">
        <v>2558300</v>
      </c>
      <c r="H51" s="3">
        <v>349640741701</v>
      </c>
      <c r="I51" s="3">
        <f>-1*Table6[[#This Row],[-4844135015.0000]]</f>
        <v>426684031343</v>
      </c>
      <c r="J51" s="3">
        <v>-426684031343</v>
      </c>
      <c r="K51" s="3">
        <f>Table6[[#This Row],[4836915905]]-Table6[[#This Row],[Column2]]</f>
        <v>-77043289642</v>
      </c>
    </row>
    <row r="52" spans="1:11" ht="23.1" customHeight="1" x14ac:dyDescent="0.6">
      <c r="A52" s="2" t="s">
        <v>183</v>
      </c>
      <c r="B52" s="3">
        <v>107686</v>
      </c>
      <c r="C52" s="3">
        <v>2479605734</v>
      </c>
      <c r="D52" s="3">
        <f>-1*Table6[[#This Row],[Column4]]</f>
        <v>2604232197</v>
      </c>
      <c r="E52" s="3">
        <v>-2604232197</v>
      </c>
      <c r="F52" s="3">
        <f>Table6[[#This Row],[Column3]]-Table6[[#This Row],[Column1]]</f>
        <v>-124626463</v>
      </c>
      <c r="G52" s="3">
        <v>19131354</v>
      </c>
      <c r="H52" s="3">
        <v>430561438349</v>
      </c>
      <c r="I52" s="3">
        <f>-1*Table6[[#This Row],[-4844135015.0000]]</f>
        <v>404414176603</v>
      </c>
      <c r="J52" s="3">
        <v>-404414176603</v>
      </c>
      <c r="K52" s="3">
        <f>Table6[[#This Row],[4836915905]]-Table6[[#This Row],[Column2]]</f>
        <v>26147261746</v>
      </c>
    </row>
    <row r="53" spans="1:11" ht="23.1" customHeight="1" x14ac:dyDescent="0.6">
      <c r="A53" s="2" t="s">
        <v>128</v>
      </c>
      <c r="B53" s="3">
        <v>847830</v>
      </c>
      <c r="C53" s="3">
        <v>13809937641</v>
      </c>
      <c r="D53" s="3">
        <f>-1*Table6[[#This Row],[Column4]]</f>
        <v>14957652556</v>
      </c>
      <c r="E53" s="3">
        <v>-14957652556</v>
      </c>
      <c r="F53" s="3">
        <f>Table6[[#This Row],[Column3]]-Table6[[#This Row],[Column1]]</f>
        <v>-1147714915</v>
      </c>
      <c r="G53" s="3">
        <v>28459887</v>
      </c>
      <c r="H53" s="3">
        <v>492809831391</v>
      </c>
      <c r="I53" s="3">
        <f>-1*Table6[[#This Row],[-4844135015.0000]]</f>
        <v>504033742087</v>
      </c>
      <c r="J53" s="3">
        <v>-504033742087</v>
      </c>
      <c r="K53" s="3">
        <f>Table6[[#This Row],[4836915905]]-Table6[[#This Row],[Column2]]</f>
        <v>-11223910696</v>
      </c>
    </row>
    <row r="54" spans="1:11" ht="23.1" customHeight="1" x14ac:dyDescent="0.6">
      <c r="A54" s="2" t="s">
        <v>119</v>
      </c>
      <c r="B54" s="3">
        <v>1985209</v>
      </c>
      <c r="C54" s="3">
        <v>33475492975</v>
      </c>
      <c r="D54" s="3">
        <f>-1*Table6[[#This Row],[Column4]]</f>
        <v>48284343107</v>
      </c>
      <c r="E54" s="3">
        <v>-48284343107</v>
      </c>
      <c r="F54" s="3">
        <f>Table6[[#This Row],[Column3]]-Table6[[#This Row],[Column1]]</f>
        <v>-14808850132</v>
      </c>
      <c r="G54" s="3">
        <v>10654416</v>
      </c>
      <c r="H54" s="3">
        <v>255295851956</v>
      </c>
      <c r="I54" s="3">
        <f>-1*Table6[[#This Row],[-4844135015.0000]]</f>
        <v>310333853217</v>
      </c>
      <c r="J54" s="3">
        <v>-310333853217</v>
      </c>
      <c r="K54" s="3">
        <f>Table6[[#This Row],[4836915905]]-Table6[[#This Row],[Column2]]</f>
        <v>-55038001261</v>
      </c>
    </row>
    <row r="55" spans="1:11" ht="23.1" customHeight="1" x14ac:dyDescent="0.6">
      <c r="A55" s="2" t="s">
        <v>165</v>
      </c>
      <c r="B55" s="3">
        <v>106426</v>
      </c>
      <c r="C55" s="3">
        <v>6065754409</v>
      </c>
      <c r="D55" s="3">
        <f>-1*Table6[[#This Row],[Column4]]</f>
        <v>11365919627</v>
      </c>
      <c r="E55" s="3">
        <v>-11365919627</v>
      </c>
      <c r="F55" s="3">
        <f>Table6[[#This Row],[Column3]]-Table6[[#This Row],[Column1]]</f>
        <v>-5300165218</v>
      </c>
      <c r="G55" s="3">
        <v>1694773</v>
      </c>
      <c r="H55" s="3">
        <v>148203528561</v>
      </c>
      <c r="I55" s="3">
        <f>-1*Table6[[#This Row],[-4844135015.0000]]</f>
        <v>185586654825</v>
      </c>
      <c r="J55" s="3">
        <v>-185586654825</v>
      </c>
      <c r="K55" s="3">
        <f>Table6[[#This Row],[4836915905]]-Table6[[#This Row],[Column2]]</f>
        <v>-37383126264</v>
      </c>
    </row>
    <row r="56" spans="1:11" ht="23.1" customHeight="1" x14ac:dyDescent="0.6">
      <c r="A56" s="2" t="s">
        <v>164</v>
      </c>
      <c r="B56" s="3">
        <v>1994674</v>
      </c>
      <c r="C56" s="3">
        <v>49719882516</v>
      </c>
      <c r="D56" s="3">
        <f>-1*Table6[[#This Row],[Column4]]</f>
        <v>53353581290</v>
      </c>
      <c r="E56" s="3">
        <v>-53353581290</v>
      </c>
      <c r="F56" s="3">
        <f>Table6[[#This Row],[Column3]]-Table6[[#This Row],[Column1]]</f>
        <v>-3633698774</v>
      </c>
      <c r="G56" s="3">
        <v>7937092</v>
      </c>
      <c r="H56" s="3">
        <v>216248007132</v>
      </c>
      <c r="I56" s="3">
        <f>-1*Table6[[#This Row],[-4844135015.0000]]</f>
        <v>264132608189</v>
      </c>
      <c r="J56" s="3">
        <v>-264132608189</v>
      </c>
      <c r="K56" s="3">
        <f>Table6[[#This Row],[4836915905]]-Table6[[#This Row],[Column2]]</f>
        <v>-47884601057</v>
      </c>
    </row>
    <row r="57" spans="1:11" ht="23.1" customHeight="1" x14ac:dyDescent="0.6">
      <c r="A57" s="2" t="s">
        <v>127</v>
      </c>
      <c r="B57" s="3">
        <v>87848</v>
      </c>
      <c r="C57" s="3">
        <v>1564887766</v>
      </c>
      <c r="D57" s="3">
        <f>-1*Table6[[#This Row],[Column4]]</f>
        <v>1766250585</v>
      </c>
      <c r="E57" s="3">
        <v>-1766250585</v>
      </c>
      <c r="F57" s="3">
        <f>Table6[[#This Row],[Column3]]-Table6[[#This Row],[Column1]]</f>
        <v>-201362819</v>
      </c>
      <c r="G57" s="3">
        <v>29473017</v>
      </c>
      <c r="H57" s="3">
        <v>566826010073</v>
      </c>
      <c r="I57" s="3">
        <f>-1*Table6[[#This Row],[-4844135015.0000]]</f>
        <v>571833695666</v>
      </c>
      <c r="J57" s="3">
        <v>-571833695666</v>
      </c>
      <c r="K57" s="3">
        <f>Table6[[#This Row],[4836915905]]-Table6[[#This Row],[Column2]]</f>
        <v>-5007685593</v>
      </c>
    </row>
    <row r="58" spans="1:11" ht="23.1" customHeight="1" x14ac:dyDescent="0.6">
      <c r="A58" s="2" t="s">
        <v>130</v>
      </c>
      <c r="B58" s="3">
        <v>358466</v>
      </c>
      <c r="C58" s="3">
        <v>18210153568</v>
      </c>
      <c r="D58" s="3">
        <f>-1*Table6[[#This Row],[Column4]]</f>
        <v>20482028442</v>
      </c>
      <c r="E58" s="3">
        <v>-20482028442</v>
      </c>
      <c r="F58" s="3">
        <f>Table6[[#This Row],[Column3]]-Table6[[#This Row],[Column1]]</f>
        <v>-2271874874</v>
      </c>
      <c r="G58" s="3">
        <v>5225977</v>
      </c>
      <c r="H58" s="3">
        <v>299370643273</v>
      </c>
      <c r="I58" s="3">
        <f>-1*Table6[[#This Row],[-4844135015.0000]]</f>
        <v>337042794356</v>
      </c>
      <c r="J58" s="3">
        <v>-337042794356</v>
      </c>
      <c r="K58" s="3">
        <f>Table6[[#This Row],[4836915905]]-Table6[[#This Row],[Column2]]</f>
        <v>-37672151083</v>
      </c>
    </row>
    <row r="59" spans="1:11" ht="23.1" customHeight="1" x14ac:dyDescent="0.6">
      <c r="A59" s="2" t="s">
        <v>160</v>
      </c>
      <c r="B59" s="3">
        <v>0</v>
      </c>
      <c r="C59" s="3">
        <v>0</v>
      </c>
      <c r="D59" s="3">
        <f>-1*Table6[[#This Row],[Column4]]</f>
        <v>0</v>
      </c>
      <c r="E59" s="3">
        <v>0</v>
      </c>
      <c r="F59" s="3">
        <f>Table6[[#This Row],[Column3]]-Table6[[#This Row],[Column1]]</f>
        <v>0</v>
      </c>
      <c r="G59" s="3">
        <v>791059</v>
      </c>
      <c r="H59" s="3">
        <v>164341886405</v>
      </c>
      <c r="I59" s="3">
        <f>-1*Table6[[#This Row],[-4844135015.0000]]</f>
        <v>171798976021</v>
      </c>
      <c r="J59" s="3">
        <v>-171798976021</v>
      </c>
      <c r="K59" s="3">
        <f>Table6[[#This Row],[4836915905]]-Table6[[#This Row],[Column2]]</f>
        <v>-7457089616</v>
      </c>
    </row>
    <row r="60" spans="1:11" ht="23.1" customHeight="1" x14ac:dyDescent="0.6">
      <c r="A60" s="2" t="s">
        <v>180</v>
      </c>
      <c r="B60" s="3">
        <v>784232</v>
      </c>
      <c r="C60" s="3">
        <v>20580291917</v>
      </c>
      <c r="D60" s="3">
        <f>-1*Table6[[#This Row],[Column4]]</f>
        <v>22678006036</v>
      </c>
      <c r="E60" s="3">
        <v>-22678006036</v>
      </c>
      <c r="F60" s="3">
        <f>Table6[[#This Row],[Column3]]-Table6[[#This Row],[Column1]]</f>
        <v>-2097714119</v>
      </c>
      <c r="G60" s="3">
        <v>5939535</v>
      </c>
      <c r="H60" s="3">
        <v>157614677492</v>
      </c>
      <c r="I60" s="3">
        <f>-1*Table6[[#This Row],[-4844135015.0000]]</f>
        <v>180020278164</v>
      </c>
      <c r="J60" s="3">
        <v>-180020278164</v>
      </c>
      <c r="K60" s="3">
        <f>Table6[[#This Row],[4836915905]]-Table6[[#This Row],[Column2]]</f>
        <v>-22405600672</v>
      </c>
    </row>
    <row r="61" spans="1:11" ht="23.1" customHeight="1" x14ac:dyDescent="0.6">
      <c r="A61" s="2" t="s">
        <v>123</v>
      </c>
      <c r="B61" s="3">
        <v>907050</v>
      </c>
      <c r="C61" s="3">
        <v>27953709023</v>
      </c>
      <c r="D61" s="3">
        <f>-1*Table6[[#This Row],[Column4]]</f>
        <v>41625350558</v>
      </c>
      <c r="E61" s="3">
        <v>-41625350558</v>
      </c>
      <c r="F61" s="3">
        <f>Table6[[#This Row],[Column3]]-Table6[[#This Row],[Column1]]</f>
        <v>-13671641535</v>
      </c>
      <c r="G61" s="3">
        <v>8710126</v>
      </c>
      <c r="H61" s="3">
        <v>313399799186</v>
      </c>
      <c r="I61" s="3">
        <f>-1*Table6[[#This Row],[-4844135015.0000]]</f>
        <v>465148222436</v>
      </c>
      <c r="J61" s="3">
        <v>-465148222436</v>
      </c>
      <c r="K61" s="3">
        <f>Table6[[#This Row],[4836915905]]-Table6[[#This Row],[Column2]]</f>
        <v>-151748423250</v>
      </c>
    </row>
    <row r="62" spans="1:11" ht="23.1" customHeight="1" x14ac:dyDescent="0.6">
      <c r="A62" s="2" t="s">
        <v>135</v>
      </c>
      <c r="B62" s="3">
        <v>1408159</v>
      </c>
      <c r="C62" s="3">
        <v>33453042065</v>
      </c>
      <c r="D62" s="3">
        <f>-1*Table6[[#This Row],[Column4]]</f>
        <v>37865989088</v>
      </c>
      <c r="E62" s="3">
        <v>-37865989088</v>
      </c>
      <c r="F62" s="3">
        <f>Table6[[#This Row],[Column3]]-Table6[[#This Row],[Column1]]</f>
        <v>-4412947023</v>
      </c>
      <c r="G62" s="3">
        <v>11185655</v>
      </c>
      <c r="H62" s="3">
        <v>287781920601</v>
      </c>
      <c r="I62" s="3">
        <f>-1*Table6[[#This Row],[-4844135015.0000]]</f>
        <v>311281027781</v>
      </c>
      <c r="J62" s="3">
        <v>-311281027781</v>
      </c>
      <c r="K62" s="3">
        <f>Table6[[#This Row],[4836915905]]-Table6[[#This Row],[Column2]]</f>
        <v>-23499107180</v>
      </c>
    </row>
    <row r="63" spans="1:11" ht="23.1" customHeight="1" x14ac:dyDescent="0.6">
      <c r="A63" s="2" t="s">
        <v>175</v>
      </c>
      <c r="B63" s="3">
        <v>809457</v>
      </c>
      <c r="C63" s="3">
        <v>3300668317</v>
      </c>
      <c r="D63" s="3">
        <f>-1*Table6[[#This Row],[Column4]]</f>
        <v>5378501348</v>
      </c>
      <c r="E63" s="3">
        <v>-5378501348</v>
      </c>
      <c r="F63" s="3">
        <f>Table6[[#This Row],[Column3]]-Table6[[#This Row],[Column1]]</f>
        <v>-2077833031</v>
      </c>
      <c r="G63" s="3">
        <v>5403675</v>
      </c>
      <c r="H63" s="3">
        <v>31887180996</v>
      </c>
      <c r="I63" s="3">
        <f>-1*Table6[[#This Row],[-4844135015.0000]]</f>
        <v>51648123303</v>
      </c>
      <c r="J63" s="3">
        <v>-51648123303</v>
      </c>
      <c r="K63" s="3">
        <f>Table6[[#This Row],[4836915905]]-Table6[[#This Row],[Column2]]</f>
        <v>-19760942307</v>
      </c>
    </row>
    <row r="64" spans="1:11" ht="23.1" customHeight="1" x14ac:dyDescent="0.6">
      <c r="A64" s="2" t="s">
        <v>118</v>
      </c>
      <c r="B64" s="3">
        <v>1047470</v>
      </c>
      <c r="C64" s="3">
        <v>19602728445</v>
      </c>
      <c r="D64" s="3">
        <f>-1*Table6[[#This Row],[Column4]]</f>
        <v>27319889706</v>
      </c>
      <c r="E64" s="3">
        <v>-27319889706</v>
      </c>
      <c r="F64" s="3">
        <f>Table6[[#This Row],[Column3]]-Table6[[#This Row],[Column1]]</f>
        <v>-7717161261</v>
      </c>
      <c r="G64" s="3">
        <v>10006636</v>
      </c>
      <c r="H64" s="3">
        <v>227118027026</v>
      </c>
      <c r="I64" s="3">
        <f>-1*Table6[[#This Row],[-4844135015.0000]]</f>
        <v>351579517239</v>
      </c>
      <c r="J64" s="3">
        <v>-351579517239</v>
      </c>
      <c r="K64" s="3">
        <f>Table6[[#This Row],[4836915905]]-Table6[[#This Row],[Column2]]</f>
        <v>-124461490213</v>
      </c>
    </row>
    <row r="65" spans="1:11" ht="23.1" customHeight="1" x14ac:dyDescent="0.6">
      <c r="A65" s="2" t="s">
        <v>174</v>
      </c>
      <c r="B65" s="3">
        <v>6473197</v>
      </c>
      <c r="C65" s="3">
        <v>18658663693</v>
      </c>
      <c r="D65" s="3">
        <f>-1*Table6[[#This Row],[Column4]]</f>
        <v>19853038972</v>
      </c>
      <c r="E65" s="3">
        <v>-19853038972</v>
      </c>
      <c r="F65" s="3">
        <f>Table6[[#This Row],[Column3]]-Table6[[#This Row],[Column1]]</f>
        <v>-1194375279</v>
      </c>
      <c r="G65" s="3">
        <v>68828212</v>
      </c>
      <c r="H65" s="3">
        <v>213791907368</v>
      </c>
      <c r="I65" s="3">
        <f>-1*Table6[[#This Row],[-4844135015.0000]]</f>
        <v>224546173766</v>
      </c>
      <c r="J65" s="3">
        <v>-224546173766</v>
      </c>
      <c r="K65" s="3">
        <f>Table6[[#This Row],[4836915905]]-Table6[[#This Row],[Column2]]</f>
        <v>-10754266398</v>
      </c>
    </row>
    <row r="66" spans="1:11" ht="23.1" customHeight="1" x14ac:dyDescent="0.6">
      <c r="A66" s="2" t="s">
        <v>139</v>
      </c>
      <c r="B66" s="3">
        <v>320931</v>
      </c>
      <c r="C66" s="3">
        <v>9639053404</v>
      </c>
      <c r="D66" s="3">
        <f>-1*Table6[[#This Row],[Column4]]</f>
        <v>10215200206</v>
      </c>
      <c r="E66" s="3">
        <v>-10215200206</v>
      </c>
      <c r="F66" s="3">
        <f>Table6[[#This Row],[Column3]]-Table6[[#This Row],[Column1]]</f>
        <v>-576146802</v>
      </c>
      <c r="G66" s="3">
        <v>7709153</v>
      </c>
      <c r="H66" s="3">
        <v>200746232871</v>
      </c>
      <c r="I66" s="3">
        <f>-1*Table6[[#This Row],[-4844135015.0000]]</f>
        <v>253639680586</v>
      </c>
      <c r="J66" s="3">
        <v>-253639680586</v>
      </c>
      <c r="K66" s="3">
        <f>Table6[[#This Row],[4836915905]]-Table6[[#This Row],[Column2]]</f>
        <v>-52893447715</v>
      </c>
    </row>
    <row r="67" spans="1:11" ht="23.1" customHeight="1" x14ac:dyDescent="0.6">
      <c r="A67" s="2" t="s">
        <v>161</v>
      </c>
      <c r="B67" s="3">
        <v>870021</v>
      </c>
      <c r="C67" s="3">
        <v>24857907324</v>
      </c>
      <c r="D67" s="3">
        <f>-1*Table6[[#This Row],[Column4]]</f>
        <v>21609890494</v>
      </c>
      <c r="E67" s="3">
        <v>-21609890494</v>
      </c>
      <c r="F67" s="3">
        <f>Table6[[#This Row],[Column3]]-Table6[[#This Row],[Column1]]</f>
        <v>3248016830</v>
      </c>
      <c r="G67" s="3">
        <v>7765904</v>
      </c>
      <c r="H67" s="3">
        <v>191029301913</v>
      </c>
      <c r="I67" s="3">
        <f>-1*Table6[[#This Row],[-4844135015.0000]]</f>
        <v>187268608966</v>
      </c>
      <c r="J67" s="3">
        <v>-187268608966</v>
      </c>
      <c r="K67" s="3">
        <f>Table6[[#This Row],[4836915905]]-Table6[[#This Row],[Column2]]</f>
        <v>3760692947</v>
      </c>
    </row>
    <row r="68" spans="1:11" ht="23.1" customHeight="1" x14ac:dyDescent="0.6">
      <c r="A68" s="2" t="s">
        <v>157</v>
      </c>
      <c r="B68" s="3">
        <v>656121</v>
      </c>
      <c r="C68" s="3">
        <v>14839209693</v>
      </c>
      <c r="D68" s="3">
        <f>-1*Table6[[#This Row],[Column4]]</f>
        <v>14092424964</v>
      </c>
      <c r="E68" s="3">
        <v>-14092424964</v>
      </c>
      <c r="F68" s="3">
        <f>Table6[[#This Row],[Column3]]-Table6[[#This Row],[Column1]]</f>
        <v>746784729</v>
      </c>
      <c r="G68" s="3">
        <v>12917406</v>
      </c>
      <c r="H68" s="3">
        <v>292192058943</v>
      </c>
      <c r="I68" s="3">
        <f>-1*Table6[[#This Row],[-4844135015.0000]]</f>
        <v>405329371322</v>
      </c>
      <c r="J68" s="3">
        <v>-405329371322</v>
      </c>
      <c r="K68" s="3">
        <f>Table6[[#This Row],[4836915905]]-Table6[[#This Row],[Column2]]</f>
        <v>-113137312379</v>
      </c>
    </row>
    <row r="69" spans="1:11" ht="23.1" customHeight="1" x14ac:dyDescent="0.6">
      <c r="A69" s="2" t="s">
        <v>189</v>
      </c>
      <c r="B69" s="3">
        <v>721648</v>
      </c>
      <c r="C69" s="3">
        <v>6752308622</v>
      </c>
      <c r="D69" s="3">
        <f>-1*Table6[[#This Row],[Column4]]</f>
        <v>10276980419</v>
      </c>
      <c r="E69" s="3">
        <v>-10276980419</v>
      </c>
      <c r="F69" s="3">
        <f>Table6[[#This Row],[Column3]]-Table6[[#This Row],[Column1]]</f>
        <v>-3524671797</v>
      </c>
      <c r="G69" s="3">
        <v>5699387</v>
      </c>
      <c r="H69" s="3">
        <v>69860603981</v>
      </c>
      <c r="I69" s="3">
        <f>-1*Table6[[#This Row],[-4844135015.0000]]</f>
        <v>104015627450</v>
      </c>
      <c r="J69" s="3">
        <v>-104015627450</v>
      </c>
      <c r="K69" s="3">
        <f>Table6[[#This Row],[4836915905]]-Table6[[#This Row],[Column2]]</f>
        <v>-34155023469</v>
      </c>
    </row>
    <row r="70" spans="1:11" ht="23.1" customHeight="1" x14ac:dyDescent="0.6">
      <c r="A70" s="2" t="s">
        <v>182</v>
      </c>
      <c r="B70" s="3">
        <v>1190718</v>
      </c>
      <c r="C70" s="3">
        <v>13283996626</v>
      </c>
      <c r="D70" s="3">
        <f>-1*Table6[[#This Row],[Column4]]</f>
        <v>15760175246</v>
      </c>
      <c r="E70" s="3">
        <v>-15760175246</v>
      </c>
      <c r="F70" s="3">
        <f>Table6[[#This Row],[Column3]]-Table6[[#This Row],[Column1]]</f>
        <v>-2476178620</v>
      </c>
      <c r="G70" s="3">
        <v>9566151</v>
      </c>
      <c r="H70" s="3">
        <v>135664005172</v>
      </c>
      <c r="I70" s="3">
        <f>-1*Table6[[#This Row],[-4844135015.0000]]</f>
        <v>146316800163</v>
      </c>
      <c r="J70" s="3">
        <v>-146316800163</v>
      </c>
      <c r="K70" s="3">
        <f>Table6[[#This Row],[4836915905]]-Table6[[#This Row],[Column2]]</f>
        <v>-10652794991</v>
      </c>
    </row>
    <row r="71" spans="1:11" ht="23.1" customHeight="1" x14ac:dyDescent="0.6">
      <c r="A71" s="2" t="s">
        <v>114</v>
      </c>
      <c r="B71" s="3">
        <v>435543</v>
      </c>
      <c r="C71" s="3">
        <v>45119183845</v>
      </c>
      <c r="D71" s="3">
        <f>-1*Table6[[#This Row],[Column4]]</f>
        <v>46225967382</v>
      </c>
      <c r="E71" s="3">
        <v>-46225967382</v>
      </c>
      <c r="F71" s="3">
        <f>Table6[[#This Row],[Column3]]-Table6[[#This Row],[Column1]]</f>
        <v>-1106783537</v>
      </c>
      <c r="G71" s="3">
        <v>5796530</v>
      </c>
      <c r="H71" s="3">
        <v>589048427443</v>
      </c>
      <c r="I71" s="3">
        <f>-1*Table6[[#This Row],[-4844135015.0000]]</f>
        <v>537308906314</v>
      </c>
      <c r="J71" s="3">
        <v>-537308906314</v>
      </c>
      <c r="K71" s="3">
        <f>Table6[[#This Row],[4836915905]]-Table6[[#This Row],[Column2]]</f>
        <v>51739521129</v>
      </c>
    </row>
    <row r="72" spans="1:11" ht="23.1" customHeight="1" x14ac:dyDescent="0.6">
      <c r="A72" s="2" t="s">
        <v>148</v>
      </c>
      <c r="B72" s="3">
        <v>1176906</v>
      </c>
      <c r="C72" s="3">
        <v>25858571017</v>
      </c>
      <c r="D72" s="3">
        <f>-1*Table6[[#This Row],[Column4]]</f>
        <v>39291860750</v>
      </c>
      <c r="E72" s="3">
        <v>-39291860750</v>
      </c>
      <c r="F72" s="3">
        <f>Table6[[#This Row],[Column3]]-Table6[[#This Row],[Column1]]</f>
        <v>-13433289733</v>
      </c>
      <c r="G72" s="3">
        <v>9287689</v>
      </c>
      <c r="H72" s="3">
        <v>295837631728</v>
      </c>
      <c r="I72" s="3">
        <f>-1*Table6[[#This Row],[-4844135015.0000]]</f>
        <v>325174098323</v>
      </c>
      <c r="J72" s="3">
        <v>-325174098323</v>
      </c>
      <c r="K72" s="3">
        <f>Table6[[#This Row],[4836915905]]-Table6[[#This Row],[Column2]]</f>
        <v>-29336466595</v>
      </c>
    </row>
    <row r="73" spans="1:11" ht="23.1" customHeight="1" x14ac:dyDescent="0.6">
      <c r="A73" s="2" t="s">
        <v>158</v>
      </c>
      <c r="B73" s="3">
        <v>401738</v>
      </c>
      <c r="C73" s="3">
        <v>3747524678</v>
      </c>
      <c r="D73" s="3">
        <f>-1*Table6[[#This Row],[Column4]]</f>
        <v>5028937880</v>
      </c>
      <c r="E73" s="3">
        <v>-5028937880</v>
      </c>
      <c r="F73" s="3">
        <f>Table6[[#This Row],[Column3]]-Table6[[#This Row],[Column1]]</f>
        <v>-1281413202</v>
      </c>
      <c r="G73" s="3">
        <v>6810527</v>
      </c>
      <c r="H73" s="3">
        <v>84861373812</v>
      </c>
      <c r="I73" s="3">
        <f>-1*Table6[[#This Row],[-4844135015.0000]]</f>
        <v>88734741810</v>
      </c>
      <c r="J73" s="3">
        <v>-88734741810</v>
      </c>
      <c r="K73" s="3">
        <f>Table6[[#This Row],[4836915905]]-Table6[[#This Row],[Column2]]</f>
        <v>-3873367998</v>
      </c>
    </row>
    <row r="74" spans="1:11" ht="23.1" customHeight="1" x14ac:dyDescent="0.6">
      <c r="A74" s="2" t="s">
        <v>113</v>
      </c>
      <c r="B74" s="3">
        <v>1045970</v>
      </c>
      <c r="C74" s="3">
        <v>8175598436</v>
      </c>
      <c r="D74" s="3">
        <f>-1*Table6[[#This Row],[Column4]]</f>
        <v>11601375175</v>
      </c>
      <c r="E74" s="3">
        <v>-11601375175</v>
      </c>
      <c r="F74" s="3">
        <f>Table6[[#This Row],[Column3]]-Table6[[#This Row],[Column1]]</f>
        <v>-3425776739</v>
      </c>
      <c r="G74" s="3">
        <v>4047006</v>
      </c>
      <c r="H74" s="3">
        <v>41791447814</v>
      </c>
      <c r="I74" s="3">
        <f>-1*Table6[[#This Row],[-4844135015.0000]]</f>
        <v>45296596417</v>
      </c>
      <c r="J74" s="3">
        <v>-45296596417</v>
      </c>
      <c r="K74" s="3">
        <f>Table6[[#This Row],[4836915905]]-Table6[[#This Row],[Column2]]</f>
        <v>-3505148603</v>
      </c>
    </row>
    <row r="75" spans="1:11" ht="23.1" customHeight="1" x14ac:dyDescent="0.6">
      <c r="A75" s="2" t="s">
        <v>173</v>
      </c>
      <c r="B75" s="3">
        <v>251009</v>
      </c>
      <c r="C75" s="3">
        <v>27360670529</v>
      </c>
      <c r="D75" s="3">
        <f>-1*Table6[[#This Row],[Column4]]</f>
        <v>29549530745</v>
      </c>
      <c r="E75" s="3">
        <v>-29549530745</v>
      </c>
      <c r="F75" s="3">
        <f>Table6[[#This Row],[Column3]]-Table6[[#This Row],[Column1]]</f>
        <v>-2188860216</v>
      </c>
      <c r="G75" s="3">
        <v>5483450</v>
      </c>
      <c r="H75" s="3">
        <v>641571867025</v>
      </c>
      <c r="I75" s="3">
        <f>-1*Table6[[#This Row],[-4844135015.0000]]</f>
        <v>668254991837</v>
      </c>
      <c r="J75" s="3">
        <v>-668254991837</v>
      </c>
      <c r="K75" s="3">
        <f>Table6[[#This Row],[4836915905]]-Table6[[#This Row],[Column2]]</f>
        <v>-26683124812</v>
      </c>
    </row>
    <row r="76" spans="1:11" ht="23.1" customHeight="1" x14ac:dyDescent="0.6">
      <c r="A76" s="2" t="s">
        <v>124</v>
      </c>
      <c r="B76" s="3">
        <v>513948</v>
      </c>
      <c r="C76" s="3">
        <v>13775382296</v>
      </c>
      <c r="D76" s="3">
        <f>-1*Table6[[#This Row],[Column4]]</f>
        <v>12834605839</v>
      </c>
      <c r="E76" s="3">
        <v>-12834605839</v>
      </c>
      <c r="F76" s="3">
        <f>Table6[[#This Row],[Column3]]-Table6[[#This Row],[Column1]]</f>
        <v>940776457</v>
      </c>
      <c r="G76" s="3">
        <v>513948</v>
      </c>
      <c r="H76" s="3">
        <v>13775382296</v>
      </c>
      <c r="I76" s="3">
        <f>-1*Table6[[#This Row],[-4844135015.0000]]</f>
        <v>12834605839</v>
      </c>
      <c r="J76" s="3">
        <v>-12834605839</v>
      </c>
      <c r="K76" s="3">
        <f>Table6[[#This Row],[4836915905]]-Table6[[#This Row],[Column2]]</f>
        <v>940776457</v>
      </c>
    </row>
    <row r="77" spans="1:11" ht="23.1" customHeight="1" x14ac:dyDescent="0.6">
      <c r="A77" s="2" t="s">
        <v>178</v>
      </c>
      <c r="B77" s="3">
        <v>485731</v>
      </c>
      <c r="C77" s="3">
        <v>11676788295</v>
      </c>
      <c r="D77" s="3">
        <f>-1*Table6[[#This Row],[Column4]]</f>
        <v>18245242336</v>
      </c>
      <c r="E77" s="3">
        <v>-18245242336</v>
      </c>
      <c r="F77" s="3">
        <f>Table6[[#This Row],[Column3]]-Table6[[#This Row],[Column1]]</f>
        <v>-6568454041</v>
      </c>
      <c r="G77" s="3">
        <v>2832389</v>
      </c>
      <c r="H77" s="3">
        <v>84949877997</v>
      </c>
      <c r="I77" s="3">
        <f>-1*Table6[[#This Row],[-4844135015.0000]]</f>
        <v>114661051791</v>
      </c>
      <c r="J77" s="3">
        <v>-114661051791</v>
      </c>
      <c r="K77" s="3">
        <f>Table6[[#This Row],[4836915905]]-Table6[[#This Row],[Column2]]</f>
        <v>-29711173794</v>
      </c>
    </row>
    <row r="78" spans="1:11" ht="23.1" customHeight="1" x14ac:dyDescent="0.6">
      <c r="A78" s="2" t="s">
        <v>179</v>
      </c>
      <c r="B78" s="3">
        <v>6553833</v>
      </c>
      <c r="C78" s="3">
        <v>40060251757</v>
      </c>
      <c r="D78" s="3">
        <f>-1*Table6[[#This Row],[Column4]]</f>
        <v>44955771750</v>
      </c>
      <c r="E78" s="3">
        <v>-44955771750</v>
      </c>
      <c r="F78" s="3">
        <f>Table6[[#This Row],[Column3]]-Table6[[#This Row],[Column1]]</f>
        <v>-4895519993</v>
      </c>
      <c r="G78" s="3">
        <v>33196318</v>
      </c>
      <c r="H78" s="3">
        <v>292605438742</v>
      </c>
      <c r="I78" s="3">
        <f>-1*Table6[[#This Row],[-4844135015.0000]]</f>
        <v>396434374207</v>
      </c>
      <c r="J78" s="3">
        <v>-396434374207</v>
      </c>
      <c r="K78" s="3">
        <f>Table6[[#This Row],[4836915905]]-Table6[[#This Row],[Column2]]</f>
        <v>-103828935465</v>
      </c>
    </row>
    <row r="79" spans="1:11" ht="23.1" customHeight="1" x14ac:dyDescent="0.6">
      <c r="A79" s="2" t="s">
        <v>133</v>
      </c>
      <c r="B79" s="3">
        <v>200000</v>
      </c>
      <c r="C79" s="3">
        <v>3916221531</v>
      </c>
      <c r="D79" s="3">
        <f>-1*Table6[[#This Row],[Column4]]</f>
        <v>4744160548</v>
      </c>
      <c r="E79" s="3">
        <v>-4744160548</v>
      </c>
      <c r="F79" s="3">
        <f>Table6[[#This Row],[Column3]]-Table6[[#This Row],[Column1]]</f>
        <v>-827939017</v>
      </c>
      <c r="G79" s="3">
        <v>2583642</v>
      </c>
      <c r="H79" s="3">
        <v>59120874589</v>
      </c>
      <c r="I79" s="3">
        <f>-1*Table6[[#This Row],[-4844135015.0000]]</f>
        <v>69020397715</v>
      </c>
      <c r="J79" s="3">
        <v>-69020397715</v>
      </c>
      <c r="K79" s="3">
        <f>Table6[[#This Row],[4836915905]]-Table6[[#This Row],[Column2]]</f>
        <v>-9899523126</v>
      </c>
    </row>
    <row r="80" spans="1:11" ht="23.1" customHeight="1" x14ac:dyDescent="0.6">
      <c r="A80" s="2" t="s">
        <v>145</v>
      </c>
      <c r="B80" s="3">
        <v>1620862</v>
      </c>
      <c r="C80" s="3">
        <v>65214125186</v>
      </c>
      <c r="D80" s="3">
        <f>-1*Table6[[#This Row],[Column4]]</f>
        <v>67338460248</v>
      </c>
      <c r="E80" s="3">
        <v>-67338460248</v>
      </c>
      <c r="F80" s="3">
        <f>Table6[[#This Row],[Column3]]-Table6[[#This Row],[Column1]]</f>
        <v>-2124335062</v>
      </c>
      <c r="G80" s="3">
        <v>17476623</v>
      </c>
      <c r="H80" s="3">
        <v>899064906157</v>
      </c>
      <c r="I80" s="3">
        <f>-1*Table6[[#This Row],[-4844135015.0000]]</f>
        <v>613173977850</v>
      </c>
      <c r="J80" s="3">
        <v>-613173977850</v>
      </c>
      <c r="K80" s="3">
        <f>Table6[[#This Row],[4836915905]]-Table6[[#This Row],[Column2]]</f>
        <v>285890928307</v>
      </c>
    </row>
    <row r="81" spans="1:11" ht="23.1" customHeight="1" x14ac:dyDescent="0.6">
      <c r="A81" s="2" t="s">
        <v>181</v>
      </c>
      <c r="B81" s="3">
        <v>155314</v>
      </c>
      <c r="C81" s="3">
        <v>4010252029</v>
      </c>
      <c r="D81" s="3">
        <f>-1*Table6[[#This Row],[Column4]]</f>
        <v>3947787429</v>
      </c>
      <c r="E81" s="3">
        <v>-3947787429</v>
      </c>
      <c r="F81" s="3">
        <f>Table6[[#This Row],[Column3]]-Table6[[#This Row],[Column1]]</f>
        <v>62464600</v>
      </c>
      <c r="G81" s="3">
        <v>7550130</v>
      </c>
      <c r="H81" s="3">
        <v>185370375378</v>
      </c>
      <c r="I81" s="3">
        <f>-1*Table6[[#This Row],[-4844135015.0000]]</f>
        <v>182879324730</v>
      </c>
      <c r="J81" s="3">
        <v>-182879324730</v>
      </c>
      <c r="K81" s="3">
        <f>Table6[[#This Row],[4836915905]]-Table6[[#This Row],[Column2]]</f>
        <v>2491050648</v>
      </c>
    </row>
    <row r="82" spans="1:11" ht="23.1" customHeight="1" x14ac:dyDescent="0.6">
      <c r="A82" s="2" t="s">
        <v>115</v>
      </c>
      <c r="B82" s="3">
        <v>392158</v>
      </c>
      <c r="C82" s="3">
        <v>12233468390</v>
      </c>
      <c r="D82" s="3">
        <f>-1*Table6[[#This Row],[Column4]]</f>
        <v>17545940163</v>
      </c>
      <c r="E82" s="3">
        <v>-17545940163</v>
      </c>
      <c r="F82" s="3">
        <f>Table6[[#This Row],[Column3]]-Table6[[#This Row],[Column1]]</f>
        <v>-5312471773</v>
      </c>
      <c r="G82" s="3">
        <v>4413037</v>
      </c>
      <c r="H82" s="3">
        <v>168535814999</v>
      </c>
      <c r="I82" s="3">
        <f>-1*Table6[[#This Row],[-4844135015.0000]]</f>
        <v>214545529237</v>
      </c>
      <c r="J82" s="3">
        <v>-214545529237</v>
      </c>
      <c r="K82" s="3">
        <f>Table6[[#This Row],[4836915905]]-Table6[[#This Row],[Column2]]</f>
        <v>-46009714238</v>
      </c>
    </row>
    <row r="83" spans="1:11" ht="23.1" customHeight="1" x14ac:dyDescent="0.6">
      <c r="A83" s="2" t="s">
        <v>142</v>
      </c>
      <c r="B83" s="3">
        <v>561874</v>
      </c>
      <c r="C83" s="3">
        <v>26912639347</v>
      </c>
      <c r="D83" s="3">
        <f>-1*Table6[[#This Row],[Column4]]</f>
        <v>26249120641</v>
      </c>
      <c r="E83" s="3">
        <v>-26249120641</v>
      </c>
      <c r="F83" s="3">
        <f>Table6[[#This Row],[Column3]]-Table6[[#This Row],[Column1]]</f>
        <v>663518706</v>
      </c>
      <c r="G83" s="3">
        <v>3516655</v>
      </c>
      <c r="H83" s="3">
        <v>163476981515</v>
      </c>
      <c r="I83" s="3">
        <f>-1*Table6[[#This Row],[-4844135015.0000]]</f>
        <v>164529638766</v>
      </c>
      <c r="J83" s="3">
        <v>-164529638766</v>
      </c>
      <c r="K83" s="3">
        <f>Table6[[#This Row],[4836915905]]-Table6[[#This Row],[Column2]]</f>
        <v>-1052657251</v>
      </c>
    </row>
    <row r="84" spans="1:11" ht="23.1" customHeight="1" x14ac:dyDescent="0.6">
      <c r="A84" s="2" t="s">
        <v>146</v>
      </c>
      <c r="B84" s="3">
        <v>57227</v>
      </c>
      <c r="C84" s="3">
        <v>2757130724</v>
      </c>
      <c r="D84" s="3">
        <f>-1*Table6[[#This Row],[Column4]]</f>
        <v>2325986726</v>
      </c>
      <c r="E84" s="3">
        <v>-2325986726</v>
      </c>
      <c r="F84" s="3">
        <f>Table6[[#This Row],[Column3]]-Table6[[#This Row],[Column1]]</f>
        <v>431143998</v>
      </c>
      <c r="G84" s="3">
        <v>5183986</v>
      </c>
      <c r="H84" s="3">
        <v>240499722522</v>
      </c>
      <c r="I84" s="3">
        <f>-1*Table6[[#This Row],[-4844135015.0000]]</f>
        <v>206826694176</v>
      </c>
      <c r="J84" s="3">
        <v>-206826694176</v>
      </c>
      <c r="K84" s="3">
        <f>Table6[[#This Row],[4836915905]]-Table6[[#This Row],[Column2]]</f>
        <v>33673028346</v>
      </c>
    </row>
    <row r="85" spans="1:11" ht="23.1" customHeight="1" x14ac:dyDescent="0.6">
      <c r="A85" s="2" t="s">
        <v>170</v>
      </c>
      <c r="B85" s="3">
        <v>789205</v>
      </c>
      <c r="C85" s="3">
        <v>14257704763</v>
      </c>
      <c r="D85" s="3">
        <f>-1*Table6[[#This Row],[Column4]]</f>
        <v>16609453008</v>
      </c>
      <c r="E85" s="3">
        <v>-16609453008</v>
      </c>
      <c r="F85" s="3">
        <f>Table6[[#This Row],[Column3]]-Table6[[#This Row],[Column1]]</f>
        <v>-2351748245</v>
      </c>
      <c r="G85" s="3">
        <v>7196482</v>
      </c>
      <c r="H85" s="3">
        <v>140793137607</v>
      </c>
      <c r="I85" s="3">
        <f>-1*Table6[[#This Row],[-4844135015.0000]]</f>
        <v>156851857014</v>
      </c>
      <c r="J85" s="3">
        <v>-156851857014</v>
      </c>
      <c r="K85" s="3">
        <f>Table6[[#This Row],[4836915905]]-Table6[[#This Row],[Column2]]</f>
        <v>-16058719407</v>
      </c>
    </row>
    <row r="86" spans="1:11" ht="23.1" customHeight="1" x14ac:dyDescent="0.6">
      <c r="A86" s="2" t="s">
        <v>122</v>
      </c>
      <c r="B86" s="3">
        <v>0</v>
      </c>
      <c r="C86" s="3">
        <v>0</v>
      </c>
      <c r="D86" s="3">
        <f>-1*Table6[[#This Row],[Column4]]</f>
        <v>0</v>
      </c>
      <c r="E86" s="3">
        <v>0</v>
      </c>
      <c r="F86" s="3">
        <f>Table6[[#This Row],[Column3]]-Table6[[#This Row],[Column1]]</f>
        <v>0</v>
      </c>
      <c r="G86" s="3">
        <v>25792</v>
      </c>
      <c r="H86" s="3">
        <v>1350856340</v>
      </c>
      <c r="I86" s="3">
        <f>-1*Table6[[#This Row],[-4844135015.0000]]</f>
        <v>1305885642</v>
      </c>
      <c r="J86" s="3">
        <v>-1305885642</v>
      </c>
      <c r="K86" s="3">
        <f>Table6[[#This Row],[4836915905]]-Table6[[#This Row],[Column2]]</f>
        <v>44970698</v>
      </c>
    </row>
    <row r="87" spans="1:11" ht="23.1" customHeight="1" x14ac:dyDescent="0.6">
      <c r="A87" s="2" t="s">
        <v>196</v>
      </c>
      <c r="B87" s="3">
        <v>383294910</v>
      </c>
      <c r="C87" s="3">
        <v>7823804002897</v>
      </c>
      <c r="D87" s="3">
        <f>-1*Table6[[#This Row],[Column4]]</f>
        <v>7790078607692</v>
      </c>
      <c r="E87" s="3">
        <v>-7790078607692</v>
      </c>
      <c r="F87" s="3">
        <f>Table6[[#This Row],[Column3]]-Table6[[#This Row],[Column1]]</f>
        <v>33725395205</v>
      </c>
      <c r="G87" s="3">
        <v>2233138439</v>
      </c>
      <c r="H87" s="3">
        <v>44005864788055</v>
      </c>
      <c r="I87" s="3">
        <f>-1*Table6[[#This Row],[-4844135015.0000]]+32863523</f>
        <v>43854699655582</v>
      </c>
      <c r="J87" s="3">
        <v>-43854666792059</v>
      </c>
      <c r="K87" s="3">
        <f>Table6[[#This Row],[4836915905]]-Table6[[#This Row],[Column2]]</f>
        <v>151165132473</v>
      </c>
    </row>
    <row r="88" spans="1:11" ht="23.1" customHeight="1" x14ac:dyDescent="0.6">
      <c r="A88" s="2" t="s">
        <v>236</v>
      </c>
      <c r="B88" s="3">
        <v>770000</v>
      </c>
      <c r="C88" s="3">
        <v>769493750000</v>
      </c>
      <c r="D88" s="3">
        <f>-1*Table6[[#This Row],[Column4]]</f>
        <v>770548188462</v>
      </c>
      <c r="E88" s="3">
        <v>-770548188462</v>
      </c>
      <c r="F88" s="3">
        <f>Table6[[#This Row],[Column3]]-Table6[[#This Row],[Column1]]</f>
        <v>-1054438462</v>
      </c>
      <c r="G88" s="3">
        <v>1830000</v>
      </c>
      <c r="H88" s="3">
        <v>1828888000000</v>
      </c>
      <c r="I88" s="3">
        <f>-1*Table6[[#This Row],[-4844135015.0000]]</f>
        <v>1831305000000</v>
      </c>
      <c r="J88" s="3">
        <v>-1831305000000</v>
      </c>
      <c r="K88" s="3">
        <f>Table6[[#This Row],[4836915905]]-Table6[[#This Row],[Column2]]</f>
        <v>-2417000000</v>
      </c>
    </row>
    <row r="89" spans="1:11" ht="23.1" customHeight="1" x14ac:dyDescent="0.6">
      <c r="A89" s="2" t="s">
        <v>233</v>
      </c>
      <c r="B89" s="3">
        <v>1270000</v>
      </c>
      <c r="C89" s="3">
        <v>1269873600000</v>
      </c>
      <c r="D89" s="3">
        <f>-1*Table6[[#This Row],[Column4]]</f>
        <v>1316096849222</v>
      </c>
      <c r="E89" s="3">
        <v>-1316096849222</v>
      </c>
      <c r="F89" s="3">
        <f>Table6[[#This Row],[Column3]]-Table6[[#This Row],[Column1]]</f>
        <v>-46223249222</v>
      </c>
      <c r="G89" s="3">
        <v>1770000</v>
      </c>
      <c r="H89" s="3">
        <v>1775240433762</v>
      </c>
      <c r="I89" s="3">
        <f>-1*Table6[[#This Row],[-4844135015.0000]]</f>
        <v>1816244246997</v>
      </c>
      <c r="J89" s="3">
        <v>-1816244246997</v>
      </c>
      <c r="K89" s="3">
        <f>Table6[[#This Row],[4836915905]]-Table6[[#This Row],[Column2]]</f>
        <v>-41003813235</v>
      </c>
    </row>
    <row r="90" spans="1:11" ht="23.1" customHeight="1" x14ac:dyDescent="0.6">
      <c r="A90" s="2" t="s">
        <v>258</v>
      </c>
      <c r="B90" s="3">
        <v>0</v>
      </c>
      <c r="C90" s="3">
        <v>0</v>
      </c>
      <c r="D90" s="3">
        <f>-1*Table6[[#This Row],[Column4]]</f>
        <v>0</v>
      </c>
      <c r="E90" s="3">
        <v>0</v>
      </c>
      <c r="F90" s="3">
        <f>Table6[[#This Row],[Column3]]-Table6[[#This Row],[Column1]]</f>
        <v>0</v>
      </c>
      <c r="G90" s="3">
        <v>14029</v>
      </c>
      <c r="H90" s="3">
        <v>11375419067</v>
      </c>
      <c r="I90" s="3">
        <f>-1*Table6[[#This Row],[-4844135015.0000]]</f>
        <v>11190390043</v>
      </c>
      <c r="J90" s="3">
        <v>-11190390043</v>
      </c>
      <c r="K90" s="3">
        <f>Table6[[#This Row],[4836915905]]-Table6[[#This Row],[Column2]]</f>
        <v>185029024</v>
      </c>
    </row>
    <row r="91" spans="1:11" ht="23.1" customHeight="1" x14ac:dyDescent="0.6">
      <c r="A91" s="2" t="s">
        <v>252</v>
      </c>
      <c r="B91" s="3">
        <v>0</v>
      </c>
      <c r="C91" s="3">
        <v>0</v>
      </c>
      <c r="D91" s="3">
        <f>-1*Table6[[#This Row],[Column4]]</f>
        <v>0</v>
      </c>
      <c r="E91" s="3">
        <v>0</v>
      </c>
      <c r="F91" s="3">
        <f>Table6[[#This Row],[Column3]]-Table6[[#This Row],[Column1]]</f>
        <v>0</v>
      </c>
      <c r="G91" s="3">
        <v>32047</v>
      </c>
      <c r="H91" s="3">
        <v>24483466270</v>
      </c>
      <c r="I91" s="3">
        <f>-1*Table6[[#This Row],[-4844135015.0000]]</f>
        <v>24082064120</v>
      </c>
      <c r="J91" s="3">
        <v>-24082064120</v>
      </c>
      <c r="K91" s="3">
        <f>Table6[[#This Row],[4836915905]]-Table6[[#This Row],[Column2]]</f>
        <v>401402150</v>
      </c>
    </row>
    <row r="92" spans="1:11" ht="23.1" customHeight="1" x14ac:dyDescent="0.6">
      <c r="A92" s="2" t="s">
        <v>257</v>
      </c>
      <c r="B92" s="3">
        <v>0</v>
      </c>
      <c r="C92" s="3">
        <v>0</v>
      </c>
      <c r="D92" s="3">
        <f>-1*Table6[[#This Row],[Column4]]</f>
        <v>0</v>
      </c>
      <c r="E92" s="3">
        <v>0</v>
      </c>
      <c r="F92" s="3">
        <f>Table6[[#This Row],[Column3]]-Table6[[#This Row],[Column1]]</f>
        <v>0</v>
      </c>
      <c r="G92" s="3">
        <v>9286</v>
      </c>
      <c r="H92" s="3">
        <v>8713241606</v>
      </c>
      <c r="I92" s="3">
        <f>-1*Table6[[#This Row],[-4844135015.0000]]</f>
        <v>8566202332</v>
      </c>
      <c r="J92" s="3">
        <v>-8566202332</v>
      </c>
      <c r="K92" s="3">
        <f>Table6[[#This Row],[4836915905]]-Table6[[#This Row],[Column2]]</f>
        <v>147039274</v>
      </c>
    </row>
    <row r="93" spans="1:11" ht="23.1" customHeight="1" x14ac:dyDescent="0.6">
      <c r="A93" s="2" t="s">
        <v>253</v>
      </c>
      <c r="B93" s="3">
        <v>0</v>
      </c>
      <c r="C93" s="3">
        <v>0</v>
      </c>
      <c r="D93" s="3">
        <f>-1*Table6[[#This Row],[Column4]]</f>
        <v>0</v>
      </c>
      <c r="E93" s="3">
        <v>0</v>
      </c>
      <c r="F93" s="3">
        <f>Table6[[#This Row],[Column3]]-Table6[[#This Row],[Column1]]</f>
        <v>0</v>
      </c>
      <c r="G93" s="3">
        <v>8158</v>
      </c>
      <c r="H93" s="3">
        <v>6453737844</v>
      </c>
      <c r="I93" s="3">
        <f>-1*Table6[[#This Row],[-4844135015.0000]]</f>
        <v>6365392883</v>
      </c>
      <c r="J93" s="3">
        <v>-6365392883</v>
      </c>
      <c r="K93" s="3">
        <f>Table6[[#This Row],[4836915905]]-Table6[[#This Row],[Column2]]</f>
        <v>88344961</v>
      </c>
    </row>
    <row r="94" spans="1:11" ht="23.1" customHeight="1" x14ac:dyDescent="0.6">
      <c r="A94" s="2" t="s">
        <v>227</v>
      </c>
      <c r="B94" s="3">
        <v>820000</v>
      </c>
      <c r="C94" s="3">
        <v>819409500000</v>
      </c>
      <c r="D94" s="3">
        <f>-1*Table6[[#This Row],[Column4]]</f>
        <v>820561875000</v>
      </c>
      <c r="E94" s="3">
        <v>-820561875000</v>
      </c>
      <c r="F94" s="3">
        <f>Table6[[#This Row],[Column3]]-Table6[[#This Row],[Column1]]</f>
        <v>-1152375000</v>
      </c>
      <c r="G94" s="3">
        <v>1880000</v>
      </c>
      <c r="H94" s="3">
        <v>1878978310084</v>
      </c>
      <c r="I94" s="3">
        <f>-1*Table6[[#This Row],[-4844135015.0000]]</f>
        <v>1881147369658</v>
      </c>
      <c r="J94" s="3">
        <v>-1881147369658</v>
      </c>
      <c r="K94" s="3">
        <f>Table6[[#This Row],[4836915905]]-Table6[[#This Row],[Column2]]</f>
        <v>-2169059574</v>
      </c>
    </row>
    <row r="95" spans="1:11" ht="23.1" customHeight="1" x14ac:dyDescent="0.6">
      <c r="A95" s="2" t="s">
        <v>209</v>
      </c>
      <c r="B95" s="3">
        <v>100000</v>
      </c>
      <c r="C95" s="3">
        <v>99927500000</v>
      </c>
      <c r="D95" s="3">
        <f>-1*Table6[[#This Row],[Column4]]</f>
        <v>100072500000</v>
      </c>
      <c r="E95" s="3">
        <v>-100072500000</v>
      </c>
      <c r="F95" s="3">
        <f>Table6[[#This Row],[Column3]]-Table6[[#This Row],[Column1]]</f>
        <v>-145000000</v>
      </c>
      <c r="G95" s="3">
        <v>300000</v>
      </c>
      <c r="H95" s="3">
        <v>299782500000</v>
      </c>
      <c r="I95" s="3">
        <f>-1*Table6[[#This Row],[-4844135015.0000]]</f>
        <v>300217500000</v>
      </c>
      <c r="J95" s="3">
        <v>-300217500000</v>
      </c>
      <c r="K95" s="3">
        <f>Table6[[#This Row],[4836915905]]-Table6[[#This Row],[Column2]]</f>
        <v>-435000000</v>
      </c>
    </row>
    <row r="96" spans="1:11" ht="23.1" customHeight="1" x14ac:dyDescent="0.6">
      <c r="A96" s="2" t="s">
        <v>254</v>
      </c>
      <c r="B96" s="3">
        <v>0</v>
      </c>
      <c r="C96" s="3">
        <v>0</v>
      </c>
      <c r="D96" s="3">
        <f>-1*Table6[[#This Row],[Column4]]</f>
        <v>0</v>
      </c>
      <c r="E96" s="3">
        <v>0</v>
      </c>
      <c r="F96" s="3">
        <f>Table6[[#This Row],[Column3]]-Table6[[#This Row],[Column1]]</f>
        <v>0</v>
      </c>
      <c r="G96" s="3">
        <v>400000</v>
      </c>
      <c r="H96" s="3">
        <v>399894787458</v>
      </c>
      <c r="I96" s="3">
        <f>-1*Table6[[#This Row],[-4844135015.0000]]</f>
        <v>398631260952</v>
      </c>
      <c r="J96" s="3">
        <v>-398631260952</v>
      </c>
      <c r="K96" s="3">
        <f>Table6[[#This Row],[4836915905]]-Table6[[#This Row],[Column2]]</f>
        <v>1263526506</v>
      </c>
    </row>
    <row r="97" spans="1:11" ht="23.1" customHeight="1" x14ac:dyDescent="0.6">
      <c r="A97" s="2" t="s">
        <v>218</v>
      </c>
      <c r="B97" s="3">
        <v>218200</v>
      </c>
      <c r="C97" s="3">
        <v>210671992011</v>
      </c>
      <c r="D97" s="3">
        <f>-1*Table6[[#This Row],[Column4]]</f>
        <v>218154300566</v>
      </c>
      <c r="E97" s="3">
        <v>-218154300566</v>
      </c>
      <c r="F97" s="3">
        <f>Table6[[#This Row],[Column3]]-Table6[[#This Row],[Column1]]</f>
        <v>-7482308555</v>
      </c>
      <c r="G97" s="3">
        <v>300000</v>
      </c>
      <c r="H97" s="3">
        <v>291141559254</v>
      </c>
      <c r="I97" s="3">
        <f>-1*Table6[[#This Row],[-4844135015.0000]]</f>
        <v>299931746253</v>
      </c>
      <c r="J97" s="3">
        <v>-299931746253</v>
      </c>
      <c r="K97" s="3">
        <f>Table6[[#This Row],[4836915905]]-Table6[[#This Row],[Column2]]</f>
        <v>-8790186999</v>
      </c>
    </row>
    <row r="98" spans="1:11" ht="23.1" customHeight="1" x14ac:dyDescent="0.6">
      <c r="A98" s="2" t="s">
        <v>215</v>
      </c>
      <c r="B98" s="3">
        <v>40000</v>
      </c>
      <c r="C98" s="3">
        <v>39971000000</v>
      </c>
      <c r="D98" s="3">
        <f>-1*Table6[[#This Row],[Column4]]</f>
        <v>40025000000</v>
      </c>
      <c r="E98" s="3">
        <v>-40025000000</v>
      </c>
      <c r="F98" s="3">
        <f>Table6[[#This Row],[Column3]]-Table6[[#This Row],[Column1]]</f>
        <v>-54000000</v>
      </c>
      <c r="G98" s="3">
        <v>140000</v>
      </c>
      <c r="H98" s="3">
        <v>139942000000</v>
      </c>
      <c r="I98" s="3">
        <f>-1*Table6[[#This Row],[-4844135015.0000]]</f>
        <v>140091500000</v>
      </c>
      <c r="J98" s="3">
        <v>-140091500000</v>
      </c>
      <c r="K98" s="3">
        <f>Table6[[#This Row],[4836915905]]-Table6[[#This Row],[Column2]]</f>
        <v>-149500000</v>
      </c>
    </row>
    <row r="99" spans="1:11" ht="23.1" customHeight="1" x14ac:dyDescent="0.6">
      <c r="A99" s="2" t="s">
        <v>212</v>
      </c>
      <c r="B99" s="3">
        <v>0</v>
      </c>
      <c r="C99" s="3">
        <v>0</v>
      </c>
      <c r="D99" s="3">
        <f>-1*Table6[[#This Row],[Column4]]</f>
        <v>0</v>
      </c>
      <c r="E99" s="3">
        <v>0</v>
      </c>
      <c r="F99" s="3">
        <f>Table6[[#This Row],[Column3]]-Table6[[#This Row],[Column1]]</f>
        <v>0</v>
      </c>
      <c r="G99" s="3">
        <v>358000</v>
      </c>
      <c r="H99" s="3">
        <v>357789636900</v>
      </c>
      <c r="I99" s="3">
        <f>-1*Table6[[#This Row],[-4844135015.0000]]</f>
        <v>358250783600</v>
      </c>
      <c r="J99" s="3">
        <v>-358250783600</v>
      </c>
      <c r="K99" s="3">
        <f>Table6[[#This Row],[4836915905]]-Table6[[#This Row],[Column2]]</f>
        <v>-461146700</v>
      </c>
    </row>
    <row r="100" spans="1:11" ht="23.1" customHeight="1" x14ac:dyDescent="0.6">
      <c r="A100" s="2" t="s">
        <v>256</v>
      </c>
      <c r="B100" s="3">
        <v>0</v>
      </c>
      <c r="C100" s="3">
        <v>0</v>
      </c>
      <c r="D100" s="3">
        <f>-1*Table6[[#This Row],[Column4]]</f>
        <v>0</v>
      </c>
      <c r="E100" s="3">
        <v>0</v>
      </c>
      <c r="F100" s="3">
        <f>Table6[[#This Row],[Column3]]-Table6[[#This Row],[Column1]]</f>
        <v>0</v>
      </c>
      <c r="G100" s="3">
        <v>155000</v>
      </c>
      <c r="H100" s="3">
        <v>154887315233</v>
      </c>
      <c r="I100" s="3">
        <f>-1*Table6[[#This Row],[-4844135015.0000]]</f>
        <v>155112219874</v>
      </c>
      <c r="J100" s="3">
        <v>-155112219874</v>
      </c>
      <c r="K100" s="3">
        <f>Table6[[#This Row],[4836915905]]-Table6[[#This Row],[Column2]]</f>
        <v>-224904641</v>
      </c>
    </row>
    <row r="101" spans="1:11" ht="23.1" customHeight="1" x14ac:dyDescent="0.6">
      <c r="A101" s="2" t="s">
        <v>255</v>
      </c>
      <c r="B101" s="3">
        <v>0</v>
      </c>
      <c r="C101" s="3">
        <v>0</v>
      </c>
      <c r="D101" s="3">
        <f>-1*Table6[[#This Row],[Column4]]</f>
        <v>0</v>
      </c>
      <c r="E101" s="3">
        <v>0</v>
      </c>
      <c r="F101" s="3">
        <f>Table6[[#This Row],[Column3]]-Table6[[#This Row],[Column1]]</f>
        <v>0</v>
      </c>
      <c r="G101" s="3">
        <v>100000</v>
      </c>
      <c r="H101" s="3">
        <v>99927300148</v>
      </c>
      <c r="I101" s="3">
        <f>-1*Table6[[#This Row],[-4844135015.0000]]</f>
        <v>100072299852</v>
      </c>
      <c r="J101" s="3">
        <v>-100072299852</v>
      </c>
      <c r="K101" s="3">
        <f>Table6[[#This Row],[4836915905]]-Table6[[#This Row],[Column2]]</f>
        <v>-144999704</v>
      </c>
    </row>
    <row r="102" spans="1:11" ht="23.1" customHeight="1" x14ac:dyDescent="0.6">
      <c r="A102" s="2" t="s">
        <v>221</v>
      </c>
      <c r="B102" s="3">
        <v>150000</v>
      </c>
      <c r="C102" s="3">
        <v>143654874663</v>
      </c>
      <c r="D102" s="3">
        <f>-1*Table6[[#This Row],[Column4]]</f>
        <v>150108449778</v>
      </c>
      <c r="E102" s="3">
        <v>-150108449778</v>
      </c>
      <c r="F102" s="3">
        <f>Table6[[#This Row],[Column3]]-Table6[[#This Row],[Column1]]</f>
        <v>-6453575115</v>
      </c>
      <c r="G102" s="3">
        <v>150000</v>
      </c>
      <c r="H102" s="3">
        <v>143654874663</v>
      </c>
      <c r="I102" s="3">
        <f>-1*Table6[[#This Row],[-4844135015.0000]]</f>
        <v>150108449778</v>
      </c>
      <c r="J102" s="3">
        <v>-150108449778</v>
      </c>
      <c r="K102" s="3">
        <f>Table6[[#This Row],[4836915905]]-Table6[[#This Row],[Column2]]</f>
        <v>-6453575115</v>
      </c>
    </row>
    <row r="103" spans="1:11" ht="23.1" customHeight="1" x14ac:dyDescent="0.6">
      <c r="A103" s="2" t="s">
        <v>251</v>
      </c>
      <c r="B103" s="3">
        <v>0</v>
      </c>
      <c r="C103" s="3">
        <v>0</v>
      </c>
      <c r="D103" s="3">
        <f>-1*Table6[[#This Row],[Column4]]</f>
        <v>0</v>
      </c>
      <c r="E103" s="3">
        <v>0</v>
      </c>
      <c r="F103" s="3">
        <f>Table6[[#This Row],[Column3]]-Table6[[#This Row],[Column1]]</f>
        <v>0</v>
      </c>
      <c r="G103" s="3">
        <v>151000</v>
      </c>
      <c r="H103" s="3">
        <v>149449488468</v>
      </c>
      <c r="I103" s="3">
        <f>-1*Table6[[#This Row],[-4844135015.0000]]</f>
        <v>149445969750</v>
      </c>
      <c r="J103" s="3">
        <v>-149445969750</v>
      </c>
      <c r="K103" s="3">
        <f>Table6[[#This Row],[4836915905]]-Table6[[#This Row],[Column2]]</f>
        <v>3518718</v>
      </c>
    </row>
    <row r="104" spans="1:11" ht="23.1" customHeight="1" x14ac:dyDescent="0.6">
      <c r="A104" s="2" t="s">
        <v>230</v>
      </c>
      <c r="B104" s="3">
        <v>400600</v>
      </c>
      <c r="C104" s="3">
        <v>384348094407</v>
      </c>
      <c r="D104" s="3">
        <f>-1*Table6[[#This Row],[Column4]]</f>
        <v>384730915900</v>
      </c>
      <c r="E104" s="3">
        <v>-384730915900</v>
      </c>
      <c r="F104" s="3">
        <f>Table6[[#This Row],[Column3]]-Table6[[#This Row],[Column1]]</f>
        <v>-382821493</v>
      </c>
      <c r="G104" s="3">
        <v>512500</v>
      </c>
      <c r="H104" s="3">
        <v>491694212011</v>
      </c>
      <c r="I104" s="3">
        <f>-1*Table6[[#This Row],[-4844135015.0000]]</f>
        <v>492210174297</v>
      </c>
      <c r="J104" s="3">
        <v>-492210174297</v>
      </c>
      <c r="K104" s="3">
        <f>Table6[[#This Row],[4836915905]]-Table6[[#This Row],[Column2]]</f>
        <v>-515962286</v>
      </c>
    </row>
    <row r="105" spans="1:11" ht="23.1" customHeight="1" x14ac:dyDescent="0.6">
      <c r="A105" s="2" t="s">
        <v>224</v>
      </c>
      <c r="B105" s="3">
        <v>500000</v>
      </c>
      <c r="C105" s="3">
        <v>499637999660</v>
      </c>
      <c r="D105" s="3">
        <f>-1*Table6[[#This Row],[Column4]]</f>
        <v>500363000340</v>
      </c>
      <c r="E105" s="3">
        <v>-500363000340</v>
      </c>
      <c r="F105" s="3">
        <f>Table6[[#This Row],[Column3]]-Table6[[#This Row],[Column1]]</f>
        <v>-725000680</v>
      </c>
      <c r="G105" s="3">
        <v>1500000</v>
      </c>
      <c r="H105" s="3">
        <v>1499122999660</v>
      </c>
      <c r="I105" s="3">
        <f>-1*Table6[[#This Row],[-4844135015.0000]]</f>
        <v>1500443000340</v>
      </c>
      <c r="J105" s="3">
        <v>-1500443000340</v>
      </c>
      <c r="K105" s="3">
        <f>Table6[[#This Row],[4836915905]]-Table6[[#This Row],[Column2]]</f>
        <v>-1320000680</v>
      </c>
    </row>
    <row r="106" spans="1:11" ht="23.1" customHeight="1" x14ac:dyDescent="0.6">
      <c r="A106" s="2" t="s">
        <v>206</v>
      </c>
      <c r="B106" s="3">
        <v>160000</v>
      </c>
      <c r="C106" s="3">
        <v>154273510559</v>
      </c>
      <c r="D106" s="3">
        <f>-1*Table6[[#This Row],[Column4]]</f>
        <v>160115839882</v>
      </c>
      <c r="E106" s="3">
        <v>-160115839882</v>
      </c>
      <c r="F106" s="3">
        <f>Table6[[#This Row],[Column3]]-Table6[[#This Row],[Column1]]</f>
        <v>-5842329323</v>
      </c>
      <c r="G106" s="3">
        <v>160000</v>
      </c>
      <c r="H106" s="3">
        <v>154273510559</v>
      </c>
      <c r="I106" s="3">
        <f>-1*Table6[[#This Row],[-4844135015.0000]]</f>
        <v>160115839882</v>
      </c>
      <c r="J106" s="3">
        <v>-160115839882</v>
      </c>
      <c r="K106" s="3">
        <f>Table6[[#This Row],[4836915905]]-Table6[[#This Row],[Column2]]</f>
        <v>-5842329323</v>
      </c>
    </row>
    <row r="107" spans="1:11" ht="23.1" customHeight="1" x14ac:dyDescent="0.6">
      <c r="A107" s="2" t="s">
        <v>250</v>
      </c>
      <c r="B107" s="3">
        <v>0</v>
      </c>
      <c r="C107" s="3">
        <v>0</v>
      </c>
      <c r="D107" s="3">
        <f>-1*Table6[[#This Row],[Column4]]</f>
        <v>0</v>
      </c>
      <c r="E107" s="3">
        <v>0</v>
      </c>
      <c r="F107" s="3">
        <f>Table6[[#This Row],[Column3]]-Table6[[#This Row],[Column1]]</f>
        <v>0</v>
      </c>
      <c r="G107" s="3">
        <v>211000</v>
      </c>
      <c r="H107" s="3">
        <v>210883032250</v>
      </c>
      <c r="I107" s="3">
        <f>-1*Table6[[#This Row],[-4844135015.0000]]</f>
        <v>210893507625</v>
      </c>
      <c r="J107" s="3">
        <v>-210893507625</v>
      </c>
      <c r="K107" s="3">
        <f>Table6[[#This Row],[4836915905]]-Table6[[#This Row],[Column2]]</f>
        <v>-10475375</v>
      </c>
    </row>
    <row r="108" spans="1:11" ht="23.1" customHeight="1" x14ac:dyDescent="0.6">
      <c r="A108" s="2" t="s">
        <v>202</v>
      </c>
      <c r="B108" s="3">
        <v>700000</v>
      </c>
      <c r="C108" s="3">
        <v>699492500000</v>
      </c>
      <c r="D108" s="3">
        <f>-1*Table6[[#This Row],[Column4]]</f>
        <v>700080000000</v>
      </c>
      <c r="E108" s="3">
        <v>-700080000000</v>
      </c>
      <c r="F108" s="3">
        <f>Table6[[#This Row],[Column3]]-Table6[[#This Row],[Column1]]</f>
        <v>-587500000</v>
      </c>
      <c r="G108" s="3">
        <v>700000</v>
      </c>
      <c r="H108" s="3">
        <v>699492500000</v>
      </c>
      <c r="I108" s="3">
        <f>-1*Table6[[#This Row],[-4844135015.0000]]</f>
        <v>700080000000</v>
      </c>
      <c r="J108" s="3">
        <v>-700080000000</v>
      </c>
      <c r="K108" s="3">
        <f>Table6[[#This Row],[4836915905]]-Table6[[#This Row],[Column2]]</f>
        <v>-587500000</v>
      </c>
    </row>
    <row r="109" spans="1:11" ht="23.1" customHeight="1" x14ac:dyDescent="0.6">
      <c r="A109" s="2" t="s">
        <v>194</v>
      </c>
      <c r="B109" s="3">
        <v>34943486</v>
      </c>
      <c r="C109" s="3">
        <v>447329182846</v>
      </c>
      <c r="D109" s="3">
        <f>-1*Table6[[#This Row],[Column4]]</f>
        <v>358922618099</v>
      </c>
      <c r="E109" s="3">
        <v>-358922618099</v>
      </c>
      <c r="F109" s="3">
        <f>Table6[[#This Row],[Column3]]-Table6[[#This Row],[Column1]]</f>
        <v>88406564747</v>
      </c>
      <c r="G109" s="3">
        <v>34943486</v>
      </c>
      <c r="H109" s="3">
        <v>447329182846</v>
      </c>
      <c r="I109" s="3">
        <f>-1*Table6[[#This Row],[-4844135015.0000]]</f>
        <v>358922618099</v>
      </c>
      <c r="J109" s="3">
        <v>-358922618099</v>
      </c>
      <c r="K109" s="3">
        <f>Table6[[#This Row],[4836915905]]-Table6[[#This Row],[Column2]]</f>
        <v>88406564747</v>
      </c>
    </row>
    <row r="110" spans="1:11" ht="23.1" customHeight="1" thickBot="1" x14ac:dyDescent="0.65">
      <c r="A110" s="2" t="s">
        <v>98</v>
      </c>
      <c r="B110" s="3"/>
      <c r="C110" s="29">
        <f>SUM(C7:C109)</f>
        <v>16320340527598</v>
      </c>
      <c r="D110" s="29">
        <f>SUM(D7:D109)</f>
        <v>16413297425899</v>
      </c>
      <c r="E110" s="3">
        <f>SUM(E7:E109)</f>
        <v>-16413297425899</v>
      </c>
      <c r="F110" s="29">
        <f>SUM(F7:F109)</f>
        <v>-92956898301</v>
      </c>
      <c r="G110" s="3"/>
      <c r="H110" s="29">
        <f>SUM(H7:H109)</f>
        <v>92359963341790</v>
      </c>
      <c r="I110" s="29">
        <f>SUM(I7:I109)</f>
        <v>91349046596644</v>
      </c>
      <c r="J110" s="3">
        <f>SUM(J7:J109)</f>
        <v>-91349013733121</v>
      </c>
      <c r="K110" s="29">
        <f>SUM(K7:K109)</f>
        <v>1010916745146</v>
      </c>
    </row>
    <row r="111" spans="1:11" ht="23.25" thickTop="1" x14ac:dyDescent="0.6"/>
  </sheetData>
  <mergeCells count="7">
    <mergeCell ref="A1:K1"/>
    <mergeCell ref="A2:K2"/>
    <mergeCell ref="A3:K3"/>
    <mergeCell ref="B5:F5"/>
    <mergeCell ref="G5:K5"/>
    <mergeCell ref="A4:F4"/>
    <mergeCell ref="G4:K4"/>
  </mergeCells>
  <pageMargins left="0.7" right="0.7" top="0.75" bottom="0.75" header="0.3" footer="0.3"/>
  <pageSetup paperSize="9" scale="75" orientation="landscape" r:id="rId1"/>
  <headerFooter differentOddEven="1" differentFirst="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rightToLeft="1" zoomScaleNormal="100" zoomScaleSheetLayoutView="106" workbookViewId="0">
      <selection sqref="A1:XFD1048576"/>
    </sheetView>
  </sheetViews>
  <sheetFormatPr defaultRowHeight="22.5" x14ac:dyDescent="0.6"/>
  <cols>
    <col min="1" max="1" width="38.85546875" style="44" bestFit="1" customWidth="1"/>
    <col min="2" max="2" width="12.140625" style="44" bestFit="1" customWidth="1"/>
    <col min="3" max="3" width="18" style="44" bestFit="1" customWidth="1"/>
    <col min="4" max="4" width="17.42578125" style="44" customWidth="1"/>
    <col min="5" max="5" width="19.85546875" style="44" hidden="1" customWidth="1"/>
    <col min="6" max="6" width="29.28515625" style="44" bestFit="1" customWidth="1"/>
    <col min="7" max="7" width="12.140625" style="44" bestFit="1" customWidth="1"/>
    <col min="8" max="8" width="18" style="44" bestFit="1" customWidth="1"/>
    <col min="9" max="9" width="16.7109375" style="44" customWidth="1"/>
    <col min="10" max="10" width="18.85546875" style="44" hidden="1" customWidth="1"/>
    <col min="11" max="11" width="29.28515625" style="44" bestFit="1" customWidth="1"/>
    <col min="12" max="12" width="9.140625" style="1" customWidth="1"/>
    <col min="13" max="13" width="9.140625" style="1"/>
    <col min="14" max="14" width="9.140625" style="1" customWidth="1"/>
    <col min="15" max="16384" width="9.140625" style="1"/>
  </cols>
  <sheetData>
    <row r="1" spans="1:11" ht="25.5" x14ac:dyDescent="0.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5.5" x14ac:dyDescent="0.6">
      <c r="A2" s="75" t="s">
        <v>243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5.5" x14ac:dyDescent="0.6">
      <c r="A3" s="75" t="s">
        <v>244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5.5" x14ac:dyDescent="0.6">
      <c r="A4" s="76" t="s">
        <v>374</v>
      </c>
      <c r="B4" s="76"/>
      <c r="C4" s="76"/>
      <c r="D4" s="76"/>
      <c r="E4" s="76"/>
    </row>
    <row r="5" spans="1:11" ht="16.5" customHeight="1" thickBot="1" x14ac:dyDescent="0.65">
      <c r="B5" s="78" t="s">
        <v>382</v>
      </c>
      <c r="C5" s="78"/>
      <c r="D5" s="78"/>
      <c r="E5" s="78"/>
      <c r="F5" s="78"/>
      <c r="G5" s="77" t="s">
        <v>246</v>
      </c>
      <c r="H5" s="77"/>
      <c r="I5" s="77"/>
      <c r="J5" s="77"/>
      <c r="K5" s="77"/>
    </row>
    <row r="6" spans="1:11" ht="53.25" customHeight="1" thickBot="1" x14ac:dyDescent="0.65">
      <c r="A6" s="36" t="s">
        <v>282</v>
      </c>
      <c r="B6" s="40" t="s">
        <v>104</v>
      </c>
      <c r="C6" s="40" t="s">
        <v>106</v>
      </c>
      <c r="D6" s="40" t="str">
        <f>E6</f>
        <v>ارزش دفتری</v>
      </c>
      <c r="E6" s="40" t="s">
        <v>284</v>
      </c>
      <c r="F6" s="11" t="s">
        <v>375</v>
      </c>
      <c r="G6" s="40" t="s">
        <v>104</v>
      </c>
      <c r="H6" s="40" t="s">
        <v>106</v>
      </c>
      <c r="I6" s="40" t="str">
        <f>J6</f>
        <v>ارزش دفتری</v>
      </c>
      <c r="J6" s="40" t="s">
        <v>284</v>
      </c>
      <c r="K6" s="11" t="s">
        <v>375</v>
      </c>
    </row>
    <row r="7" spans="1:11" ht="23.1" customHeight="1" x14ac:dyDescent="0.6">
      <c r="A7" s="2" t="s">
        <v>113</v>
      </c>
      <c r="B7" s="3">
        <v>19317420</v>
      </c>
      <c r="C7" s="3">
        <v>152607452646</v>
      </c>
      <c r="D7" s="3">
        <f>-1*Table7[[#This Row],[-131907309508.0000]]</f>
        <v>131907309508</v>
      </c>
      <c r="E7" s="3">
        <v>-131907309508</v>
      </c>
      <c r="F7" s="3">
        <f>Table7[[#This Row],[152607452646.0000]]-Table7[[#This Row],[Column1]]</f>
        <v>20700143138</v>
      </c>
      <c r="G7" s="3">
        <v>19317420</v>
      </c>
      <c r="H7" s="3">
        <v>152607452646</v>
      </c>
      <c r="I7" s="3">
        <f>-1*Table7[[#This Row],[-212495441166.0000]]</f>
        <v>212495441166</v>
      </c>
      <c r="J7" s="3">
        <v>-212495441166</v>
      </c>
      <c r="K7" s="3">
        <f>Table7[[#This Row],[Column7]]-Table7[[#This Row],[Column2]]</f>
        <v>-59887988520</v>
      </c>
    </row>
    <row r="8" spans="1:11" ht="23.1" customHeight="1" x14ac:dyDescent="0.6">
      <c r="A8" s="2" t="s">
        <v>114</v>
      </c>
      <c r="B8" s="3">
        <v>3682883</v>
      </c>
      <c r="C8" s="3">
        <v>381808715929</v>
      </c>
      <c r="D8" s="3">
        <f>-1*Table7[[#This Row],[-131907309508.0000]]</f>
        <v>378769415783</v>
      </c>
      <c r="E8" s="3">
        <v>-378769415783</v>
      </c>
      <c r="F8" s="3">
        <f>Table7[[#This Row],[152607452646.0000]]-Table7[[#This Row],[Column1]]</f>
        <v>3039300146</v>
      </c>
      <c r="G8" s="3">
        <v>3682883</v>
      </c>
      <c r="H8" s="3">
        <v>381808715929</v>
      </c>
      <c r="I8" s="3">
        <f>-1*Table7[[#This Row],[-212495441166.0000]]</f>
        <v>389836872229</v>
      </c>
      <c r="J8" s="3">
        <v>-389836872229</v>
      </c>
      <c r="K8" s="3">
        <f>Table7[[#This Row],[Column7]]-Table7[[#This Row],[Column2]]</f>
        <v>-8028156300</v>
      </c>
    </row>
    <row r="9" spans="1:11" ht="23.1" customHeight="1" x14ac:dyDescent="0.6">
      <c r="A9" s="2" t="s">
        <v>115</v>
      </c>
      <c r="B9" s="3">
        <v>7378205</v>
      </c>
      <c r="C9" s="3">
        <v>221251652905</v>
      </c>
      <c r="D9" s="3">
        <f>-1*Table7[[#This Row],[-131907309508.0000]]</f>
        <v>237841184656</v>
      </c>
      <c r="E9" s="3">
        <v>-237841184656</v>
      </c>
      <c r="F9" s="3">
        <f>Table7[[#This Row],[152607452646.0000]]-Table7[[#This Row],[Column1]]</f>
        <v>-16589531751</v>
      </c>
      <c r="G9" s="3">
        <v>7378205</v>
      </c>
      <c r="H9" s="3">
        <v>221251652905</v>
      </c>
      <c r="I9" s="3">
        <f>-1*Table7[[#This Row],[-212495441166.0000]]</f>
        <v>328393849130</v>
      </c>
      <c r="J9" s="3">
        <v>-328393849130</v>
      </c>
      <c r="K9" s="3">
        <f>Table7[[#This Row],[Column7]]-Table7[[#This Row],[Column2]]</f>
        <v>-107142196225</v>
      </c>
    </row>
    <row r="10" spans="1:11" ht="23.1" customHeight="1" x14ac:dyDescent="0.6">
      <c r="A10" s="2" t="s">
        <v>116</v>
      </c>
      <c r="B10" s="3">
        <v>3258574</v>
      </c>
      <c r="C10" s="3">
        <v>316036821776</v>
      </c>
      <c r="D10" s="3">
        <f>-1*Table7[[#This Row],[-131907309508.0000]]</f>
        <v>491869189841</v>
      </c>
      <c r="E10" s="3">
        <v>-491869189841</v>
      </c>
      <c r="F10" s="3">
        <f>Table7[[#This Row],[152607452646.0000]]-Table7[[#This Row],[Column1]]</f>
        <v>-175832368065</v>
      </c>
      <c r="G10" s="3">
        <v>3258574</v>
      </c>
      <c r="H10" s="3">
        <v>316036821776</v>
      </c>
      <c r="I10" s="3">
        <f>-1*Table7[[#This Row],[-212495441166.0000]]</f>
        <v>333913020097</v>
      </c>
      <c r="J10" s="3">
        <v>-333913020097</v>
      </c>
      <c r="K10" s="3">
        <f>Table7[[#This Row],[Column7]]-Table7[[#This Row],[Column2]]</f>
        <v>-17876198321</v>
      </c>
    </row>
    <row r="11" spans="1:11" ht="23.1" customHeight="1" x14ac:dyDescent="0.6">
      <c r="A11" s="2" t="s">
        <v>117</v>
      </c>
      <c r="B11" s="3">
        <v>5455528</v>
      </c>
      <c r="C11" s="3">
        <v>191616070229</v>
      </c>
      <c r="D11" s="3">
        <f>-1*Table7[[#This Row],[-131907309508.0000]]</f>
        <v>209442802394</v>
      </c>
      <c r="E11" s="3">
        <v>-209442802394</v>
      </c>
      <c r="F11" s="3">
        <f>Table7[[#This Row],[152607452646.0000]]-Table7[[#This Row],[Column1]]</f>
        <v>-17826732165</v>
      </c>
      <c r="G11" s="3">
        <v>5455528</v>
      </c>
      <c r="H11" s="3">
        <v>191616070229</v>
      </c>
      <c r="I11" s="3">
        <f>-1*Table7[[#This Row],[-212495441166.0000]]</f>
        <v>197263787558</v>
      </c>
      <c r="J11" s="3">
        <v>-197263787558</v>
      </c>
      <c r="K11" s="3">
        <f>Table7[[#This Row],[Column7]]-Table7[[#This Row],[Column2]]</f>
        <v>-5647717329</v>
      </c>
    </row>
    <row r="12" spans="1:11" ht="23.1" customHeight="1" x14ac:dyDescent="0.6">
      <c r="A12" s="2" t="s">
        <v>118</v>
      </c>
      <c r="B12" s="3">
        <v>6973102</v>
      </c>
      <c r="C12" s="3">
        <v>129113379264</v>
      </c>
      <c r="D12" s="3">
        <f>-1*Table7[[#This Row],[-131907309508.0000]]</f>
        <v>122329442443</v>
      </c>
      <c r="E12" s="3">
        <v>-122329442443</v>
      </c>
      <c r="F12" s="3">
        <f>Table7[[#This Row],[152607452646.0000]]-Table7[[#This Row],[Column1]]</f>
        <v>6783936821</v>
      </c>
      <c r="G12" s="3">
        <v>6973102</v>
      </c>
      <c r="H12" s="3">
        <v>129113379264</v>
      </c>
      <c r="I12" s="3">
        <f>-1*Table7[[#This Row],[-212495441166.0000]]</f>
        <v>174446282984</v>
      </c>
      <c r="J12" s="3">
        <v>-174446282984</v>
      </c>
      <c r="K12" s="3">
        <f>Table7[[#This Row],[Column7]]-Table7[[#This Row],[Column2]]</f>
        <v>-45332903720</v>
      </c>
    </row>
    <row r="13" spans="1:11" ht="23.1" customHeight="1" x14ac:dyDescent="0.6">
      <c r="A13" s="2" t="s">
        <v>119</v>
      </c>
      <c r="B13" s="3">
        <v>3572648</v>
      </c>
      <c r="C13" s="3">
        <v>53691789126</v>
      </c>
      <c r="D13" s="3">
        <f>-1*Table7[[#This Row],[-131907309508.0000]]</f>
        <v>55181366865</v>
      </c>
      <c r="E13" s="3">
        <v>-55181366865</v>
      </c>
      <c r="F13" s="3">
        <f>Table7[[#This Row],[152607452646.0000]]-Table7[[#This Row],[Column1]]</f>
        <v>-1489577739</v>
      </c>
      <c r="G13" s="3">
        <v>3572648</v>
      </c>
      <c r="H13" s="3">
        <v>53691789126</v>
      </c>
      <c r="I13" s="3">
        <f>-1*Table7[[#This Row],[-212495441166.0000]]</f>
        <v>85608424329</v>
      </c>
      <c r="J13" s="3">
        <v>-85608424329</v>
      </c>
      <c r="K13" s="3">
        <f>Table7[[#This Row],[Column7]]-Table7[[#This Row],[Column2]]</f>
        <v>-31916635203</v>
      </c>
    </row>
    <row r="14" spans="1:11" ht="23.1" customHeight="1" x14ac:dyDescent="0.6">
      <c r="A14" s="2" t="s">
        <v>120</v>
      </c>
      <c r="B14" s="3">
        <v>644818</v>
      </c>
      <c r="C14" s="3">
        <v>28054038436</v>
      </c>
      <c r="D14" s="3">
        <f>-1*Table7[[#This Row],[-131907309508.0000]]</f>
        <v>28305195997</v>
      </c>
      <c r="E14" s="3">
        <v>-28305195997</v>
      </c>
      <c r="F14" s="3">
        <f>Table7[[#This Row],[152607452646.0000]]-Table7[[#This Row],[Column1]]</f>
        <v>-251157561</v>
      </c>
      <c r="G14" s="3">
        <v>644818</v>
      </c>
      <c r="H14" s="3">
        <v>28054038436</v>
      </c>
      <c r="I14" s="3">
        <f>-1*Table7[[#This Row],[-212495441166.0000]]</f>
        <v>30774851167</v>
      </c>
      <c r="J14" s="3">
        <v>-30774851167</v>
      </c>
      <c r="K14" s="3">
        <f>Table7[[#This Row],[Column7]]-Table7[[#This Row],[Column2]]</f>
        <v>-2720812731</v>
      </c>
    </row>
    <row r="15" spans="1:11" ht="23.1" customHeight="1" x14ac:dyDescent="0.6">
      <c r="A15" s="2" t="s">
        <v>121</v>
      </c>
      <c r="B15" s="3">
        <v>28914611</v>
      </c>
      <c r="C15" s="3">
        <v>191269249633</v>
      </c>
      <c r="D15" s="3">
        <f>-1*Table7[[#This Row],[-131907309508.0000]]</f>
        <v>199957897984</v>
      </c>
      <c r="E15" s="3">
        <v>-199957897984</v>
      </c>
      <c r="F15" s="3">
        <f>Table7[[#This Row],[152607452646.0000]]-Table7[[#This Row],[Column1]]</f>
        <v>-8688648351</v>
      </c>
      <c r="G15" s="3">
        <v>28914611</v>
      </c>
      <c r="H15" s="3">
        <v>191269249633</v>
      </c>
      <c r="I15" s="3">
        <f>-1*Table7[[#This Row],[-212495441166.0000]]</f>
        <v>245542309667</v>
      </c>
      <c r="J15" s="3">
        <v>-245542309667</v>
      </c>
      <c r="K15" s="3">
        <f>Table7[[#This Row],[Column7]]-Table7[[#This Row],[Column2]]</f>
        <v>-54273060034</v>
      </c>
    </row>
    <row r="16" spans="1:11" ht="23.1" customHeight="1" x14ac:dyDescent="0.6">
      <c r="A16" s="2" t="s">
        <v>122</v>
      </c>
      <c r="B16" s="3">
        <v>4613619</v>
      </c>
      <c r="C16" s="3">
        <v>144619233820</v>
      </c>
      <c r="D16" s="3">
        <f>-1*Table7[[#This Row],[-131907309508.0000]]</f>
        <v>135168502888</v>
      </c>
      <c r="E16" s="3">
        <v>-135168502888</v>
      </c>
      <c r="F16" s="3">
        <f>Table7[[#This Row],[152607452646.0000]]-Table7[[#This Row],[Column1]]</f>
        <v>9450730932</v>
      </c>
      <c r="G16" s="3">
        <v>4613619</v>
      </c>
      <c r="H16" s="3">
        <v>144619233820</v>
      </c>
      <c r="I16" s="3">
        <f>-1*Table7[[#This Row],[-212495441166.0000]]</f>
        <v>233564374358</v>
      </c>
      <c r="J16" s="3">
        <v>-233564374358</v>
      </c>
      <c r="K16" s="3">
        <f>Table7[[#This Row],[Column7]]-Table7[[#This Row],[Column2]]</f>
        <v>-88945140538</v>
      </c>
    </row>
    <row r="17" spans="1:11" ht="23.1" customHeight="1" x14ac:dyDescent="0.6">
      <c r="A17" s="2" t="s">
        <v>123</v>
      </c>
      <c r="B17" s="3">
        <v>14012636</v>
      </c>
      <c r="C17" s="3">
        <v>440446484096</v>
      </c>
      <c r="D17" s="3">
        <f>-1*Table7[[#This Row],[-131907309508.0000]]</f>
        <v>413500521220</v>
      </c>
      <c r="E17" s="3">
        <v>-413500521220</v>
      </c>
      <c r="F17" s="3">
        <f>Table7[[#This Row],[152607452646.0000]]-Table7[[#This Row],[Column1]]</f>
        <v>26945962876</v>
      </c>
      <c r="G17" s="3">
        <v>14012636</v>
      </c>
      <c r="H17" s="3">
        <v>440446484096</v>
      </c>
      <c r="I17" s="3">
        <f>-1*Table7[[#This Row],[-212495441166.0000]]</f>
        <v>638051255924</v>
      </c>
      <c r="J17" s="3">
        <v>-638051255924</v>
      </c>
      <c r="K17" s="3">
        <f>Table7[[#This Row],[Column7]]-Table7[[#This Row],[Column2]]</f>
        <v>-197604771828</v>
      </c>
    </row>
    <row r="18" spans="1:11" ht="23.1" customHeight="1" x14ac:dyDescent="0.6">
      <c r="A18" s="2" t="s">
        <v>124</v>
      </c>
      <c r="B18" s="3">
        <v>128597</v>
      </c>
      <c r="C18" s="3">
        <v>3764643006</v>
      </c>
      <c r="D18" s="3">
        <f>-1*Table7[[#This Row],[-131907309508.0000]]</f>
        <v>3715928174</v>
      </c>
      <c r="E18" s="3">
        <v>-3715928174</v>
      </c>
      <c r="F18" s="3">
        <f>Table7[[#This Row],[152607452646.0000]]-Table7[[#This Row],[Column1]]</f>
        <v>48714832</v>
      </c>
      <c r="G18" s="3">
        <v>128597</v>
      </c>
      <c r="H18" s="3">
        <v>3764643006</v>
      </c>
      <c r="I18" s="3">
        <f>-1*Table7[[#This Row],[-212495441166.0000]]</f>
        <v>3715928174</v>
      </c>
      <c r="J18" s="3">
        <v>-3715928174</v>
      </c>
      <c r="K18" s="3">
        <f>Table7[[#This Row],[Column7]]-Table7[[#This Row],[Column2]]</f>
        <v>48714832</v>
      </c>
    </row>
    <row r="19" spans="1:11" ht="23.1" customHeight="1" x14ac:dyDescent="0.6">
      <c r="A19" s="2" t="s">
        <v>125</v>
      </c>
      <c r="B19" s="3">
        <v>6147714</v>
      </c>
      <c r="C19" s="3">
        <v>198174526449</v>
      </c>
      <c r="D19" s="3">
        <f>-1*Table7[[#This Row],[-131907309508.0000]]</f>
        <v>197884010788</v>
      </c>
      <c r="E19" s="3">
        <v>-197884010788</v>
      </c>
      <c r="F19" s="3">
        <f>Table7[[#This Row],[152607452646.0000]]-Table7[[#This Row],[Column1]]</f>
        <v>290515661</v>
      </c>
      <c r="G19" s="3">
        <v>6147714</v>
      </c>
      <c r="H19" s="3">
        <v>198174526449</v>
      </c>
      <c r="I19" s="3">
        <f>-1*Table7[[#This Row],[-212495441166.0000]]</f>
        <v>257132858816</v>
      </c>
      <c r="J19" s="3">
        <v>-257132858816</v>
      </c>
      <c r="K19" s="3">
        <f>Table7[[#This Row],[Column7]]-Table7[[#This Row],[Column2]]</f>
        <v>-58958332367</v>
      </c>
    </row>
    <row r="20" spans="1:11" ht="23.1" customHeight="1" x14ac:dyDescent="0.6">
      <c r="A20" s="2" t="s">
        <v>126</v>
      </c>
      <c r="B20" s="3">
        <v>25416215</v>
      </c>
      <c r="C20" s="3">
        <v>126476555411</v>
      </c>
      <c r="D20" s="3">
        <f>-1*Table7[[#This Row],[-131907309508.0000]]</f>
        <v>123983679640</v>
      </c>
      <c r="E20" s="3">
        <v>-123983679640</v>
      </c>
      <c r="F20" s="3">
        <f>Table7[[#This Row],[152607452646.0000]]-Table7[[#This Row],[Column1]]</f>
        <v>2492875771</v>
      </c>
      <c r="G20" s="3">
        <v>25416215</v>
      </c>
      <c r="H20" s="3">
        <v>126476555411</v>
      </c>
      <c r="I20" s="3">
        <f>-1*Table7[[#This Row],[-212495441166.0000]]</f>
        <v>160641318547</v>
      </c>
      <c r="J20" s="3">
        <v>-160641318547</v>
      </c>
      <c r="K20" s="3">
        <f>Table7[[#This Row],[Column7]]-Table7[[#This Row],[Column2]]</f>
        <v>-34164763136</v>
      </c>
    </row>
    <row r="21" spans="1:11" ht="23.1" customHeight="1" x14ac:dyDescent="0.6">
      <c r="A21" s="2" t="s">
        <v>127</v>
      </c>
      <c r="B21" s="3">
        <v>13222059</v>
      </c>
      <c r="C21" s="3">
        <v>222754492569</v>
      </c>
      <c r="D21" s="3">
        <f>-1*Table7[[#This Row],[-131907309508.0000]]</f>
        <v>243859033792</v>
      </c>
      <c r="E21" s="3">
        <v>-243859033792</v>
      </c>
      <c r="F21" s="3">
        <f>Table7[[#This Row],[152607452646.0000]]-Table7[[#This Row],[Column1]]</f>
        <v>-21104541223</v>
      </c>
      <c r="G21" s="3">
        <v>13222059</v>
      </c>
      <c r="H21" s="3">
        <v>222754492569</v>
      </c>
      <c r="I21" s="3">
        <f>-1*Table7[[#This Row],[-212495441166.0000]]</f>
        <v>260574239735</v>
      </c>
      <c r="J21" s="3">
        <v>-260574239735</v>
      </c>
      <c r="K21" s="3">
        <f>Table7[[#This Row],[Column7]]-Table7[[#This Row],[Column2]]</f>
        <v>-37819747166</v>
      </c>
    </row>
    <row r="22" spans="1:11" ht="23.1" customHeight="1" x14ac:dyDescent="0.6">
      <c r="A22" s="2" t="s">
        <v>128</v>
      </c>
      <c r="B22" s="3">
        <v>4040093</v>
      </c>
      <c r="C22" s="3">
        <v>60959040197</v>
      </c>
      <c r="D22" s="3">
        <f>-1*Table7[[#This Row],[-131907309508.0000]]</f>
        <v>67425725221</v>
      </c>
      <c r="E22" s="3">
        <v>-67425725221</v>
      </c>
      <c r="F22" s="3">
        <f>Table7[[#This Row],[152607452646.0000]]-Table7[[#This Row],[Column1]]</f>
        <v>-6466685024</v>
      </c>
      <c r="G22" s="3">
        <v>4040093</v>
      </c>
      <c r="H22" s="3">
        <v>60959040197</v>
      </c>
      <c r="I22" s="3">
        <f>-1*Table7[[#This Row],[-212495441166.0000]]</f>
        <v>71199333068</v>
      </c>
      <c r="J22" s="3">
        <v>-71199333068</v>
      </c>
      <c r="K22" s="3">
        <f>Table7[[#This Row],[Column7]]-Table7[[#This Row],[Column2]]</f>
        <v>-10240292871</v>
      </c>
    </row>
    <row r="23" spans="1:11" ht="23.1" customHeight="1" x14ac:dyDescent="0.6">
      <c r="A23" s="2" t="s">
        <v>129</v>
      </c>
      <c r="B23" s="3">
        <v>711446</v>
      </c>
      <c r="C23" s="3">
        <v>29552333367</v>
      </c>
      <c r="D23" s="3">
        <f>-1*Table7[[#This Row],[-131907309508.0000]]</f>
        <v>25935777645</v>
      </c>
      <c r="E23" s="3">
        <v>-25935777645</v>
      </c>
      <c r="F23" s="3">
        <f>Table7[[#This Row],[152607452646.0000]]-Table7[[#This Row],[Column1]]</f>
        <v>3616555722</v>
      </c>
      <c r="G23" s="3">
        <v>711446</v>
      </c>
      <c r="H23" s="3">
        <v>29552333367</v>
      </c>
      <c r="I23" s="3">
        <f>-1*Table7[[#This Row],[-212495441166.0000]]</f>
        <v>25873472847</v>
      </c>
      <c r="J23" s="3">
        <v>-25873472847</v>
      </c>
      <c r="K23" s="3">
        <f>Table7[[#This Row],[Column7]]-Table7[[#This Row],[Column2]]</f>
        <v>3678860520</v>
      </c>
    </row>
    <row r="24" spans="1:11" ht="23.1" customHeight="1" x14ac:dyDescent="0.6">
      <c r="A24" s="2" t="s">
        <v>130</v>
      </c>
      <c r="B24" s="3">
        <v>1659170</v>
      </c>
      <c r="C24" s="3">
        <v>82398078835</v>
      </c>
      <c r="D24" s="3">
        <f>-1*Table7[[#This Row],[-131907309508.0000]]</f>
        <v>82907754238</v>
      </c>
      <c r="E24" s="3">
        <v>-82907754238</v>
      </c>
      <c r="F24" s="3">
        <f>Table7[[#This Row],[152607452646.0000]]-Table7[[#This Row],[Column1]]</f>
        <v>-509675403</v>
      </c>
      <c r="G24" s="3">
        <v>1659170</v>
      </c>
      <c r="H24" s="3">
        <v>82398078835</v>
      </c>
      <c r="I24" s="3">
        <f>-1*Table7[[#This Row],[-212495441166.0000]]</f>
        <v>89452254248</v>
      </c>
      <c r="J24" s="3">
        <v>-89452254248</v>
      </c>
      <c r="K24" s="3">
        <f>Table7[[#This Row],[Column7]]-Table7[[#This Row],[Column2]]</f>
        <v>-7054175413</v>
      </c>
    </row>
    <row r="25" spans="1:11" ht="23.1" customHeight="1" x14ac:dyDescent="0.6">
      <c r="A25" s="2" t="s">
        <v>131</v>
      </c>
      <c r="B25" s="3">
        <v>1795826</v>
      </c>
      <c r="C25" s="3">
        <v>65695223519</v>
      </c>
      <c r="D25" s="3">
        <f>-1*Table7[[#This Row],[-131907309508.0000]]</f>
        <v>63388447260</v>
      </c>
      <c r="E25" s="3">
        <v>-63388447260</v>
      </c>
      <c r="F25" s="3">
        <f>Table7[[#This Row],[152607452646.0000]]-Table7[[#This Row],[Column1]]</f>
        <v>2306776259</v>
      </c>
      <c r="G25" s="3">
        <v>1795826</v>
      </c>
      <c r="H25" s="3">
        <v>65695223519</v>
      </c>
      <c r="I25" s="3">
        <f>-1*Table7[[#This Row],[-212495441166.0000]]</f>
        <v>68912709736</v>
      </c>
      <c r="J25" s="3">
        <v>-68912709736</v>
      </c>
      <c r="K25" s="3">
        <f>Table7[[#This Row],[Column7]]-Table7[[#This Row],[Column2]]</f>
        <v>-3217486217</v>
      </c>
    </row>
    <row r="26" spans="1:11" ht="23.1" customHeight="1" x14ac:dyDescent="0.6">
      <c r="A26" s="2" t="s">
        <v>132</v>
      </c>
      <c r="B26" s="3">
        <v>2079589</v>
      </c>
      <c r="C26" s="3">
        <v>202720120426</v>
      </c>
      <c r="D26" s="3">
        <f>-1*Table7[[#This Row],[-131907309508.0000]]</f>
        <v>205303356058</v>
      </c>
      <c r="E26" s="3">
        <v>-205303356058</v>
      </c>
      <c r="F26" s="3">
        <f>Table7[[#This Row],[152607452646.0000]]-Table7[[#This Row],[Column1]]</f>
        <v>-2583235632</v>
      </c>
      <c r="G26" s="3">
        <v>2079589</v>
      </c>
      <c r="H26" s="3">
        <v>202720120426</v>
      </c>
      <c r="I26" s="3">
        <f>-1*Table7[[#This Row],[-212495441166.0000]]</f>
        <v>196349167001</v>
      </c>
      <c r="J26" s="3">
        <v>-196349167001</v>
      </c>
      <c r="K26" s="3">
        <f>Table7[[#This Row],[Column7]]-Table7[[#This Row],[Column2]]</f>
        <v>6370953425</v>
      </c>
    </row>
    <row r="27" spans="1:11" ht="23.1" customHeight="1" x14ac:dyDescent="0.6">
      <c r="A27" s="2" t="s">
        <v>133</v>
      </c>
      <c r="B27" s="3">
        <v>4757709</v>
      </c>
      <c r="C27" s="3">
        <v>85312201420</v>
      </c>
      <c r="D27" s="3">
        <f>-1*Table7[[#This Row],[-131907309508.0000]]</f>
        <v>89538944679</v>
      </c>
      <c r="E27" s="3">
        <v>-89538944679</v>
      </c>
      <c r="F27" s="3">
        <f>Table7[[#This Row],[152607452646.0000]]-Table7[[#This Row],[Column1]]</f>
        <v>-4226743259</v>
      </c>
      <c r="G27" s="3">
        <v>4757709</v>
      </c>
      <c r="H27" s="3">
        <v>85312201420</v>
      </c>
      <c r="I27" s="3">
        <f>-1*Table7[[#This Row],[-212495441166.0000]]</f>
        <v>111972917464</v>
      </c>
      <c r="J27" s="3">
        <v>-111972917464</v>
      </c>
      <c r="K27" s="3">
        <f>Table7[[#This Row],[Column7]]-Table7[[#This Row],[Column2]]</f>
        <v>-26660716044</v>
      </c>
    </row>
    <row r="28" spans="1:11" ht="23.1" customHeight="1" x14ac:dyDescent="0.6">
      <c r="A28" s="2" t="s">
        <v>134</v>
      </c>
      <c r="B28" s="3">
        <v>693160566</v>
      </c>
      <c r="C28" s="3">
        <v>9939294512971</v>
      </c>
      <c r="D28" s="3">
        <f>-1*Table7[[#This Row],[-131907309508.0000]]</f>
        <v>10058532192394</v>
      </c>
      <c r="E28" s="3">
        <v>-10058532192394</v>
      </c>
      <c r="F28" s="3">
        <f>Table7[[#This Row],[152607452646.0000]]-Table7[[#This Row],[Column1]]</f>
        <v>-119237679423</v>
      </c>
      <c r="G28" s="3">
        <v>693160566</v>
      </c>
      <c r="H28" s="3">
        <v>9939294512971</v>
      </c>
      <c r="I28" s="3">
        <f>-1*Table7[[#This Row],[-212495441166.0000]]</f>
        <v>8909208113411</v>
      </c>
      <c r="J28" s="3">
        <v>-8909208113411</v>
      </c>
      <c r="K28" s="3">
        <f>Table7[[#This Row],[Column7]]-Table7[[#This Row],[Column2]]</f>
        <v>1030086399560</v>
      </c>
    </row>
    <row r="29" spans="1:11" ht="23.1" customHeight="1" x14ac:dyDescent="0.6">
      <c r="A29" s="2" t="s">
        <v>135</v>
      </c>
      <c r="B29" s="3">
        <v>15355810</v>
      </c>
      <c r="C29" s="3">
        <v>354142741610</v>
      </c>
      <c r="D29" s="3">
        <f>-1*Table7[[#This Row],[-131907309508.0000]]</f>
        <v>364525136938</v>
      </c>
      <c r="E29" s="3">
        <v>-364525136938</v>
      </c>
      <c r="F29" s="3">
        <f>Table7[[#This Row],[152607452646.0000]]-Table7[[#This Row],[Column1]]</f>
        <v>-10382395328</v>
      </c>
      <c r="G29" s="3">
        <v>15355810</v>
      </c>
      <c r="H29" s="3">
        <v>354142741610</v>
      </c>
      <c r="I29" s="3">
        <f>-1*Table7[[#This Row],[-212495441166.0000]]</f>
        <v>406924502143</v>
      </c>
      <c r="J29" s="3">
        <v>-406924502143</v>
      </c>
      <c r="K29" s="3">
        <f>Table7[[#This Row],[Column7]]-Table7[[#This Row],[Column2]]</f>
        <v>-52781760533</v>
      </c>
    </row>
    <row r="30" spans="1:11" ht="23.1" customHeight="1" x14ac:dyDescent="0.6">
      <c r="A30" s="2" t="s">
        <v>136</v>
      </c>
      <c r="B30" s="3">
        <v>535100309</v>
      </c>
      <c r="C30" s="3">
        <v>4828283503874</v>
      </c>
      <c r="D30" s="3">
        <f>-1*Table7[[#This Row],[-131907309508.0000]]</f>
        <v>5165486513652</v>
      </c>
      <c r="E30" s="3">
        <v>-5165486513652</v>
      </c>
      <c r="F30" s="3">
        <f>Table7[[#This Row],[152607452646.0000]]-Table7[[#This Row],[Column1]]</f>
        <v>-337203009778</v>
      </c>
      <c r="G30" s="3">
        <v>535100309</v>
      </c>
      <c r="H30" s="3">
        <v>4828283503874</v>
      </c>
      <c r="I30" s="3">
        <f>-1*Table7[[#This Row],[-212495441166.0000]]</f>
        <v>6174593355042</v>
      </c>
      <c r="J30" s="3">
        <v>-6174593355042</v>
      </c>
      <c r="K30" s="3">
        <f>Table7[[#This Row],[Column7]]-Table7[[#This Row],[Column2]]</f>
        <v>-1346309851168</v>
      </c>
    </row>
    <row r="31" spans="1:11" ht="23.1" customHeight="1" x14ac:dyDescent="0.6">
      <c r="A31" s="2" t="s">
        <v>137</v>
      </c>
      <c r="B31" s="3">
        <v>832589318</v>
      </c>
      <c r="C31" s="3">
        <v>5114036913582</v>
      </c>
      <c r="D31" s="3">
        <f>-1*Table7[[#This Row],[-131907309508.0000]]</f>
        <v>5200103770973</v>
      </c>
      <c r="E31" s="3">
        <v>-5200103770973</v>
      </c>
      <c r="F31" s="3">
        <f>Table7[[#This Row],[152607452646.0000]]-Table7[[#This Row],[Column1]]</f>
        <v>-86066857391</v>
      </c>
      <c r="G31" s="3">
        <v>832589318</v>
      </c>
      <c r="H31" s="3">
        <v>5114036913582</v>
      </c>
      <c r="I31" s="3">
        <f>-1*Table7[[#This Row],[-212495441166.0000]]</f>
        <v>7156694224431</v>
      </c>
      <c r="J31" s="3">
        <v>-7156694224431</v>
      </c>
      <c r="K31" s="3">
        <f>Table7[[#This Row],[Column7]]-Table7[[#This Row],[Column2]]</f>
        <v>-2042657310849</v>
      </c>
    </row>
    <row r="32" spans="1:11" ht="23.1" customHeight="1" x14ac:dyDescent="0.6">
      <c r="A32" s="2" t="s">
        <v>138</v>
      </c>
      <c r="B32" s="3">
        <v>11640319</v>
      </c>
      <c r="C32" s="3">
        <v>330217500234</v>
      </c>
      <c r="D32" s="3">
        <f>-1*Table7[[#This Row],[-131907309508.0000]]</f>
        <v>312889318893</v>
      </c>
      <c r="E32" s="3">
        <v>-312889318893</v>
      </c>
      <c r="F32" s="3">
        <f>Table7[[#This Row],[152607452646.0000]]-Table7[[#This Row],[Column1]]</f>
        <v>17328181341</v>
      </c>
      <c r="G32" s="3">
        <v>11640319</v>
      </c>
      <c r="H32" s="3">
        <v>330217500234</v>
      </c>
      <c r="I32" s="3">
        <f>-1*Table7[[#This Row],[-212495441166.0000]]</f>
        <v>449914282392</v>
      </c>
      <c r="J32" s="3">
        <v>-449914282392</v>
      </c>
      <c r="K32" s="3">
        <f>Table7[[#This Row],[Column7]]-Table7[[#This Row],[Column2]]</f>
        <v>-119696782158</v>
      </c>
    </row>
    <row r="33" spans="1:11" ht="23.1" customHeight="1" x14ac:dyDescent="0.6">
      <c r="A33" s="2" t="s">
        <v>139</v>
      </c>
      <c r="B33" s="3">
        <v>9475457</v>
      </c>
      <c r="C33" s="3">
        <v>269371873320</v>
      </c>
      <c r="D33" s="3">
        <f>-1*Table7[[#This Row],[-131907309508.0000]]</f>
        <v>283320158671</v>
      </c>
      <c r="E33" s="3">
        <v>-283320158671</v>
      </c>
      <c r="F33" s="3">
        <f>Table7[[#This Row],[152607452646.0000]]-Table7[[#This Row],[Column1]]</f>
        <v>-13948285351</v>
      </c>
      <c r="G33" s="3">
        <v>9475457</v>
      </c>
      <c r="H33" s="3">
        <v>269371873320</v>
      </c>
      <c r="I33" s="3">
        <f>-1*Table7[[#This Row],[-212495441166.0000]]</f>
        <v>299489926433</v>
      </c>
      <c r="J33" s="3">
        <v>-299489926433</v>
      </c>
      <c r="K33" s="3">
        <f>Table7[[#This Row],[Column7]]-Table7[[#This Row],[Column2]]</f>
        <v>-30118053113</v>
      </c>
    </row>
    <row r="34" spans="1:11" ht="23.1" customHeight="1" x14ac:dyDescent="0.6">
      <c r="A34" s="2" t="s">
        <v>140</v>
      </c>
      <c r="B34" s="3">
        <v>4352997</v>
      </c>
      <c r="C34" s="3">
        <v>89890667139</v>
      </c>
      <c r="D34" s="3">
        <f>-1*Table7[[#This Row],[-131907309508.0000]]</f>
        <v>100316563112</v>
      </c>
      <c r="E34" s="3">
        <v>-100316563112</v>
      </c>
      <c r="F34" s="3">
        <f>Table7[[#This Row],[152607452646.0000]]-Table7[[#This Row],[Column1]]</f>
        <v>-10425895973</v>
      </c>
      <c r="G34" s="3">
        <v>4352997</v>
      </c>
      <c r="H34" s="3">
        <v>89890667139</v>
      </c>
      <c r="I34" s="3">
        <f>-1*Table7[[#This Row],[-212495441166.0000]]</f>
        <v>127232847402</v>
      </c>
      <c r="J34" s="3">
        <v>-127232847402</v>
      </c>
      <c r="K34" s="3">
        <f>Table7[[#This Row],[Column7]]-Table7[[#This Row],[Column2]]</f>
        <v>-37342180263</v>
      </c>
    </row>
    <row r="35" spans="1:11" ht="23.1" customHeight="1" x14ac:dyDescent="0.6">
      <c r="A35" s="2" t="s">
        <v>141</v>
      </c>
      <c r="B35" s="3">
        <v>6920363</v>
      </c>
      <c r="C35" s="3">
        <v>203227977472</v>
      </c>
      <c r="D35" s="3">
        <f>-1*Table7[[#This Row],[-131907309508.0000]]</f>
        <v>206073691255</v>
      </c>
      <c r="E35" s="3">
        <v>-206073691255</v>
      </c>
      <c r="F35" s="3">
        <f>Table7[[#This Row],[152607452646.0000]]-Table7[[#This Row],[Column1]]</f>
        <v>-2845713783</v>
      </c>
      <c r="G35" s="3">
        <v>6920363</v>
      </c>
      <c r="H35" s="3">
        <v>203227977472</v>
      </c>
      <c r="I35" s="3">
        <f>-1*Table7[[#This Row],[-212495441166.0000]]</f>
        <v>282847754689</v>
      </c>
      <c r="J35" s="3">
        <v>-282847754689</v>
      </c>
      <c r="K35" s="3">
        <f>Table7[[#This Row],[Column7]]-Table7[[#This Row],[Column2]]</f>
        <v>-79619777217</v>
      </c>
    </row>
    <row r="36" spans="1:11" ht="23.1" customHeight="1" x14ac:dyDescent="0.6">
      <c r="A36" s="2" t="s">
        <v>142</v>
      </c>
      <c r="B36" s="3">
        <v>6242991</v>
      </c>
      <c r="C36" s="3">
        <v>281594439196</v>
      </c>
      <c r="D36" s="3">
        <f>-1*Table7[[#This Row],[-131907309508.0000]]</f>
        <v>297243603820</v>
      </c>
      <c r="E36" s="3">
        <v>-297243603820</v>
      </c>
      <c r="F36" s="3">
        <f>Table7[[#This Row],[152607452646.0000]]-Table7[[#This Row],[Column1]]</f>
        <v>-15649164624</v>
      </c>
      <c r="G36" s="3">
        <v>6242991</v>
      </c>
      <c r="H36" s="3">
        <v>281594439196</v>
      </c>
      <c r="I36" s="3">
        <f>-1*Table7[[#This Row],[-212495441166.0000]]</f>
        <v>291122973557</v>
      </c>
      <c r="J36" s="3">
        <v>-291122973557</v>
      </c>
      <c r="K36" s="3">
        <f>Table7[[#This Row],[Column7]]-Table7[[#This Row],[Column2]]</f>
        <v>-9528534361</v>
      </c>
    </row>
    <row r="37" spans="1:11" ht="23.1" customHeight="1" x14ac:dyDescent="0.6">
      <c r="A37" s="2" t="s">
        <v>143</v>
      </c>
      <c r="B37" s="3">
        <v>6927857</v>
      </c>
      <c r="C37" s="3">
        <v>106054106819</v>
      </c>
      <c r="D37" s="3">
        <f>-1*Table7[[#This Row],[-131907309508.0000]]</f>
        <v>95281044790</v>
      </c>
      <c r="E37" s="3">
        <v>-95281044790</v>
      </c>
      <c r="F37" s="3">
        <f>Table7[[#This Row],[152607452646.0000]]-Table7[[#This Row],[Column1]]</f>
        <v>10773062029</v>
      </c>
      <c r="G37" s="3">
        <v>6927857</v>
      </c>
      <c r="H37" s="3">
        <v>106054106819</v>
      </c>
      <c r="I37" s="3">
        <f>-1*Table7[[#This Row],[-212495441166.0000]]</f>
        <v>124697606949</v>
      </c>
      <c r="J37" s="3">
        <v>-124697606949</v>
      </c>
      <c r="K37" s="3">
        <f>Table7[[#This Row],[Column7]]-Table7[[#This Row],[Column2]]</f>
        <v>-18643500130</v>
      </c>
    </row>
    <row r="38" spans="1:11" ht="23.1" customHeight="1" x14ac:dyDescent="0.6">
      <c r="A38" s="2" t="s">
        <v>144</v>
      </c>
      <c r="B38" s="3">
        <v>85653467</v>
      </c>
      <c r="C38" s="3">
        <v>2668902153098</v>
      </c>
      <c r="D38" s="3">
        <f>-1*Table7[[#This Row],[-131907309508.0000]]</f>
        <v>2863836949269</v>
      </c>
      <c r="E38" s="3">
        <v>-2863836949269</v>
      </c>
      <c r="F38" s="3">
        <f>Table7[[#This Row],[152607452646.0000]]-Table7[[#This Row],[Column1]]</f>
        <v>-194934796171</v>
      </c>
      <c r="G38" s="3">
        <v>85653467</v>
      </c>
      <c r="H38" s="3">
        <v>2668902153098</v>
      </c>
      <c r="I38" s="3">
        <f>-1*Table7[[#This Row],[-212495441166.0000]]</f>
        <v>3120548751664</v>
      </c>
      <c r="J38" s="3">
        <v>-3120548751664</v>
      </c>
      <c r="K38" s="3">
        <f>Table7[[#This Row],[Column7]]-Table7[[#This Row],[Column2]]</f>
        <v>-451646598566</v>
      </c>
    </row>
    <row r="39" spans="1:11" ht="23.1" customHeight="1" x14ac:dyDescent="0.6">
      <c r="A39" s="2" t="s">
        <v>145</v>
      </c>
      <c r="B39" s="3">
        <v>19916404</v>
      </c>
      <c r="C39" s="3">
        <v>833743702030</v>
      </c>
      <c r="D39" s="3">
        <f>-1*Table7[[#This Row],[-131907309508.0000]]</f>
        <v>771270266993</v>
      </c>
      <c r="E39" s="3">
        <v>-771270266993</v>
      </c>
      <c r="F39" s="3">
        <f>Table7[[#This Row],[152607452646.0000]]-Table7[[#This Row],[Column1]]</f>
        <v>62473435037</v>
      </c>
      <c r="G39" s="3">
        <v>19916404</v>
      </c>
      <c r="H39" s="3">
        <v>833743702030</v>
      </c>
      <c r="I39" s="3">
        <f>-1*Table7[[#This Row],[-212495441166.0000]]</f>
        <v>823295005186</v>
      </c>
      <c r="J39" s="3">
        <v>-823295005186</v>
      </c>
      <c r="K39" s="3">
        <f>Table7[[#This Row],[Column7]]-Table7[[#This Row],[Column2]]</f>
        <v>10448696844</v>
      </c>
    </row>
    <row r="40" spans="1:11" ht="23.1" customHeight="1" x14ac:dyDescent="0.6">
      <c r="A40" s="2" t="s">
        <v>146</v>
      </c>
      <c r="B40" s="3">
        <v>10154466</v>
      </c>
      <c r="C40" s="3">
        <v>482731564926</v>
      </c>
      <c r="D40" s="3">
        <f>-1*Table7[[#This Row],[-131907309508.0000]]</f>
        <v>489648319326</v>
      </c>
      <c r="E40" s="3">
        <v>-489648319326</v>
      </c>
      <c r="F40" s="3">
        <f>Table7[[#This Row],[152607452646.0000]]-Table7[[#This Row],[Column1]]</f>
        <v>-6916754400</v>
      </c>
      <c r="G40" s="3">
        <v>10154466</v>
      </c>
      <c r="H40" s="3">
        <v>482731564926</v>
      </c>
      <c r="I40" s="3">
        <f>-1*Table7[[#This Row],[-212495441166.0000]]</f>
        <v>415209340535</v>
      </c>
      <c r="J40" s="3">
        <v>-415209340535</v>
      </c>
      <c r="K40" s="3">
        <f>Table7[[#This Row],[Column7]]-Table7[[#This Row],[Column2]]</f>
        <v>67522224391</v>
      </c>
    </row>
    <row r="41" spans="1:11" ht="23.1" customHeight="1" x14ac:dyDescent="0.6">
      <c r="A41" s="2" t="s">
        <v>147</v>
      </c>
      <c r="B41" s="3">
        <v>26512303</v>
      </c>
      <c r="C41" s="3">
        <v>212467072273</v>
      </c>
      <c r="D41" s="3">
        <f>-1*Table7[[#This Row],[-131907309508.0000]]</f>
        <v>256907199450</v>
      </c>
      <c r="E41" s="3">
        <v>-256907199450</v>
      </c>
      <c r="F41" s="3">
        <f>Table7[[#This Row],[152607452646.0000]]-Table7[[#This Row],[Column1]]</f>
        <v>-44440127177</v>
      </c>
      <c r="G41" s="3">
        <v>26512303</v>
      </c>
      <c r="H41" s="3">
        <v>212467072273</v>
      </c>
      <c r="I41" s="3">
        <f>-1*Table7[[#This Row],[-212495441166.0000]]</f>
        <v>423081924427</v>
      </c>
      <c r="J41" s="3">
        <v>-423081924427</v>
      </c>
      <c r="K41" s="3">
        <f>Table7[[#This Row],[Column7]]-Table7[[#This Row],[Column2]]</f>
        <v>-210614852154</v>
      </c>
    </row>
    <row r="42" spans="1:11" ht="23.1" customHeight="1" x14ac:dyDescent="0.6">
      <c r="A42" s="2" t="s">
        <v>148</v>
      </c>
      <c r="B42" s="3">
        <v>17403699</v>
      </c>
      <c r="C42" s="3">
        <v>356904660733</v>
      </c>
      <c r="D42" s="3">
        <f>-1*Table7[[#This Row],[-131907309508.0000]]</f>
        <v>370063931095</v>
      </c>
      <c r="E42" s="3">
        <v>-370063931095</v>
      </c>
      <c r="F42" s="3">
        <f>Table7[[#This Row],[152607452646.0000]]-Table7[[#This Row],[Column1]]</f>
        <v>-13159270362</v>
      </c>
      <c r="G42" s="3">
        <v>17403699</v>
      </c>
      <c r="H42" s="3">
        <v>356904660733</v>
      </c>
      <c r="I42" s="3">
        <f>-1*Table7[[#This Row],[-212495441166.0000]]</f>
        <v>571071383856</v>
      </c>
      <c r="J42" s="3">
        <v>-571071383856</v>
      </c>
      <c r="K42" s="3">
        <f>Table7[[#This Row],[Column7]]-Table7[[#This Row],[Column2]]</f>
        <v>-214166723123</v>
      </c>
    </row>
    <row r="43" spans="1:11" ht="23.1" customHeight="1" x14ac:dyDescent="0.6">
      <c r="A43" s="2" t="s">
        <v>149</v>
      </c>
      <c r="B43" s="3">
        <v>11609095</v>
      </c>
      <c r="C43" s="3">
        <v>170059988812</v>
      </c>
      <c r="D43" s="3">
        <f>-1*Table7[[#This Row],[-131907309508.0000]]</f>
        <v>194340055828</v>
      </c>
      <c r="E43" s="3">
        <v>-194340055828</v>
      </c>
      <c r="F43" s="3">
        <f>Table7[[#This Row],[152607452646.0000]]-Table7[[#This Row],[Column1]]</f>
        <v>-24280067016</v>
      </c>
      <c r="G43" s="3">
        <v>11609095</v>
      </c>
      <c r="H43" s="3">
        <v>170059988812</v>
      </c>
      <c r="I43" s="3">
        <f>-1*Table7[[#This Row],[-212495441166.0000]]</f>
        <v>264961597066</v>
      </c>
      <c r="J43" s="3">
        <v>-264961597066</v>
      </c>
      <c r="K43" s="3">
        <f>Table7[[#This Row],[Column7]]-Table7[[#This Row],[Column2]]</f>
        <v>-94901608254</v>
      </c>
    </row>
    <row r="44" spans="1:11" ht="23.1" customHeight="1" x14ac:dyDescent="0.6">
      <c r="A44" s="2" t="s">
        <v>150</v>
      </c>
      <c r="B44" s="3">
        <v>4566238</v>
      </c>
      <c r="C44" s="3">
        <v>113841053098</v>
      </c>
      <c r="D44" s="3">
        <f>-1*Table7[[#This Row],[-131907309508.0000]]</f>
        <v>121547807021</v>
      </c>
      <c r="E44" s="3">
        <v>-121547807021</v>
      </c>
      <c r="F44" s="3">
        <f>Table7[[#This Row],[152607452646.0000]]-Table7[[#This Row],[Column1]]</f>
        <v>-7706753923</v>
      </c>
      <c r="G44" s="3">
        <v>4566238</v>
      </c>
      <c r="H44" s="3">
        <v>113841053098</v>
      </c>
      <c r="I44" s="3">
        <f>-1*Table7[[#This Row],[-212495441166.0000]]</f>
        <v>119760026768</v>
      </c>
      <c r="J44" s="3">
        <v>-119760026768</v>
      </c>
      <c r="K44" s="3">
        <f>Table7[[#This Row],[Column7]]-Table7[[#This Row],[Column2]]</f>
        <v>-5918973670</v>
      </c>
    </row>
    <row r="45" spans="1:11" ht="23.1" customHeight="1" x14ac:dyDescent="0.6">
      <c r="A45" s="2" t="s">
        <v>151</v>
      </c>
      <c r="B45" s="3">
        <v>13970799</v>
      </c>
      <c r="C45" s="3">
        <v>142673051793</v>
      </c>
      <c r="D45" s="3">
        <f>-1*Table7[[#This Row],[-131907309508.0000]]</f>
        <v>156407866549</v>
      </c>
      <c r="E45" s="3">
        <v>-156407866549</v>
      </c>
      <c r="F45" s="3">
        <f>Table7[[#This Row],[152607452646.0000]]-Table7[[#This Row],[Column1]]</f>
        <v>-13734814756</v>
      </c>
      <c r="G45" s="3">
        <v>13970799</v>
      </c>
      <c r="H45" s="3">
        <v>142673051793</v>
      </c>
      <c r="I45" s="3">
        <f>-1*Table7[[#This Row],[-212495441166.0000]]</f>
        <v>175343174301</v>
      </c>
      <c r="J45" s="3">
        <v>-175343174301</v>
      </c>
      <c r="K45" s="3">
        <f>Table7[[#This Row],[Column7]]-Table7[[#This Row],[Column2]]</f>
        <v>-32670122508</v>
      </c>
    </row>
    <row r="46" spans="1:11" ht="23.1" customHeight="1" x14ac:dyDescent="0.6">
      <c r="A46" s="2" t="s">
        <v>152</v>
      </c>
      <c r="B46" s="3">
        <v>4812773</v>
      </c>
      <c r="C46" s="3">
        <v>134833165459</v>
      </c>
      <c r="D46" s="3">
        <f>-1*Table7[[#This Row],[-131907309508.0000]]</f>
        <v>153477777934</v>
      </c>
      <c r="E46" s="3">
        <v>-153477777934</v>
      </c>
      <c r="F46" s="3">
        <f>Table7[[#This Row],[152607452646.0000]]-Table7[[#This Row],[Column1]]</f>
        <v>-18644612475</v>
      </c>
      <c r="G46" s="3">
        <v>4812773</v>
      </c>
      <c r="H46" s="3">
        <v>134833165459</v>
      </c>
      <c r="I46" s="3">
        <f>-1*Table7[[#This Row],[-212495441166.0000]]</f>
        <v>155456513094</v>
      </c>
      <c r="J46" s="3">
        <v>-155456513094</v>
      </c>
      <c r="K46" s="3">
        <f>Table7[[#This Row],[Column7]]-Table7[[#This Row],[Column2]]</f>
        <v>-20623347635</v>
      </c>
    </row>
    <row r="47" spans="1:11" ht="23.1" customHeight="1" x14ac:dyDescent="0.6">
      <c r="A47" s="2" t="s">
        <v>153</v>
      </c>
      <c r="B47" s="3">
        <v>255359</v>
      </c>
      <c r="C47" s="3">
        <v>11620210785</v>
      </c>
      <c r="D47" s="3">
        <f>-1*Table7[[#This Row],[-131907309508.0000]]</f>
        <v>11834773259</v>
      </c>
      <c r="E47" s="3">
        <v>-11834773259</v>
      </c>
      <c r="F47" s="3">
        <f>Table7[[#This Row],[152607452646.0000]]-Table7[[#This Row],[Column1]]</f>
        <v>-214562474</v>
      </c>
      <c r="G47" s="3">
        <v>255359</v>
      </c>
      <c r="H47" s="3">
        <v>11620210785</v>
      </c>
      <c r="I47" s="3">
        <f>-1*Table7[[#This Row],[-212495441166.0000]]</f>
        <v>12418315617</v>
      </c>
      <c r="J47" s="3">
        <v>-12418315617</v>
      </c>
      <c r="K47" s="3">
        <f>Table7[[#This Row],[Column7]]-Table7[[#This Row],[Column2]]</f>
        <v>-798104832</v>
      </c>
    </row>
    <row r="48" spans="1:11" ht="23.1" customHeight="1" x14ac:dyDescent="0.6">
      <c r="A48" s="2" t="s">
        <v>154</v>
      </c>
      <c r="B48" s="3">
        <v>6619752</v>
      </c>
      <c r="C48" s="3">
        <v>126671906931</v>
      </c>
      <c r="D48" s="3">
        <f>-1*Table7[[#This Row],[-131907309508.0000]]</f>
        <v>147973506128</v>
      </c>
      <c r="E48" s="3">
        <v>-147973506128</v>
      </c>
      <c r="F48" s="3">
        <f>Table7[[#This Row],[152607452646.0000]]-Table7[[#This Row],[Column1]]</f>
        <v>-21301599197</v>
      </c>
      <c r="G48" s="3">
        <v>6619752</v>
      </c>
      <c r="H48" s="3">
        <v>126671906931</v>
      </c>
      <c r="I48" s="3">
        <f>-1*Table7[[#This Row],[-212495441166.0000]]</f>
        <v>158023908166</v>
      </c>
      <c r="J48" s="3">
        <v>-158023908166</v>
      </c>
      <c r="K48" s="3">
        <f>Table7[[#This Row],[Column7]]-Table7[[#This Row],[Column2]]</f>
        <v>-31352001235</v>
      </c>
    </row>
    <row r="49" spans="1:11" ht="23.1" customHeight="1" x14ac:dyDescent="0.6">
      <c r="A49" s="2" t="s">
        <v>155</v>
      </c>
      <c r="B49" s="3">
        <v>23062106</v>
      </c>
      <c r="C49" s="3">
        <v>83329196943</v>
      </c>
      <c r="D49" s="3">
        <f>-1*Table7[[#This Row],[-131907309508.0000]]</f>
        <v>99149348410</v>
      </c>
      <c r="E49" s="3">
        <v>-99149348410</v>
      </c>
      <c r="F49" s="3">
        <f>Table7[[#This Row],[152607452646.0000]]-Table7[[#This Row],[Column1]]</f>
        <v>-15820151467</v>
      </c>
      <c r="G49" s="3">
        <v>23062106</v>
      </c>
      <c r="H49" s="3">
        <v>83329196943</v>
      </c>
      <c r="I49" s="3">
        <f>-1*Table7[[#This Row],[-212495441166.0000]]</f>
        <v>103396575197</v>
      </c>
      <c r="J49" s="3">
        <v>-103396575197</v>
      </c>
      <c r="K49" s="3">
        <f>Table7[[#This Row],[Column7]]-Table7[[#This Row],[Column2]]</f>
        <v>-20067378254</v>
      </c>
    </row>
    <row r="50" spans="1:11" ht="23.1" customHeight="1" x14ac:dyDescent="0.6">
      <c r="A50" s="2" t="s">
        <v>156</v>
      </c>
      <c r="B50" s="3">
        <v>74973597</v>
      </c>
      <c r="C50" s="3">
        <v>1660152234193</v>
      </c>
      <c r="D50" s="3">
        <f>-1*Table7[[#This Row],[-131907309508.0000]]</f>
        <v>1696811594730</v>
      </c>
      <c r="E50" s="3">
        <v>-1696811594730</v>
      </c>
      <c r="F50" s="3">
        <f>Table7[[#This Row],[152607452646.0000]]-Table7[[#This Row],[Column1]]</f>
        <v>-36659360537</v>
      </c>
      <c r="G50" s="3">
        <v>74973597</v>
      </c>
      <c r="H50" s="3">
        <v>1660152234193</v>
      </c>
      <c r="I50" s="3">
        <f>-1*Table7[[#This Row],[-212495441166.0000]]</f>
        <v>1324173937688</v>
      </c>
      <c r="J50" s="3">
        <v>-1324173937688</v>
      </c>
      <c r="K50" s="3">
        <f>Table7[[#This Row],[Column7]]-Table7[[#This Row],[Column2]]</f>
        <v>335978296505</v>
      </c>
    </row>
    <row r="51" spans="1:11" ht="23.1" customHeight="1" x14ac:dyDescent="0.6">
      <c r="A51" s="2" t="s">
        <v>157</v>
      </c>
      <c r="B51" s="3">
        <v>2455136</v>
      </c>
      <c r="C51" s="3">
        <v>55247642581</v>
      </c>
      <c r="D51" s="3">
        <f>-1*Table7[[#This Row],[-131907309508.0000]]</f>
        <v>54033582217</v>
      </c>
      <c r="E51" s="3">
        <v>-54033582217</v>
      </c>
      <c r="F51" s="3">
        <f>Table7[[#This Row],[152607452646.0000]]-Table7[[#This Row],[Column1]]</f>
        <v>1214060364</v>
      </c>
      <c r="G51" s="3">
        <v>2455136</v>
      </c>
      <c r="H51" s="3">
        <v>55247642581</v>
      </c>
      <c r="I51" s="3">
        <f>-1*Table7[[#This Row],[-212495441166.0000]]</f>
        <v>53186829363</v>
      </c>
      <c r="J51" s="3">
        <v>-53186829363</v>
      </c>
      <c r="K51" s="3">
        <f>Table7[[#This Row],[Column7]]-Table7[[#This Row],[Column2]]</f>
        <v>2060813218</v>
      </c>
    </row>
    <row r="52" spans="1:11" ht="23.1" customHeight="1" x14ac:dyDescent="0.6">
      <c r="A52" s="2" t="s">
        <v>158</v>
      </c>
      <c r="B52" s="3">
        <v>14710877</v>
      </c>
      <c r="C52" s="3">
        <v>139588320185</v>
      </c>
      <c r="D52" s="3">
        <f>-1*Table7[[#This Row],[-131907309508.0000]]</f>
        <v>140020172447</v>
      </c>
      <c r="E52" s="3">
        <v>-140020172447</v>
      </c>
      <c r="F52" s="3">
        <f>Table7[[#This Row],[152607452646.0000]]-Table7[[#This Row],[Column1]]</f>
        <v>-431852262</v>
      </c>
      <c r="G52" s="3">
        <v>14710877</v>
      </c>
      <c r="H52" s="3">
        <v>139588320185</v>
      </c>
      <c r="I52" s="3">
        <f>-1*Table7[[#This Row],[-212495441166.0000]]</f>
        <v>183342729561</v>
      </c>
      <c r="J52" s="3">
        <v>-183342729561</v>
      </c>
      <c r="K52" s="3">
        <f>Table7[[#This Row],[Column7]]-Table7[[#This Row],[Column2]]</f>
        <v>-43754409376</v>
      </c>
    </row>
    <row r="53" spans="1:11" ht="23.1" customHeight="1" x14ac:dyDescent="0.6">
      <c r="A53" s="2" t="s">
        <v>159</v>
      </c>
      <c r="B53" s="3">
        <v>18731712</v>
      </c>
      <c r="C53" s="3">
        <v>591472238407</v>
      </c>
      <c r="D53" s="3">
        <f>-1*Table7[[#This Row],[-131907309508.0000]]</f>
        <v>576938328964</v>
      </c>
      <c r="E53" s="3">
        <v>-576938328964</v>
      </c>
      <c r="F53" s="3">
        <f>Table7[[#This Row],[152607452646.0000]]-Table7[[#This Row],[Column1]]</f>
        <v>14533909443</v>
      </c>
      <c r="G53" s="3">
        <v>18731712</v>
      </c>
      <c r="H53" s="3">
        <v>591472238407</v>
      </c>
      <c r="I53" s="3">
        <f>-1*Table7[[#This Row],[-212495441166.0000]]</f>
        <v>479960733666</v>
      </c>
      <c r="J53" s="3">
        <v>-479960733666</v>
      </c>
      <c r="K53" s="3">
        <f>Table7[[#This Row],[Column7]]-Table7[[#This Row],[Column2]]</f>
        <v>111511504741</v>
      </c>
    </row>
    <row r="54" spans="1:11" ht="23.1" customHeight="1" x14ac:dyDescent="0.6">
      <c r="A54" s="2" t="s">
        <v>160</v>
      </c>
      <c r="B54" s="3">
        <v>713018</v>
      </c>
      <c r="C54" s="3">
        <v>92779351043</v>
      </c>
      <c r="D54" s="3">
        <f>-1*Table7[[#This Row],[-131907309508.0000]]</f>
        <v>113967082937</v>
      </c>
      <c r="E54" s="3">
        <v>-113967082937</v>
      </c>
      <c r="F54" s="3">
        <f>Table7[[#This Row],[152607452646.0000]]-Table7[[#This Row],[Column1]]</f>
        <v>-21187731894</v>
      </c>
      <c r="G54" s="3">
        <v>713018</v>
      </c>
      <c r="H54" s="3">
        <v>92779351043</v>
      </c>
      <c r="I54" s="3">
        <f>-1*Table7[[#This Row],[-212495441166.0000]]</f>
        <v>136703167419</v>
      </c>
      <c r="J54" s="3">
        <v>-136703167419</v>
      </c>
      <c r="K54" s="3">
        <f>Table7[[#This Row],[Column7]]-Table7[[#This Row],[Column2]]</f>
        <v>-43923816376</v>
      </c>
    </row>
    <row r="55" spans="1:11" ht="23.1" customHeight="1" x14ac:dyDescent="0.6">
      <c r="A55" s="2" t="s">
        <v>161</v>
      </c>
      <c r="B55" s="3">
        <v>4861967</v>
      </c>
      <c r="C55" s="3">
        <v>123589578997</v>
      </c>
      <c r="D55" s="3">
        <f>-1*Table7[[#This Row],[-131907309508.0000]]</f>
        <v>144794003202</v>
      </c>
      <c r="E55" s="3">
        <v>-144794003202</v>
      </c>
      <c r="F55" s="3">
        <f>Table7[[#This Row],[152607452646.0000]]-Table7[[#This Row],[Column1]]</f>
        <v>-21204424205</v>
      </c>
      <c r="G55" s="3">
        <v>4861967</v>
      </c>
      <c r="H55" s="3">
        <v>123589578997</v>
      </c>
      <c r="I55" s="3">
        <f>-1*Table7[[#This Row],[-212495441166.0000]]</f>
        <v>123557819839</v>
      </c>
      <c r="J55" s="3">
        <v>-123557819839</v>
      </c>
      <c r="K55" s="3">
        <f>Table7[[#This Row],[Column7]]-Table7[[#This Row],[Column2]]</f>
        <v>31759158</v>
      </c>
    </row>
    <row r="56" spans="1:11" ht="23.1" customHeight="1" x14ac:dyDescent="0.6">
      <c r="A56" s="2" t="s">
        <v>162</v>
      </c>
      <c r="B56" s="3">
        <v>2819911</v>
      </c>
      <c r="C56" s="3">
        <v>33982280484</v>
      </c>
      <c r="D56" s="3">
        <f>-1*Table7[[#This Row],[-131907309508.0000]]</f>
        <v>34879628186</v>
      </c>
      <c r="E56" s="3">
        <v>-34879628186</v>
      </c>
      <c r="F56" s="3">
        <f>Table7[[#This Row],[152607452646.0000]]-Table7[[#This Row],[Column1]]</f>
        <v>-897347702</v>
      </c>
      <c r="G56" s="3">
        <v>2819911</v>
      </c>
      <c r="H56" s="3">
        <v>33982280484</v>
      </c>
      <c r="I56" s="3">
        <f>-1*Table7[[#This Row],[-212495441166.0000]]</f>
        <v>46179054769</v>
      </c>
      <c r="J56" s="3">
        <v>-46179054769</v>
      </c>
      <c r="K56" s="3">
        <f>Table7[[#This Row],[Column7]]-Table7[[#This Row],[Column2]]</f>
        <v>-12196774285</v>
      </c>
    </row>
    <row r="57" spans="1:11" ht="23.1" customHeight="1" x14ac:dyDescent="0.6">
      <c r="A57" s="2" t="s">
        <v>163</v>
      </c>
      <c r="B57" s="3">
        <v>1996889</v>
      </c>
      <c r="C57" s="3">
        <v>61904401211</v>
      </c>
      <c r="D57" s="3">
        <f>-1*Table7[[#This Row],[-131907309508.0000]]</f>
        <v>63028427094</v>
      </c>
      <c r="E57" s="3">
        <v>-63028427094</v>
      </c>
      <c r="F57" s="3">
        <f>Table7[[#This Row],[152607452646.0000]]-Table7[[#This Row],[Column1]]</f>
        <v>-1124025883</v>
      </c>
      <c r="G57" s="3">
        <v>1996889</v>
      </c>
      <c r="H57" s="3">
        <v>61904401211</v>
      </c>
      <c r="I57" s="3">
        <f>-1*Table7[[#This Row],[-212495441166.0000]]</f>
        <v>65669615719</v>
      </c>
      <c r="J57" s="3">
        <v>-65669615719</v>
      </c>
      <c r="K57" s="3">
        <f>Table7[[#This Row],[Column7]]-Table7[[#This Row],[Column2]]</f>
        <v>-3765214508</v>
      </c>
    </row>
    <row r="58" spans="1:11" ht="23.1" customHeight="1" x14ac:dyDescent="0.6">
      <c r="A58" s="2" t="s">
        <v>164</v>
      </c>
      <c r="B58" s="3">
        <v>2755261</v>
      </c>
      <c r="C58" s="3">
        <v>73206710576</v>
      </c>
      <c r="D58" s="3">
        <f>-1*Table7[[#This Row],[-131907309508.0000]]</f>
        <v>54558037048</v>
      </c>
      <c r="E58" s="3">
        <v>-54558037048</v>
      </c>
      <c r="F58" s="3">
        <f>Table7[[#This Row],[152607452646.0000]]-Table7[[#This Row],[Column1]]</f>
        <v>18648673528</v>
      </c>
      <c r="G58" s="3">
        <v>2755261</v>
      </c>
      <c r="H58" s="3">
        <v>73206710576</v>
      </c>
      <c r="I58" s="3">
        <f>-1*Table7[[#This Row],[-212495441166.0000]]</f>
        <v>72571359252</v>
      </c>
      <c r="J58" s="3">
        <v>-72571359252</v>
      </c>
      <c r="K58" s="3">
        <f>Table7[[#This Row],[Column7]]-Table7[[#This Row],[Column2]]</f>
        <v>635351324</v>
      </c>
    </row>
    <row r="59" spans="1:11" ht="23.1" customHeight="1" x14ac:dyDescent="0.6">
      <c r="A59" s="2" t="s">
        <v>165</v>
      </c>
      <c r="B59" s="3">
        <v>10486222</v>
      </c>
      <c r="C59" s="3">
        <v>597155608339</v>
      </c>
      <c r="D59" s="3">
        <f>-1*Table7[[#This Row],[-131907309508.0000]]</f>
        <v>660145772620</v>
      </c>
      <c r="E59" s="3">
        <v>-660145772620</v>
      </c>
      <c r="F59" s="3">
        <f>Table7[[#This Row],[152607452646.0000]]-Table7[[#This Row],[Column1]]</f>
        <v>-62990164281</v>
      </c>
      <c r="G59" s="3">
        <v>10486222</v>
      </c>
      <c r="H59" s="3">
        <v>597155608339</v>
      </c>
      <c r="I59" s="3">
        <f>-1*Table7[[#This Row],[-212495441166.0000]]</f>
        <v>1114700437585</v>
      </c>
      <c r="J59" s="3">
        <v>-1114700437585</v>
      </c>
      <c r="K59" s="3">
        <f>Table7[[#This Row],[Column7]]-Table7[[#This Row],[Column2]]</f>
        <v>-517544829246</v>
      </c>
    </row>
    <row r="60" spans="1:11" ht="23.1" customHeight="1" x14ac:dyDescent="0.6">
      <c r="A60" s="2" t="s">
        <v>166</v>
      </c>
      <c r="B60" s="3">
        <v>103822722</v>
      </c>
      <c r="C60" s="3">
        <v>1018764280303</v>
      </c>
      <c r="D60" s="3">
        <f>-1*Table7[[#This Row],[-131907309508.0000]]</f>
        <v>1065752476078</v>
      </c>
      <c r="E60" s="3">
        <v>-1065752476078</v>
      </c>
      <c r="F60" s="3">
        <f>Table7[[#This Row],[152607452646.0000]]-Table7[[#This Row],[Column1]]</f>
        <v>-46988195775</v>
      </c>
      <c r="G60" s="3">
        <v>103822722</v>
      </c>
      <c r="H60" s="3">
        <v>1018764280303</v>
      </c>
      <c r="I60" s="3">
        <f>-1*Table7[[#This Row],[-212495441166.0000]]</f>
        <v>1424009163695</v>
      </c>
      <c r="J60" s="3">
        <v>-1424009163695</v>
      </c>
      <c r="K60" s="3">
        <f>Table7[[#This Row],[Column7]]-Table7[[#This Row],[Column2]]</f>
        <v>-405244883392</v>
      </c>
    </row>
    <row r="61" spans="1:11" ht="23.1" customHeight="1" x14ac:dyDescent="0.6">
      <c r="A61" s="2" t="s">
        <v>167</v>
      </c>
      <c r="B61" s="3">
        <v>463323</v>
      </c>
      <c r="C61" s="3">
        <v>63214506179</v>
      </c>
      <c r="D61" s="3">
        <f>-1*Table7[[#This Row],[-131907309508.0000]]</f>
        <v>65288675397</v>
      </c>
      <c r="E61" s="3">
        <v>-65288675397</v>
      </c>
      <c r="F61" s="3">
        <f>Table7[[#This Row],[152607452646.0000]]-Table7[[#This Row],[Column1]]</f>
        <v>-2074169218</v>
      </c>
      <c r="G61" s="3">
        <v>463323</v>
      </c>
      <c r="H61" s="3">
        <v>63214506179</v>
      </c>
      <c r="I61" s="3">
        <f>-1*Table7[[#This Row],[-212495441166.0000]]</f>
        <v>65707142982</v>
      </c>
      <c r="J61" s="3">
        <v>-65707142982</v>
      </c>
      <c r="K61" s="3">
        <f>Table7[[#This Row],[Column7]]-Table7[[#This Row],[Column2]]</f>
        <v>-2492636803</v>
      </c>
    </row>
    <row r="62" spans="1:11" ht="23.1" customHeight="1" x14ac:dyDescent="0.6">
      <c r="A62" s="2" t="s">
        <v>168</v>
      </c>
      <c r="B62" s="3">
        <v>1271487646</v>
      </c>
      <c r="C62" s="3">
        <v>13759745845668</v>
      </c>
      <c r="D62" s="3">
        <f>-1*Table7[[#This Row],[-131907309508.0000]]</f>
        <v>14817804847007.002</v>
      </c>
      <c r="E62" s="3">
        <v>-14817804847007.002</v>
      </c>
      <c r="F62" s="3">
        <f>Table7[[#This Row],[152607452646.0000]]-Table7[[#This Row],[Column1]]</f>
        <v>-1058059001339.002</v>
      </c>
      <c r="G62" s="3">
        <v>1271487646</v>
      </c>
      <c r="H62" s="3">
        <v>13759745845668</v>
      </c>
      <c r="I62" s="3">
        <f>-1*Table7[[#This Row],[-212495441166.0000]]</f>
        <v>14053983354835</v>
      </c>
      <c r="J62" s="3">
        <v>-14053983354835</v>
      </c>
      <c r="K62" s="3">
        <f>Table7[[#This Row],[Column7]]-Table7[[#This Row],[Column2]]</f>
        <v>-294237509167</v>
      </c>
    </row>
    <row r="63" spans="1:11" ht="23.1" customHeight="1" x14ac:dyDescent="0.6">
      <c r="A63" s="2" t="s">
        <v>169</v>
      </c>
      <c r="B63" s="3">
        <v>10045340</v>
      </c>
      <c r="C63" s="3">
        <v>1190170746070</v>
      </c>
      <c r="D63" s="3">
        <f>-1*Table7[[#This Row],[-131907309508.0000]]</f>
        <v>1138032452107</v>
      </c>
      <c r="E63" s="3">
        <v>-1138032452107</v>
      </c>
      <c r="F63" s="3">
        <f>Table7[[#This Row],[152607452646.0000]]-Table7[[#This Row],[Column1]]</f>
        <v>52138293963</v>
      </c>
      <c r="G63" s="3">
        <v>10045340</v>
      </c>
      <c r="H63" s="3">
        <v>1190170746070</v>
      </c>
      <c r="I63" s="3">
        <f>-1*Table7[[#This Row],[-212495441166.0000]]</f>
        <v>824515919463</v>
      </c>
      <c r="J63" s="3">
        <v>-824515919463</v>
      </c>
      <c r="K63" s="3">
        <f>Table7[[#This Row],[Column7]]-Table7[[#This Row],[Column2]]</f>
        <v>365654826607</v>
      </c>
    </row>
    <row r="64" spans="1:11" ht="23.1" customHeight="1" x14ac:dyDescent="0.6">
      <c r="A64" s="2" t="s">
        <v>170</v>
      </c>
      <c r="B64" s="3">
        <v>15982188</v>
      </c>
      <c r="C64" s="3">
        <v>278373794037</v>
      </c>
      <c r="D64" s="3">
        <f>-1*Table7[[#This Row],[-131907309508.0000]]</f>
        <v>304954171212</v>
      </c>
      <c r="E64" s="3">
        <v>-304954171212</v>
      </c>
      <c r="F64" s="3">
        <f>Table7[[#This Row],[152607452646.0000]]-Table7[[#This Row],[Column1]]</f>
        <v>-26580377175</v>
      </c>
      <c r="G64" s="3">
        <v>15982188</v>
      </c>
      <c r="H64" s="3">
        <v>278373794037</v>
      </c>
      <c r="I64" s="3">
        <f>-1*Table7[[#This Row],[-212495441166.0000]]</f>
        <v>334736087361</v>
      </c>
      <c r="J64" s="3">
        <v>-334736087361</v>
      </c>
      <c r="K64" s="3">
        <f>Table7[[#This Row],[Column7]]-Table7[[#This Row],[Column2]]</f>
        <v>-56362293324</v>
      </c>
    </row>
    <row r="65" spans="1:11" ht="23.1" customHeight="1" x14ac:dyDescent="0.6">
      <c r="A65" s="2" t="s">
        <v>171</v>
      </c>
      <c r="B65" s="3">
        <v>9484128</v>
      </c>
      <c r="C65" s="3">
        <v>104482111366</v>
      </c>
      <c r="D65" s="3">
        <f>-1*Table7[[#This Row],[-131907309508.0000]]</f>
        <v>83714155155</v>
      </c>
      <c r="E65" s="3">
        <v>-83714155155</v>
      </c>
      <c r="F65" s="3">
        <f>Table7[[#This Row],[152607452646.0000]]-Table7[[#This Row],[Column1]]</f>
        <v>20767956211</v>
      </c>
      <c r="G65" s="3">
        <v>9484128</v>
      </c>
      <c r="H65" s="3">
        <v>104482111366</v>
      </c>
      <c r="I65" s="3">
        <f>-1*Table7[[#This Row],[-212495441166.0000]]</f>
        <v>118075201434</v>
      </c>
      <c r="J65" s="3">
        <v>-118075201434</v>
      </c>
      <c r="K65" s="3">
        <f>Table7[[#This Row],[Column7]]-Table7[[#This Row],[Column2]]</f>
        <v>-13593090068</v>
      </c>
    </row>
    <row r="66" spans="1:11" ht="23.1" customHeight="1" x14ac:dyDescent="0.6">
      <c r="A66" s="2" t="s">
        <v>172</v>
      </c>
      <c r="B66" s="3">
        <v>5837022</v>
      </c>
      <c r="C66" s="3">
        <v>250451236972</v>
      </c>
      <c r="D66" s="3">
        <f>-1*Table7[[#This Row],[-131907309508.0000]]</f>
        <v>274212530768</v>
      </c>
      <c r="E66" s="3">
        <v>-274212530768</v>
      </c>
      <c r="F66" s="3">
        <f>Table7[[#This Row],[152607452646.0000]]-Table7[[#This Row],[Column1]]</f>
        <v>-23761293796</v>
      </c>
      <c r="G66" s="3">
        <v>5837022</v>
      </c>
      <c r="H66" s="3">
        <v>250451236972</v>
      </c>
      <c r="I66" s="3">
        <f>-1*Table7[[#This Row],[-212495441166.0000]]</f>
        <v>227249985193</v>
      </c>
      <c r="J66" s="3">
        <v>-227249985193</v>
      </c>
      <c r="K66" s="3">
        <f>Table7[[#This Row],[Column7]]-Table7[[#This Row],[Column2]]</f>
        <v>23201251779</v>
      </c>
    </row>
    <row r="67" spans="1:11" ht="23.1" customHeight="1" x14ac:dyDescent="0.6">
      <c r="A67" s="2" t="s">
        <v>173</v>
      </c>
      <c r="B67" s="3">
        <v>4847633</v>
      </c>
      <c r="C67" s="3">
        <v>530276762919</v>
      </c>
      <c r="D67" s="3">
        <f>-1*Table7[[#This Row],[-131907309508.0000]]</f>
        <v>587365481079</v>
      </c>
      <c r="E67" s="3">
        <v>-587365481079</v>
      </c>
      <c r="F67" s="3">
        <f>Table7[[#This Row],[152607452646.0000]]-Table7[[#This Row],[Column1]]</f>
        <v>-57088718160</v>
      </c>
      <c r="G67" s="3">
        <v>4847633</v>
      </c>
      <c r="H67" s="3">
        <v>530276762919</v>
      </c>
      <c r="I67" s="3">
        <f>-1*Table7[[#This Row],[-212495441166.0000]]</f>
        <v>570528574930</v>
      </c>
      <c r="J67" s="3">
        <v>-570528574930</v>
      </c>
      <c r="K67" s="3">
        <f>Table7[[#This Row],[Column7]]-Table7[[#This Row],[Column2]]</f>
        <v>-40251812011</v>
      </c>
    </row>
    <row r="68" spans="1:11" ht="23.1" customHeight="1" x14ac:dyDescent="0.6">
      <c r="A68" s="2" t="s">
        <v>174</v>
      </c>
      <c r="B68" s="3">
        <v>41829147</v>
      </c>
      <c r="C68" s="3">
        <v>115569691688</v>
      </c>
      <c r="D68" s="3">
        <f>-1*Table7[[#This Row],[-131907309508.0000]]</f>
        <v>121456510972</v>
      </c>
      <c r="E68" s="3">
        <v>-121456510972</v>
      </c>
      <c r="F68" s="3">
        <f>Table7[[#This Row],[152607452646.0000]]-Table7[[#This Row],[Column1]]</f>
        <v>-5886819284</v>
      </c>
      <c r="G68" s="3">
        <v>41829147</v>
      </c>
      <c r="H68" s="3">
        <v>115569691688</v>
      </c>
      <c r="I68" s="3">
        <f>-1*Table7[[#This Row],[-212495441166.0000]]</f>
        <v>127519663460</v>
      </c>
      <c r="J68" s="3">
        <v>-127519663460</v>
      </c>
      <c r="K68" s="3">
        <f>Table7[[#This Row],[Column7]]-Table7[[#This Row],[Column2]]</f>
        <v>-11949971772</v>
      </c>
    </row>
    <row r="69" spans="1:11" ht="23.1" customHeight="1" x14ac:dyDescent="0.6">
      <c r="A69" s="2" t="s">
        <v>175</v>
      </c>
      <c r="B69" s="3">
        <v>4134944</v>
      </c>
      <c r="C69" s="3">
        <v>14176210753</v>
      </c>
      <c r="D69" s="3">
        <f>-1*Table7[[#This Row],[-131907309508.0000]]</f>
        <v>15524296344</v>
      </c>
      <c r="E69" s="3">
        <v>-15524296344</v>
      </c>
      <c r="F69" s="3">
        <f>Table7[[#This Row],[152607452646.0000]]-Table7[[#This Row],[Column1]]</f>
        <v>-1348085591</v>
      </c>
      <c r="G69" s="3">
        <v>4134944</v>
      </c>
      <c r="H69" s="3">
        <v>14176210753</v>
      </c>
      <c r="I69" s="3">
        <f>-1*Table7[[#This Row],[-212495441166.0000]]</f>
        <v>25992740886</v>
      </c>
      <c r="J69" s="3">
        <v>-25992740886</v>
      </c>
      <c r="K69" s="3">
        <f>Table7[[#This Row],[Column7]]-Table7[[#This Row],[Column2]]</f>
        <v>-11816530133</v>
      </c>
    </row>
    <row r="70" spans="1:11" ht="23.1" customHeight="1" x14ac:dyDescent="0.6">
      <c r="A70" s="2" t="s">
        <v>176</v>
      </c>
      <c r="B70" s="3">
        <v>213493629</v>
      </c>
      <c r="C70" s="3">
        <v>613967693922</v>
      </c>
      <c r="D70" s="3">
        <f>-1*Table7[[#This Row],[-131907309508.0000]]</f>
        <v>614672813740</v>
      </c>
      <c r="E70" s="3">
        <v>-614672813740</v>
      </c>
      <c r="F70" s="3">
        <f>Table7[[#This Row],[152607452646.0000]]-Table7[[#This Row],[Column1]]</f>
        <v>-705119818</v>
      </c>
      <c r="G70" s="3">
        <v>213493629</v>
      </c>
      <c r="H70" s="3">
        <v>613967693922</v>
      </c>
      <c r="I70" s="3">
        <f>-1*Table7[[#This Row],[-212495441166.0000]]</f>
        <v>629917273940</v>
      </c>
      <c r="J70" s="3">
        <v>-629917273940</v>
      </c>
      <c r="K70" s="3">
        <f>Table7[[#This Row],[Column7]]-Table7[[#This Row],[Column2]]</f>
        <v>-15949580018</v>
      </c>
    </row>
    <row r="71" spans="1:11" ht="23.1" customHeight="1" x14ac:dyDescent="0.6">
      <c r="A71" s="2" t="s">
        <v>177</v>
      </c>
      <c r="B71" s="3">
        <v>24904105</v>
      </c>
      <c r="C71" s="3">
        <v>308078502160</v>
      </c>
      <c r="D71" s="3">
        <f>-1*Table7[[#This Row],[-131907309508.0000]]</f>
        <v>302739804251</v>
      </c>
      <c r="E71" s="3">
        <v>-302739804251</v>
      </c>
      <c r="F71" s="3">
        <f>Table7[[#This Row],[152607452646.0000]]-Table7[[#This Row],[Column1]]</f>
        <v>5338697909</v>
      </c>
      <c r="G71" s="3">
        <v>24904105</v>
      </c>
      <c r="H71" s="3">
        <v>308078502160</v>
      </c>
      <c r="I71" s="3">
        <f>-1*Table7[[#This Row],[-212495441166.0000]]</f>
        <v>339940625283</v>
      </c>
      <c r="J71" s="3">
        <v>-339940625283</v>
      </c>
      <c r="K71" s="3">
        <f>Table7[[#This Row],[Column7]]-Table7[[#This Row],[Column2]]</f>
        <v>-31862123123</v>
      </c>
    </row>
    <row r="72" spans="1:11" ht="23.1" customHeight="1" x14ac:dyDescent="0.6">
      <c r="A72" s="2" t="s">
        <v>178</v>
      </c>
      <c r="B72" s="3">
        <v>6630188</v>
      </c>
      <c r="C72" s="3">
        <v>156221014771</v>
      </c>
      <c r="D72" s="3">
        <f>-1*Table7[[#This Row],[-131907309508.0000]]</f>
        <v>164207819903</v>
      </c>
      <c r="E72" s="3">
        <v>-164207819903</v>
      </c>
      <c r="F72" s="3">
        <f>Table7[[#This Row],[152607452646.0000]]-Table7[[#This Row],[Column1]]</f>
        <v>-7986805132</v>
      </c>
      <c r="G72" s="3">
        <v>6630188</v>
      </c>
      <c r="H72" s="3">
        <v>156221014771</v>
      </c>
      <c r="I72" s="3">
        <f>-1*Table7[[#This Row],[-212495441166.0000]]</f>
        <v>245884932386</v>
      </c>
      <c r="J72" s="3">
        <v>-245884932386</v>
      </c>
      <c r="K72" s="3">
        <f>Table7[[#This Row],[Column7]]-Table7[[#This Row],[Column2]]</f>
        <v>-89663917615</v>
      </c>
    </row>
    <row r="73" spans="1:11" ht="23.1" customHeight="1" x14ac:dyDescent="0.6">
      <c r="A73" s="2" t="s">
        <v>179</v>
      </c>
      <c r="B73" s="3">
        <v>6627155</v>
      </c>
      <c r="C73" s="3">
        <v>37216305198</v>
      </c>
      <c r="D73" s="3">
        <f>-1*Table7[[#This Row],[-131907309508.0000]]</f>
        <v>38737388005</v>
      </c>
      <c r="E73" s="3">
        <v>-38737388005</v>
      </c>
      <c r="F73" s="3">
        <f>Table7[[#This Row],[152607452646.0000]]-Table7[[#This Row],[Column1]]</f>
        <v>-1521082807</v>
      </c>
      <c r="G73" s="3">
        <v>6627155</v>
      </c>
      <c r="H73" s="3">
        <v>37216305198</v>
      </c>
      <c r="I73" s="3">
        <f>-1*Table7[[#This Row],[-212495441166.0000]]</f>
        <v>42749638832</v>
      </c>
      <c r="J73" s="3">
        <v>-42749638832</v>
      </c>
      <c r="K73" s="3">
        <f>Table7[[#This Row],[Column7]]-Table7[[#This Row],[Column2]]</f>
        <v>-5533333634</v>
      </c>
    </row>
    <row r="74" spans="1:11" ht="23.1" customHeight="1" x14ac:dyDescent="0.6">
      <c r="A74" s="2" t="s">
        <v>180</v>
      </c>
      <c r="B74" s="3">
        <v>4251597</v>
      </c>
      <c r="C74" s="3">
        <v>104807183950</v>
      </c>
      <c r="D74" s="3">
        <f>-1*Table7[[#This Row],[-131907309508.0000]]</f>
        <v>101502810157</v>
      </c>
      <c r="E74" s="3">
        <v>-101502810157</v>
      </c>
      <c r="F74" s="3">
        <f>Table7[[#This Row],[152607452646.0000]]-Table7[[#This Row],[Column1]]</f>
        <v>3304373793</v>
      </c>
      <c r="G74" s="3">
        <v>4251597</v>
      </c>
      <c r="H74" s="3">
        <v>104807183950</v>
      </c>
      <c r="I74" s="3">
        <f>-1*Table7[[#This Row],[-212495441166.0000]]</f>
        <v>120280422137</v>
      </c>
      <c r="J74" s="3">
        <v>-120280422137</v>
      </c>
      <c r="K74" s="3">
        <f>Table7[[#This Row],[Column7]]-Table7[[#This Row],[Column2]]</f>
        <v>-15473238187</v>
      </c>
    </row>
    <row r="75" spans="1:11" ht="23.1" customHeight="1" x14ac:dyDescent="0.6">
      <c r="A75" s="2" t="s">
        <v>181</v>
      </c>
      <c r="B75" s="3">
        <v>6649218</v>
      </c>
      <c r="C75" s="3">
        <v>165572581694</v>
      </c>
      <c r="D75" s="3">
        <f>-1*Table7[[#This Row],[-131907309508.0000]]</f>
        <v>180981919817</v>
      </c>
      <c r="E75" s="3">
        <v>-180981919817</v>
      </c>
      <c r="F75" s="3">
        <f>Table7[[#This Row],[152607452646.0000]]-Table7[[#This Row],[Column1]]</f>
        <v>-15409338123</v>
      </c>
      <c r="G75" s="3">
        <v>6649218</v>
      </c>
      <c r="H75" s="3">
        <v>165572581694</v>
      </c>
      <c r="I75" s="3">
        <f>-1*Table7[[#This Row],[-212495441166.0000]]</f>
        <v>169042390378</v>
      </c>
      <c r="J75" s="3">
        <v>-169042390378</v>
      </c>
      <c r="K75" s="3">
        <f>Table7[[#This Row],[Column7]]-Table7[[#This Row],[Column2]]</f>
        <v>-3469808684</v>
      </c>
    </row>
    <row r="76" spans="1:11" ht="23.1" customHeight="1" x14ac:dyDescent="0.6">
      <c r="A76" s="2" t="s">
        <v>182</v>
      </c>
      <c r="B76" s="3">
        <v>3438233</v>
      </c>
      <c r="C76" s="3">
        <v>34905898624</v>
      </c>
      <c r="D76" s="3">
        <f>-1*Table7[[#This Row],[-131907309508.0000]]</f>
        <v>39962844948</v>
      </c>
      <c r="E76" s="3">
        <v>-39962844948</v>
      </c>
      <c r="F76" s="3">
        <f>Table7[[#This Row],[152607452646.0000]]-Table7[[#This Row],[Column1]]</f>
        <v>-5056946324</v>
      </c>
      <c r="G76" s="3">
        <v>3438233</v>
      </c>
      <c r="H76" s="3">
        <v>34905898624</v>
      </c>
      <c r="I76" s="3">
        <f>-1*Table7[[#This Row],[-212495441166.0000]]</f>
        <v>43311761686</v>
      </c>
      <c r="J76" s="3">
        <v>-43311761686</v>
      </c>
      <c r="K76" s="3">
        <f>Table7[[#This Row],[Column7]]-Table7[[#This Row],[Column2]]</f>
        <v>-8405863062</v>
      </c>
    </row>
    <row r="77" spans="1:11" ht="23.1" customHeight="1" x14ac:dyDescent="0.6">
      <c r="A77" s="2" t="s">
        <v>183</v>
      </c>
      <c r="B77" s="3">
        <v>5579035</v>
      </c>
      <c r="C77" s="3">
        <v>128220283471</v>
      </c>
      <c r="D77" s="3">
        <f>-1*Table7[[#This Row],[-131907309508.0000]]</f>
        <v>129798182152</v>
      </c>
      <c r="E77" s="3">
        <v>-129798182152</v>
      </c>
      <c r="F77" s="3">
        <f>Table7[[#This Row],[152607452646.0000]]-Table7[[#This Row],[Column1]]</f>
        <v>-1577898681</v>
      </c>
      <c r="G77" s="3">
        <v>5579035</v>
      </c>
      <c r="H77" s="3">
        <v>128220283471</v>
      </c>
      <c r="I77" s="3">
        <f>-1*Table7[[#This Row],[-212495441166.0000]]</f>
        <v>131405854561</v>
      </c>
      <c r="J77" s="3">
        <v>-131405854561</v>
      </c>
      <c r="K77" s="3">
        <f>Table7[[#This Row],[Column7]]-Table7[[#This Row],[Column2]]</f>
        <v>-3185571090</v>
      </c>
    </row>
    <row r="78" spans="1:11" ht="23.1" customHeight="1" x14ac:dyDescent="0.6">
      <c r="A78" s="2" t="s">
        <v>184</v>
      </c>
      <c r="B78" s="3">
        <v>1093019</v>
      </c>
      <c r="C78" s="3">
        <v>53549992625</v>
      </c>
      <c r="D78" s="3">
        <f>-1*Table7[[#This Row],[-131907309508.0000]]</f>
        <v>52985048309</v>
      </c>
      <c r="E78" s="3">
        <v>-52985048309</v>
      </c>
      <c r="F78" s="3">
        <f>Table7[[#This Row],[152607452646.0000]]-Table7[[#This Row],[Column1]]</f>
        <v>564944316</v>
      </c>
      <c r="G78" s="3">
        <v>1093019</v>
      </c>
      <c r="H78" s="3">
        <v>53549992625</v>
      </c>
      <c r="I78" s="3">
        <f>-1*Table7[[#This Row],[-212495441166.0000]]</f>
        <v>55202143718</v>
      </c>
      <c r="J78" s="3">
        <v>-55202143718</v>
      </c>
      <c r="K78" s="3">
        <f>Table7[[#This Row],[Column7]]-Table7[[#This Row],[Column2]]</f>
        <v>-1652151093</v>
      </c>
    </row>
    <row r="79" spans="1:11" ht="23.1" customHeight="1" x14ac:dyDescent="0.6">
      <c r="A79" s="2" t="s">
        <v>185</v>
      </c>
      <c r="B79" s="3">
        <v>1418502</v>
      </c>
      <c r="C79" s="3">
        <v>134584402961</v>
      </c>
      <c r="D79" s="3">
        <f>-1*Table7[[#This Row],[-131907309508.0000]]</f>
        <v>132011477384</v>
      </c>
      <c r="E79" s="3">
        <v>-132011477384</v>
      </c>
      <c r="F79" s="3">
        <f>Table7[[#This Row],[152607452646.0000]]-Table7[[#This Row],[Column1]]</f>
        <v>2572925577</v>
      </c>
      <c r="G79" s="3">
        <v>1418502</v>
      </c>
      <c r="H79" s="3">
        <v>134584402961</v>
      </c>
      <c r="I79" s="3">
        <f>-1*Table7[[#This Row],[-212495441166.0000]]</f>
        <v>152094660551</v>
      </c>
      <c r="J79" s="3">
        <v>-152094660551</v>
      </c>
      <c r="K79" s="3">
        <f>Table7[[#This Row],[Column7]]-Table7[[#This Row],[Column2]]</f>
        <v>-17510257590</v>
      </c>
    </row>
    <row r="80" spans="1:11" ht="23.1" customHeight="1" x14ac:dyDescent="0.6">
      <c r="A80" s="2" t="s">
        <v>186</v>
      </c>
      <c r="B80" s="3">
        <v>9720637</v>
      </c>
      <c r="C80" s="3">
        <v>149584039468</v>
      </c>
      <c r="D80" s="3">
        <f>-1*Table7[[#This Row],[-131907309508.0000]]</f>
        <v>738082352472</v>
      </c>
      <c r="E80" s="3">
        <v>-738082352472</v>
      </c>
      <c r="F80" s="3">
        <f>Table7[[#This Row],[152607452646.0000]]-Table7[[#This Row],[Column1]]</f>
        <v>-588498313004</v>
      </c>
      <c r="G80" s="3">
        <v>9720637</v>
      </c>
      <c r="H80" s="3">
        <v>149584039468</v>
      </c>
      <c r="I80" s="3">
        <f>-1*Table7[[#This Row],[-212495441166.0000]]</f>
        <v>136809519800</v>
      </c>
      <c r="J80" s="3">
        <v>-136809519800</v>
      </c>
      <c r="K80" s="3">
        <f>Table7[[#This Row],[Column7]]-Table7[[#This Row],[Column2]]</f>
        <v>12774519668</v>
      </c>
    </row>
    <row r="81" spans="1:11" ht="23.1" customHeight="1" x14ac:dyDescent="0.6">
      <c r="A81" s="2" t="s">
        <v>187</v>
      </c>
      <c r="B81" s="3">
        <v>6073795</v>
      </c>
      <c r="C81" s="3">
        <v>556240247637</v>
      </c>
      <c r="D81" s="3">
        <f>-1*Table7[[#This Row],[-131907309508.0000]]</f>
        <v>611003392911</v>
      </c>
      <c r="E81" s="3">
        <v>-611003392911</v>
      </c>
      <c r="F81" s="3">
        <f>Table7[[#This Row],[152607452646.0000]]-Table7[[#This Row],[Column1]]</f>
        <v>-54763145274</v>
      </c>
      <c r="G81" s="3">
        <v>6073795</v>
      </c>
      <c r="H81" s="3">
        <v>556240247637</v>
      </c>
      <c r="I81" s="3">
        <f>-1*Table7[[#This Row],[-212495441166.0000]]</f>
        <v>613120805463</v>
      </c>
      <c r="J81" s="3">
        <v>-613120805463</v>
      </c>
      <c r="K81" s="3">
        <f>Table7[[#This Row],[Column7]]-Table7[[#This Row],[Column2]]</f>
        <v>-56880557826</v>
      </c>
    </row>
    <row r="82" spans="1:11" ht="23.1" customHeight="1" x14ac:dyDescent="0.6">
      <c r="A82" s="2" t="s">
        <v>188</v>
      </c>
      <c r="B82" s="3">
        <v>5416205</v>
      </c>
      <c r="C82" s="3">
        <v>156761148740</v>
      </c>
      <c r="D82" s="3">
        <f>-1*Table7[[#This Row],[-131907309508.0000]]</f>
        <v>176249168944</v>
      </c>
      <c r="E82" s="3">
        <v>-176249168944</v>
      </c>
      <c r="F82" s="3">
        <f>Table7[[#This Row],[152607452646.0000]]-Table7[[#This Row],[Column1]]</f>
        <v>-19488020204</v>
      </c>
      <c r="G82" s="3">
        <v>5416205</v>
      </c>
      <c r="H82" s="3">
        <v>156761148740</v>
      </c>
      <c r="I82" s="3">
        <f>-1*Table7[[#This Row],[-212495441166.0000]]</f>
        <v>144025843089</v>
      </c>
      <c r="J82" s="3">
        <v>-144025843089</v>
      </c>
      <c r="K82" s="3">
        <f>Table7[[#This Row],[Column7]]-Table7[[#This Row],[Column2]]</f>
        <v>12735305651</v>
      </c>
    </row>
    <row r="83" spans="1:11" ht="23.1" customHeight="1" x14ac:dyDescent="0.6">
      <c r="A83" s="2" t="s">
        <v>189</v>
      </c>
      <c r="B83" s="3">
        <v>5226357</v>
      </c>
      <c r="C83" s="3">
        <v>45904763877</v>
      </c>
      <c r="D83" s="3">
        <f>-1*Table7[[#This Row],[-131907309508.0000]]</f>
        <v>51409204482</v>
      </c>
      <c r="E83" s="3">
        <v>-51409204482</v>
      </c>
      <c r="F83" s="3">
        <f>Table7[[#This Row],[152607452646.0000]]-Table7[[#This Row],[Column1]]</f>
        <v>-5504440605</v>
      </c>
      <c r="G83" s="3">
        <v>5226357</v>
      </c>
      <c r="H83" s="3">
        <v>45904763877</v>
      </c>
      <c r="I83" s="3">
        <f>-1*Table7[[#This Row],[-212495441166.0000]]</f>
        <v>71351335231</v>
      </c>
      <c r="J83" s="3">
        <v>-71351335231</v>
      </c>
      <c r="K83" s="3">
        <f>Table7[[#This Row],[Column7]]-Table7[[#This Row],[Column2]]</f>
        <v>-25446571354</v>
      </c>
    </row>
    <row r="84" spans="1:11" ht="23.1" customHeight="1" x14ac:dyDescent="0.6">
      <c r="A84" s="2" t="s">
        <v>190</v>
      </c>
      <c r="B84" s="3">
        <v>2615525</v>
      </c>
      <c r="C84" s="3">
        <v>62306726876</v>
      </c>
      <c r="D84" s="3">
        <f>-1*Table7[[#This Row],[-131907309508.0000]]</f>
        <v>62078125434</v>
      </c>
      <c r="E84" s="3">
        <v>-62078125434</v>
      </c>
      <c r="F84" s="3">
        <f>Table7[[#This Row],[152607452646.0000]]-Table7[[#This Row],[Column1]]</f>
        <v>228601442</v>
      </c>
      <c r="G84" s="3">
        <v>2615525</v>
      </c>
      <c r="H84" s="3">
        <v>62306726876</v>
      </c>
      <c r="I84" s="3">
        <f>-1*Table7[[#This Row],[-212495441166.0000]]</f>
        <v>60698711151</v>
      </c>
      <c r="J84" s="3">
        <v>-60698711151</v>
      </c>
      <c r="K84" s="3">
        <f>Table7[[#This Row],[Column7]]-Table7[[#This Row],[Column2]]</f>
        <v>1608015725</v>
      </c>
    </row>
    <row r="85" spans="1:11" ht="23.1" customHeight="1" x14ac:dyDescent="0.6">
      <c r="A85" s="2" t="s">
        <v>191</v>
      </c>
      <c r="B85" s="3">
        <v>9054948</v>
      </c>
      <c r="C85" s="3">
        <v>79595838711</v>
      </c>
      <c r="D85" s="3">
        <f>-1*Table7[[#This Row],[-131907309508.0000]]</f>
        <v>80390098972</v>
      </c>
      <c r="E85" s="3">
        <v>-80390098972</v>
      </c>
      <c r="F85" s="3">
        <f>Table7[[#This Row],[152607452646.0000]]-Table7[[#This Row],[Column1]]</f>
        <v>-794260261</v>
      </c>
      <c r="G85" s="3">
        <v>9054948</v>
      </c>
      <c r="H85" s="3">
        <v>79595838711</v>
      </c>
      <c r="I85" s="3">
        <f>-1*Table7[[#This Row],[-212495441166.0000]]</f>
        <v>80388261289</v>
      </c>
      <c r="J85" s="3">
        <v>-80388261289</v>
      </c>
      <c r="K85" s="3">
        <f>Table7[[#This Row],[Column7]]-Table7[[#This Row],[Column2]]</f>
        <v>-792422578</v>
      </c>
    </row>
    <row r="86" spans="1:11" ht="23.1" customHeight="1" x14ac:dyDescent="0.6">
      <c r="A86" s="2" t="s">
        <v>196</v>
      </c>
      <c r="B86" s="3">
        <v>137762381</v>
      </c>
      <c r="C86" s="3">
        <v>2835732268939</v>
      </c>
      <c r="D86" s="3">
        <f>-1*Table7[[#This Row],[-131907309508.0000]]</f>
        <v>2831410001959</v>
      </c>
      <c r="E86" s="3">
        <v>-2831410001959</v>
      </c>
      <c r="F86" s="3">
        <f>Table7[[#This Row],[152607452646.0000]]-Table7[[#This Row],[Column1]]</f>
        <v>4322266980</v>
      </c>
      <c r="G86" s="3">
        <v>137762381</v>
      </c>
      <c r="H86" s="3">
        <v>2835732268939</v>
      </c>
      <c r="I86" s="3">
        <f>-1*Table7[[#This Row],[-212495441166.0000]]</f>
        <v>2825816625483</v>
      </c>
      <c r="J86" s="3">
        <v>-2825816625483</v>
      </c>
      <c r="K86" s="3">
        <f>Table7[[#This Row],[Column7]]-Table7[[#This Row],[Column2]]</f>
        <v>9915643456</v>
      </c>
    </row>
    <row r="87" spans="1:11" ht="23.1" customHeight="1" x14ac:dyDescent="0.6">
      <c r="A87" s="2" t="s">
        <v>230</v>
      </c>
      <c r="B87" s="3">
        <v>1</v>
      </c>
      <c r="C87" s="3">
        <v>973296</v>
      </c>
      <c r="D87" s="3">
        <f>-1*Table7[[#This Row],[-131907309508.0000]]</f>
        <v>-432774192</v>
      </c>
      <c r="E87" s="3">
        <v>432774192</v>
      </c>
      <c r="F87" s="3">
        <f>Table7[[#This Row],[152607452646.0000]]-Table7[[#This Row],[Column1]]</f>
        <v>433747488</v>
      </c>
      <c r="G87" s="3">
        <v>1</v>
      </c>
      <c r="H87" s="3">
        <v>973296</v>
      </c>
      <c r="I87" s="3">
        <f>-1*Table7[[#This Row],[-212495441166.0000]]</f>
        <v>960696</v>
      </c>
      <c r="J87" s="3">
        <v>-960696</v>
      </c>
      <c r="K87" s="3">
        <f>Table7[[#This Row],[Column7]]-Table7[[#This Row],[Column2]]</f>
        <v>12600</v>
      </c>
    </row>
    <row r="88" spans="1:11" ht="23.1" customHeight="1" x14ac:dyDescent="0.6">
      <c r="A88" s="2" t="s">
        <v>218</v>
      </c>
      <c r="B88" s="3">
        <v>0</v>
      </c>
      <c r="C88" s="3">
        <v>0</v>
      </c>
      <c r="D88" s="3">
        <f>-1*Table7[[#This Row],[-131907309508.0000]]</f>
        <v>-8060119345</v>
      </c>
      <c r="E88" s="3">
        <v>8060119345</v>
      </c>
      <c r="F88" s="3">
        <f>Table7[[#This Row],[152607452646.0000]]-Table7[[#This Row],[Column1]]</f>
        <v>8060119345</v>
      </c>
      <c r="G88" s="3">
        <v>0</v>
      </c>
      <c r="H88" s="3">
        <v>0</v>
      </c>
      <c r="I88" s="3">
        <f>-1*Table7[[#This Row],[-212495441166.0000]]</f>
        <v>0</v>
      </c>
      <c r="J88" s="3">
        <v>0</v>
      </c>
      <c r="K88" s="3">
        <f>Table7[[#This Row],[Column7]]-Table7[[#This Row],[Column2]]</f>
        <v>0</v>
      </c>
    </row>
    <row r="89" spans="1:11" ht="23.1" customHeight="1" x14ac:dyDescent="0.6">
      <c r="A89" s="2" t="s">
        <v>236</v>
      </c>
      <c r="B89" s="3">
        <v>420000</v>
      </c>
      <c r="C89" s="3">
        <v>419695500000</v>
      </c>
      <c r="D89" s="3">
        <f>-1*Table7[[#This Row],[-131907309508.0000]]</f>
        <v>418589061538</v>
      </c>
      <c r="E89" s="3">
        <v>-418589061538</v>
      </c>
      <c r="F89" s="3">
        <f>Table7[[#This Row],[152607452646.0000]]-Table7[[#This Row],[Column1]]</f>
        <v>1106438462</v>
      </c>
      <c r="G89" s="3">
        <v>420000</v>
      </c>
      <c r="H89" s="3">
        <v>419695500000</v>
      </c>
      <c r="I89" s="3">
        <f>-1*Table7[[#This Row],[-212495441166.0000]]</f>
        <v>420450000000</v>
      </c>
      <c r="J89" s="3">
        <v>-420450000000</v>
      </c>
      <c r="K89" s="3">
        <f>Table7[[#This Row],[Column7]]-Table7[[#This Row],[Column2]]</f>
        <v>-754500000</v>
      </c>
    </row>
    <row r="90" spans="1:11" ht="23.1" customHeight="1" x14ac:dyDescent="0.6">
      <c r="A90" s="2" t="s">
        <v>209</v>
      </c>
      <c r="B90" s="3">
        <v>0</v>
      </c>
      <c r="C90" s="3">
        <v>0</v>
      </c>
      <c r="D90" s="3">
        <f>-1*Table7[[#This Row],[-131907309508.0000]]</f>
        <v>-145000000</v>
      </c>
      <c r="E90" s="3">
        <v>145000000</v>
      </c>
      <c r="F90" s="3">
        <f>Table7[[#This Row],[152607452646.0000]]-Table7[[#This Row],[Column1]]</f>
        <v>145000000</v>
      </c>
      <c r="G90" s="3">
        <v>0</v>
      </c>
      <c r="H90" s="3">
        <v>0</v>
      </c>
      <c r="I90" s="3">
        <f>-1*Table7[[#This Row],[-212495441166.0000]]</f>
        <v>0</v>
      </c>
      <c r="J90" s="3">
        <v>0</v>
      </c>
      <c r="K90" s="3">
        <f>Table7[[#This Row],[Column7]]-Table7[[#This Row],[Column2]]</f>
        <v>0</v>
      </c>
    </row>
    <row r="91" spans="1:11" ht="23.1" customHeight="1" x14ac:dyDescent="0.6">
      <c r="A91" s="2" t="s">
        <v>227</v>
      </c>
      <c r="B91" s="3">
        <v>0</v>
      </c>
      <c r="C91" s="3">
        <v>0</v>
      </c>
      <c r="D91" s="3">
        <f>-1*Table7[[#This Row],[-131907309508.0000]]</f>
        <v>-1156375000</v>
      </c>
      <c r="E91" s="3">
        <v>1156375000</v>
      </c>
      <c r="F91" s="3">
        <f>Table7[[#This Row],[152607452646.0000]]-Table7[[#This Row],[Column1]]</f>
        <v>1156375000</v>
      </c>
      <c r="G91" s="3">
        <v>0</v>
      </c>
      <c r="H91" s="3">
        <v>0</v>
      </c>
      <c r="I91" s="3">
        <f>-1*Table7[[#This Row],[-212495441166.0000]]</f>
        <v>0</v>
      </c>
      <c r="J91" s="3">
        <v>0</v>
      </c>
      <c r="K91" s="3">
        <f>Table7[[#This Row],[Column7]]-Table7[[#This Row],[Column2]]</f>
        <v>0</v>
      </c>
    </row>
    <row r="92" spans="1:11" ht="23.1" customHeight="1" x14ac:dyDescent="0.6">
      <c r="A92" s="2" t="s">
        <v>215</v>
      </c>
      <c r="B92" s="3">
        <v>110000</v>
      </c>
      <c r="C92" s="3">
        <v>109920250000</v>
      </c>
      <c r="D92" s="3">
        <f>-1*Table7[[#This Row],[-131907309508.0000]]</f>
        <v>109866250000</v>
      </c>
      <c r="E92" s="3">
        <v>-109866250000</v>
      </c>
      <c r="F92" s="3">
        <f>Table7[[#This Row],[152607452646.0000]]-Table7[[#This Row],[Column1]]</f>
        <v>54000000</v>
      </c>
      <c r="G92" s="3">
        <v>110000</v>
      </c>
      <c r="H92" s="3">
        <v>109920250000</v>
      </c>
      <c r="I92" s="3">
        <f>-1*Table7[[#This Row],[-212495441166.0000]]</f>
        <v>110079750000</v>
      </c>
      <c r="J92" s="3">
        <v>-110079750000</v>
      </c>
      <c r="K92" s="3">
        <f>Table7[[#This Row],[Column7]]-Table7[[#This Row],[Column2]]</f>
        <v>-159500000</v>
      </c>
    </row>
    <row r="93" spans="1:11" ht="23.1" customHeight="1" x14ac:dyDescent="0.6">
      <c r="A93" s="2" t="s">
        <v>202</v>
      </c>
      <c r="B93" s="3">
        <v>0</v>
      </c>
      <c r="C93" s="3">
        <v>0</v>
      </c>
      <c r="D93" s="3">
        <f>-1*Table7[[#This Row],[-131907309508.0000]]</f>
        <v>-587500000</v>
      </c>
      <c r="E93" s="3">
        <v>587500000</v>
      </c>
      <c r="F93" s="3">
        <f>Table7[[#This Row],[152607452646.0000]]-Table7[[#This Row],[Column1]]</f>
        <v>587500000</v>
      </c>
      <c r="G93" s="3">
        <v>0</v>
      </c>
      <c r="H93" s="3">
        <v>0</v>
      </c>
      <c r="I93" s="3">
        <f>-1*Table7[[#This Row],[-212495441166.0000]]</f>
        <v>0</v>
      </c>
      <c r="J93" s="3">
        <v>0</v>
      </c>
      <c r="K93" s="3">
        <f>Table7[[#This Row],[Column7]]-Table7[[#This Row],[Column2]]</f>
        <v>0</v>
      </c>
    </row>
    <row r="94" spans="1:11" ht="23.1" customHeight="1" x14ac:dyDescent="0.6">
      <c r="A94" s="2" t="s">
        <v>212</v>
      </c>
      <c r="B94" s="3">
        <v>99944</v>
      </c>
      <c r="C94" s="3">
        <v>99871540600</v>
      </c>
      <c r="D94" s="3">
        <f>-1*Table7[[#This Row],[-131907309508.0000]]</f>
        <v>99871540600</v>
      </c>
      <c r="E94" s="3">
        <v>-99871540600</v>
      </c>
      <c r="F94" s="3">
        <f>Table7[[#This Row],[152607452646.0000]]-Table7[[#This Row],[Column1]]</f>
        <v>0</v>
      </c>
      <c r="G94" s="3">
        <v>99944</v>
      </c>
      <c r="H94" s="3">
        <v>99871540600</v>
      </c>
      <c r="I94" s="3">
        <f>-1*Table7[[#This Row],[-212495441166.0000]]</f>
        <v>100016459400</v>
      </c>
      <c r="J94" s="3">
        <v>-100016459400</v>
      </c>
      <c r="K94" s="3">
        <f>Table7[[#This Row],[Column7]]-Table7[[#This Row],[Column2]]</f>
        <v>-144918800</v>
      </c>
    </row>
    <row r="95" spans="1:11" ht="23.1" customHeight="1" x14ac:dyDescent="0.6">
      <c r="A95" s="2" t="s">
        <v>233</v>
      </c>
      <c r="B95" s="3">
        <v>4509999</v>
      </c>
      <c r="C95" s="3">
        <v>4506729250725</v>
      </c>
      <c r="D95" s="3">
        <f>-1*Table7[[#This Row],[-131907309508.0000]]</f>
        <v>4509953300053</v>
      </c>
      <c r="E95" s="3">
        <v>-4509953300053</v>
      </c>
      <c r="F95" s="3">
        <f>Table7[[#This Row],[152607452646.0000]]-Table7[[#This Row],[Column1]]</f>
        <v>-3224049328</v>
      </c>
      <c r="G95" s="3">
        <v>4509999</v>
      </c>
      <c r="H95" s="3">
        <v>4506729250725</v>
      </c>
      <c r="I95" s="3">
        <f>-1*Table7[[#This Row],[-212495441166.0000]]</f>
        <v>4511663402278</v>
      </c>
      <c r="J95" s="3">
        <v>-4511663402278</v>
      </c>
      <c r="K95" s="3">
        <f>Table7[[#This Row],[Column7]]-Table7[[#This Row],[Column2]]</f>
        <v>-4934151553</v>
      </c>
    </row>
    <row r="96" spans="1:11" ht="23.1" customHeight="1" x14ac:dyDescent="0.6">
      <c r="A96" s="2" t="s">
        <v>206</v>
      </c>
      <c r="B96" s="3">
        <v>0</v>
      </c>
      <c r="C96" s="3">
        <v>0</v>
      </c>
      <c r="D96" s="3">
        <f>-1*Table7[[#This Row],[-131907309508.0000]]</f>
        <v>-231999764</v>
      </c>
      <c r="E96" s="3">
        <v>231999764</v>
      </c>
      <c r="F96" s="3">
        <f>Table7[[#This Row],[152607452646.0000]]-Table7[[#This Row],[Column1]]</f>
        <v>231999764</v>
      </c>
      <c r="G96" s="3">
        <v>0</v>
      </c>
      <c r="H96" s="3">
        <v>0</v>
      </c>
      <c r="I96" s="3">
        <f>-1*Table7[[#This Row],[-212495441166.0000]]</f>
        <v>0</v>
      </c>
      <c r="J96" s="3">
        <v>0</v>
      </c>
      <c r="K96" s="3">
        <f>Table7[[#This Row],[Column7]]-Table7[[#This Row],[Column2]]</f>
        <v>0</v>
      </c>
    </row>
    <row r="97" spans="1:11" ht="23.1" customHeight="1" x14ac:dyDescent="0.6">
      <c r="A97" s="2" t="s">
        <v>221</v>
      </c>
      <c r="B97" s="3">
        <v>0</v>
      </c>
      <c r="C97" s="3">
        <v>0</v>
      </c>
      <c r="D97" s="3">
        <f>-1*Table7[[#This Row],[-131907309508.0000]]</f>
        <v>-516982278</v>
      </c>
      <c r="E97" s="3">
        <v>516982278</v>
      </c>
      <c r="F97" s="3">
        <f>Table7[[#This Row],[152607452646.0000]]-Table7[[#This Row],[Column1]]</f>
        <v>516982278</v>
      </c>
      <c r="G97" s="3">
        <v>0</v>
      </c>
      <c r="H97" s="3">
        <v>0</v>
      </c>
      <c r="I97" s="3">
        <f>-1*Table7[[#This Row],[-212495441166.0000]]</f>
        <v>0</v>
      </c>
      <c r="J97" s="3">
        <v>0</v>
      </c>
      <c r="K97" s="3">
        <f>Table7[[#This Row],[Column7]]-Table7[[#This Row],[Column2]]</f>
        <v>0</v>
      </c>
    </row>
    <row r="98" spans="1:11" ht="23.1" customHeight="1" x14ac:dyDescent="0.6">
      <c r="A98" s="2" t="s">
        <v>224</v>
      </c>
      <c r="B98" s="3">
        <v>500000</v>
      </c>
      <c r="C98" s="3">
        <v>499637999638</v>
      </c>
      <c r="D98" s="3">
        <f>-1*Table7[[#This Row],[-131907309508.0000]]</f>
        <v>500363000340</v>
      </c>
      <c r="E98" s="3">
        <v>-500363000340</v>
      </c>
      <c r="F98" s="3">
        <f>Table7[[#This Row],[152607452646.0000]]-Table7[[#This Row],[Column1]]</f>
        <v>-725000702</v>
      </c>
      <c r="G98" s="3">
        <v>500000</v>
      </c>
      <c r="H98" s="3">
        <v>499637999638</v>
      </c>
      <c r="I98" s="3">
        <f>-1*Table7[[#This Row],[-212495441166.0000]]</f>
        <v>500363000340</v>
      </c>
      <c r="J98" s="3">
        <v>-500363000340</v>
      </c>
      <c r="K98" s="3">
        <f>Table7[[#This Row],[Column7]]-Table7[[#This Row],[Column2]]</f>
        <v>-725000702</v>
      </c>
    </row>
    <row r="99" spans="1:11" ht="23.1" customHeight="1" x14ac:dyDescent="0.6">
      <c r="A99" s="2" t="s">
        <v>271</v>
      </c>
      <c r="B99" s="3">
        <v>0</v>
      </c>
      <c r="C99" s="3">
        <v>0</v>
      </c>
      <c r="D99" s="3">
        <f>-1*Table7[[#This Row],[-131907309508.0000]]</f>
        <v>0</v>
      </c>
      <c r="E99" s="3">
        <v>0</v>
      </c>
      <c r="F99" s="3">
        <f>Table7[[#This Row],[152607452646.0000]]-Table7[[#This Row],[Column1]]</f>
        <v>0</v>
      </c>
      <c r="G99" s="3">
        <v>0</v>
      </c>
      <c r="H99" s="3">
        <v>22037244207</v>
      </c>
      <c r="I99" s="3">
        <f>-1*Table7[[#This Row],[-212495441166.0000]]</f>
        <v>0</v>
      </c>
      <c r="J99" s="3">
        <v>0</v>
      </c>
      <c r="K99" s="3">
        <f>Table7[[#This Row],[Column7]]-Table7[[#This Row],[Column2]]</f>
        <v>22037244207</v>
      </c>
    </row>
    <row r="100" spans="1:11" ht="23.1" customHeight="1" x14ac:dyDescent="0.6">
      <c r="A100" s="2" t="s">
        <v>192</v>
      </c>
      <c r="B100" s="3">
        <v>9503235</v>
      </c>
      <c r="C100" s="3">
        <v>95196591524</v>
      </c>
      <c r="D100" s="3">
        <f>-1*Table7[[#This Row],[-131907309508.0000]]</f>
        <v>112082495025</v>
      </c>
      <c r="E100" s="3">
        <v>-112082495025</v>
      </c>
      <c r="F100" s="3">
        <f>Table7[[#This Row],[152607452646.0000]]-Table7[[#This Row],[Column1]]</f>
        <v>-16885903501</v>
      </c>
      <c r="G100" s="3">
        <v>9503235</v>
      </c>
      <c r="H100" s="3">
        <v>95196591524</v>
      </c>
      <c r="I100" s="3">
        <f>-1*Table7[[#This Row],[-212495441166.0000]]</f>
        <v>112082495025</v>
      </c>
      <c r="J100" s="3">
        <v>-112082495025</v>
      </c>
      <c r="K100" s="3">
        <f>Table7[[#This Row],[Column7]]-Table7[[#This Row],[Column2]]</f>
        <v>-16885903501</v>
      </c>
    </row>
    <row r="101" spans="1:11" ht="23.1" customHeight="1" x14ac:dyDescent="0.6">
      <c r="A101" s="2" t="s">
        <v>193</v>
      </c>
      <c r="B101" s="3">
        <v>9640825</v>
      </c>
      <c r="C101" s="3">
        <v>221570453382</v>
      </c>
      <c r="D101" s="3">
        <f>-1*Table7[[#This Row],[-131907309508.0000]]</f>
        <v>166755849916</v>
      </c>
      <c r="E101" s="3">
        <v>-166755849916</v>
      </c>
      <c r="F101" s="3">
        <f>Table7[[#This Row],[152607452646.0000]]-Table7[[#This Row],[Column1]]</f>
        <v>54814603466</v>
      </c>
      <c r="G101" s="3">
        <v>9640825</v>
      </c>
      <c r="H101" s="3">
        <v>221570453382</v>
      </c>
      <c r="I101" s="3">
        <f>-1*Table7[[#This Row],[-212495441166.0000]]</f>
        <v>222052128281</v>
      </c>
      <c r="J101" s="3">
        <v>-222052128281</v>
      </c>
      <c r="K101" s="3">
        <f>Table7[[#This Row],[Column7]]-Table7[[#This Row],[Column2]]</f>
        <v>-481674899</v>
      </c>
    </row>
    <row r="102" spans="1:11" ht="23.1" customHeight="1" x14ac:dyDescent="0.6">
      <c r="A102" s="2" t="s">
        <v>276</v>
      </c>
      <c r="B102" s="3">
        <v>0</v>
      </c>
      <c r="C102" s="3">
        <v>0</v>
      </c>
      <c r="D102" s="3">
        <f>-1*Table7[[#This Row],[-131907309508.0000]]</f>
        <v>0</v>
      </c>
      <c r="E102" s="3">
        <v>0</v>
      </c>
      <c r="F102" s="3">
        <f>Table7[[#This Row],[152607452646.0000]]-Table7[[#This Row],[Column1]]</f>
        <v>0</v>
      </c>
      <c r="G102" s="3">
        <v>0</v>
      </c>
      <c r="H102" s="3">
        <v>16282044838</v>
      </c>
      <c r="I102" s="3">
        <f>-1*Table7[[#This Row],[-212495441166.0000]]</f>
        <v>0</v>
      </c>
      <c r="J102" s="3">
        <v>0</v>
      </c>
      <c r="K102" s="3">
        <f>Table7[[#This Row],[Column7]]-Table7[[#This Row],[Column2]]</f>
        <v>16282044838</v>
      </c>
    </row>
    <row r="103" spans="1:11" ht="23.1" customHeight="1" x14ac:dyDescent="0.6">
      <c r="A103" s="2" t="s">
        <v>194</v>
      </c>
      <c r="B103" s="3">
        <v>131969092</v>
      </c>
      <c r="C103" s="3">
        <v>1589018985658</v>
      </c>
      <c r="D103" s="3">
        <f>-1*Table7[[#This Row],[-131907309508.0000]]</f>
        <v>1355522800693</v>
      </c>
      <c r="E103" s="3">
        <v>-1355522800693</v>
      </c>
      <c r="F103" s="3">
        <f>Table7[[#This Row],[152607452646.0000]]-Table7[[#This Row],[Column1]]</f>
        <v>233496184965</v>
      </c>
      <c r="G103" s="3">
        <v>131969092</v>
      </c>
      <c r="H103" s="3">
        <v>1589018985658</v>
      </c>
      <c r="I103" s="3">
        <f>-1*Table7[[#This Row],[-212495441166.0000]]</f>
        <v>1355522800693</v>
      </c>
      <c r="J103" s="3">
        <v>-1355522800693</v>
      </c>
      <c r="K103" s="3">
        <f>Table7[[#This Row],[Column7]]-Table7[[#This Row],[Column2]]</f>
        <v>233496184965</v>
      </c>
    </row>
    <row r="104" spans="1:11" ht="23.1" customHeight="1" x14ac:dyDescent="0.6">
      <c r="A104" s="2" t="s">
        <v>278</v>
      </c>
      <c r="B104" s="3">
        <v>0</v>
      </c>
      <c r="C104" s="3">
        <v>0</v>
      </c>
      <c r="D104" s="3">
        <f>-1*Table7[[#This Row],[-131907309508.0000]]</f>
        <v>0</v>
      </c>
      <c r="E104" s="3">
        <v>0</v>
      </c>
      <c r="F104" s="3">
        <f>Table7[[#This Row],[152607452646.0000]]-Table7[[#This Row],[Column1]]</f>
        <v>0</v>
      </c>
      <c r="G104" s="3">
        <v>0</v>
      </c>
      <c r="H104" s="3">
        <v>27318624236</v>
      </c>
      <c r="I104" s="3">
        <f>-1*Table7[[#This Row],[-212495441166.0000]]</f>
        <v>0</v>
      </c>
      <c r="J104" s="3">
        <v>0</v>
      </c>
      <c r="K104" s="3">
        <f>Table7[[#This Row],[Column7]]-Table7[[#This Row],[Column2]]</f>
        <v>27318624236</v>
      </c>
    </row>
    <row r="105" spans="1:11" ht="23.1" customHeight="1" x14ac:dyDescent="0.6">
      <c r="A105" s="2" t="s">
        <v>279</v>
      </c>
      <c r="B105" s="3">
        <v>0</v>
      </c>
      <c r="C105" s="3">
        <v>0</v>
      </c>
      <c r="D105" s="3">
        <f>-1*Table7[[#This Row],[-131907309508.0000]]</f>
        <v>0</v>
      </c>
      <c r="E105" s="3">
        <v>0</v>
      </c>
      <c r="F105" s="3">
        <f>Table7[[#This Row],[152607452646.0000]]-Table7[[#This Row],[Column1]]</f>
        <v>0</v>
      </c>
      <c r="G105" s="3">
        <v>0</v>
      </c>
      <c r="H105" s="3">
        <v>1995282533</v>
      </c>
      <c r="I105" s="3">
        <f>-1*Table7[[#This Row],[-212495441166.0000]]</f>
        <v>0</v>
      </c>
      <c r="J105" s="3">
        <v>0</v>
      </c>
      <c r="K105" s="3">
        <f>Table7[[#This Row],[Column7]]-Table7[[#This Row],[Column2]]</f>
        <v>1995282533</v>
      </c>
    </row>
    <row r="106" spans="1:11" ht="23.1" customHeight="1" x14ac:dyDescent="0.6">
      <c r="A106" s="2" t="s">
        <v>195</v>
      </c>
      <c r="B106" s="3">
        <v>1098126</v>
      </c>
      <c r="C106" s="3">
        <v>35585160892</v>
      </c>
      <c r="D106" s="3">
        <f>-1*Table7[[#This Row],[-131907309508.0000]]</f>
        <v>51440973749</v>
      </c>
      <c r="E106" s="3">
        <v>-51440973749</v>
      </c>
      <c r="F106" s="3">
        <f>Table7[[#This Row],[152607452646.0000]]-Table7[[#This Row],[Column1]]</f>
        <v>-15855812857</v>
      </c>
      <c r="G106" s="3">
        <v>1098126</v>
      </c>
      <c r="H106" s="3">
        <v>35585160892</v>
      </c>
      <c r="I106" s="3">
        <f>-1*Table7[[#This Row],[-212495441166.0000]]</f>
        <v>51440973749</v>
      </c>
      <c r="J106" s="3">
        <v>-51440973749</v>
      </c>
      <c r="K106" s="3">
        <f>Table7[[#This Row],[Column7]]-Table7[[#This Row],[Column2]]</f>
        <v>-15855812857</v>
      </c>
    </row>
    <row r="107" spans="1:11" ht="23.1" customHeight="1" thickBot="1" x14ac:dyDescent="0.65">
      <c r="A107" s="2" t="s">
        <v>97</v>
      </c>
      <c r="B107" s="3"/>
      <c r="C107" s="29">
        <f>SUM(C7:C106)</f>
        <v>64136993217467</v>
      </c>
      <c r="D107" s="29">
        <f>SUM(D7:D106)</f>
        <v>66863264483573</v>
      </c>
      <c r="E107" s="3">
        <f>SUM(E7:E106)</f>
        <v>-66863264483573</v>
      </c>
      <c r="F107" s="29">
        <f>SUM(F7:F106)</f>
        <v>-2726271266106.002</v>
      </c>
      <c r="G107" s="3"/>
      <c r="H107" s="29">
        <f>SUM(H7:H106)</f>
        <v>64204626413281</v>
      </c>
      <c r="I107" s="29">
        <f>SUM(I7:I106)</f>
        <v>69299083065111</v>
      </c>
      <c r="J107" s="3">
        <f>SUM(J7:J106)</f>
        <v>-69299083065111</v>
      </c>
      <c r="K107" s="29">
        <f>SUM(K7:K106)</f>
        <v>-5094456651830</v>
      </c>
    </row>
    <row r="108" spans="1:11" ht="23.1" customHeight="1" thickTop="1" x14ac:dyDescent="0.6">
      <c r="A108" s="2" t="s">
        <v>98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</sheetData>
  <mergeCells count="6">
    <mergeCell ref="B5:F5"/>
    <mergeCell ref="G5:K5"/>
    <mergeCell ref="A4:E4"/>
    <mergeCell ref="A1:K1"/>
    <mergeCell ref="A2:K2"/>
    <mergeCell ref="A3:K3"/>
  </mergeCells>
  <pageMargins left="0.7" right="0.7" top="0.75" bottom="0.75" header="0.3" footer="0.3"/>
  <pageSetup paperSize="9" scale="68" orientation="landscape" r:id="rId1"/>
  <headerFooter differentOddEven="1"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کفایت سرمایه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2021-11-30T09:26:22Z</cp:lastPrinted>
  <dcterms:created xsi:type="dcterms:W3CDTF">2017-11-22T14:26:20Z</dcterms:created>
  <dcterms:modified xsi:type="dcterms:W3CDTF">2021-12-01T10:26:43Z</dcterms:modified>
</cp:coreProperties>
</file>