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drawings/drawing4.xml" ContentType="application/vnd.openxmlformats-officedocument.drawing+xml"/>
  <Override PartName="/xl/tables/table3.xml" ContentType="application/vnd.openxmlformats-officedocument.spreadsheetml.table+xml"/>
  <Override PartName="/xl/drawings/drawing5.xml" ContentType="application/vnd.openxmlformats-officedocument.drawing+xml"/>
  <Override PartName="/xl/tables/table4.xml" ContentType="application/vnd.openxmlformats-officedocument.spreadsheetml.table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tables/table5.xml" ContentType="application/vnd.openxmlformats-officedocument.spreadsheetml.table+xml"/>
  <Override PartName="/xl/drawings/drawing7.xml" ContentType="application/vnd.openxmlformats-officedocument.drawing+xml"/>
  <Override PartName="/xl/tables/table6.xml" ContentType="application/vnd.openxmlformats-officedocument.spreadsheetml.table+xml"/>
  <Override PartName="/xl/drawings/drawing8.xml" ContentType="application/vnd.openxmlformats-officedocument.drawing+xml"/>
  <Override PartName="/xl/tables/table7.xml" ContentType="application/vnd.openxmlformats-officedocument.spreadsheetml.table+xml"/>
  <Override PartName="/xl/drawings/drawing9.xml" ContentType="application/vnd.openxmlformats-officedocument.drawing+xml"/>
  <Override PartName="/xl/tables/table8.xml" ContentType="application/vnd.openxmlformats-officedocument.spreadsheetml.table+xml"/>
  <Override PartName="/xl/drawings/drawing10.xml" ContentType="application/vnd.openxmlformats-officedocument.drawing+xml"/>
  <Override PartName="/xl/tables/table9.xml" ContentType="application/vnd.openxmlformats-officedocument.spreadsheetml.table+xml"/>
  <Override PartName="/xl/drawings/drawing11.xml" ContentType="application/vnd.openxmlformats-officedocument.drawing+xml"/>
  <Override PartName="/xl/tables/table10.xml" ContentType="application/vnd.openxmlformats-officedocument.spreadsheetml.table+xml"/>
  <Override PartName="/xl/drawings/drawing12.xml" ContentType="application/vnd.openxmlformats-officedocument.drawing+xml"/>
  <Override PartName="/xl/tables/table11.xml" ContentType="application/vnd.openxmlformats-officedocument.spreadsheetml.table+xml"/>
  <Override PartName="/xl/drawings/drawing13.xml" ContentType="application/vnd.openxmlformats-officedocument.drawing+xml"/>
  <Override PartName="/xl/tables/table12.xml" ContentType="application/vnd.openxmlformats-officedocument.spreadsheetml.table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صندوق بازارگردانی\کفایت سرمایه\14001030\"/>
    </mc:Choice>
  </mc:AlternateContent>
  <bookViews>
    <workbookView xWindow="0" yWindow="0" windowWidth="24000" windowHeight="9735" firstSheet="8" activeTab="13"/>
  </bookViews>
  <sheets>
    <sheet name="1" sheetId="16" r:id="rId1"/>
    <sheet name=" سهام و صندوق‌های سرمایه‌گذاری" sheetId="1" r:id="rId2"/>
    <sheet name="اوراق" sheetId="3" r:id="rId3"/>
    <sheet name="سپرده" sheetId="2" r:id="rId4"/>
    <sheet name="درآمدها" sheetId="11" r:id="rId5"/>
    <sheet name="درآمد سود سهام" sheetId="12" r:id="rId6"/>
    <sheet name="سود اوراق بهادار و سپرده بانکی" sheetId="13" r:id="rId7"/>
    <sheet name="درآمد ناشی ازفروش" sheetId="15" r:id="rId8"/>
    <sheet name="درآمد ناشی از تغییر قیمت اوراق " sheetId="14" r:id="rId9"/>
    <sheet name="درآمد سرمایه گذاری در سهام و ص " sheetId="5" r:id="rId10"/>
    <sheet name="درآمد سرمایه گذاری در اوراق بها" sheetId="6" r:id="rId11"/>
    <sheet name="درآمد سپرده بانکی" sheetId="7" r:id="rId12"/>
    <sheet name="سایر درآمدها" sheetId="8" r:id="rId13"/>
    <sheet name="کفایت سرمایه" sheetId="17" r:id="rId14"/>
  </sheets>
  <externalReferences>
    <externalReference r:id="rId15"/>
  </externalReferences>
  <definedNames>
    <definedName name="_xlnm.Print_Area" localSheetId="1">' سهام و صندوق‌های سرمایه‌گذاری'!$A$1:$M$99</definedName>
    <definedName name="_xlnm.Print_Area" localSheetId="0">'1'!$A$1:$I$23</definedName>
    <definedName name="_xlnm.Print_Area" localSheetId="2">اوراق!$A$1:$S$16</definedName>
    <definedName name="_xlnm.Print_Area" localSheetId="11">'درآمد سپرده بانکی'!$A$1:$F$90</definedName>
    <definedName name="_xlnm.Print_Area" localSheetId="10">'درآمد سرمایه گذاری در اوراق بها'!$A$1:$I$32</definedName>
    <definedName name="_xlnm.Print_Area" localSheetId="9">'درآمد سرمایه گذاری در سهام و ص '!$A$1:$K$111</definedName>
    <definedName name="_xlnm.Print_Area" localSheetId="5">'درآمد سود سهام'!$A$1:$M$77</definedName>
    <definedName name="_xlnm.Print_Area" localSheetId="8">'درآمد ناشی از تغییر قیمت اوراق '!$A$1:$K$109</definedName>
    <definedName name="_xlnm.Print_Area" localSheetId="7">'درآمد ناشی ازفروش'!$A$1:$K$113</definedName>
    <definedName name="_xlnm.Print_Area" localSheetId="4">درآمدها!$A$1:$S$11</definedName>
    <definedName name="_xlnm.Print_Area" localSheetId="12">'سایر درآمدها'!$A$1:$C$11</definedName>
    <definedName name="_xlnm.Print_Area" localSheetId="3">سپرده!$A$1:$H$96</definedName>
    <definedName name="_xlnm.Print_Area" localSheetId="6">'سود اوراق بهادار و سپرده بانکی'!$A$1:$J$106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1" l="1"/>
  <c r="A3" i="17" l="1"/>
  <c r="A1" i="17"/>
  <c r="D13" i="17"/>
  <c r="C13" i="17"/>
  <c r="B13" i="17"/>
  <c r="D11" i="17"/>
  <c r="C11" i="17"/>
  <c r="B11" i="17"/>
  <c r="D10" i="17"/>
  <c r="C10" i="17"/>
  <c r="C12" i="17" s="1"/>
  <c r="C14" i="17" s="1"/>
  <c r="B10" i="17"/>
  <c r="B12" i="17" s="1"/>
  <c r="B14" i="17" s="1"/>
  <c r="D8" i="17"/>
  <c r="C8" i="17"/>
  <c r="B8" i="17"/>
  <c r="D7" i="17"/>
  <c r="C7" i="17"/>
  <c r="C9" i="17" s="1"/>
  <c r="C15" i="17" s="1"/>
  <c r="B7" i="17"/>
  <c r="B15" i="17" s="1"/>
  <c r="A5" i="17"/>
  <c r="D9" i="17" l="1"/>
  <c r="D12" i="17"/>
  <c r="D14" i="17" s="1"/>
  <c r="B9" i="17"/>
  <c r="B16" i="17" s="1"/>
  <c r="D16" i="17" l="1"/>
  <c r="E6" i="11"/>
  <c r="E7" i="11"/>
  <c r="E8" i="11"/>
  <c r="E9" i="11"/>
  <c r="E10" i="11" s="1"/>
  <c r="D6" i="11"/>
  <c r="D7" i="11"/>
  <c r="D8" i="11"/>
  <c r="D9" i="11"/>
  <c r="D10" i="11"/>
  <c r="C9" i="11"/>
  <c r="C8" i="11"/>
  <c r="C7" i="11"/>
  <c r="C10" i="11"/>
  <c r="B10" i="8"/>
  <c r="C10" i="8"/>
  <c r="B89" i="7"/>
  <c r="D89" i="7"/>
  <c r="G31" i="6"/>
  <c r="C31" i="6"/>
  <c r="B31" i="6"/>
  <c r="D31" i="6"/>
  <c r="F31" i="6"/>
  <c r="H31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31" i="6" s="1"/>
  <c r="I27" i="6"/>
  <c r="I28" i="6"/>
  <c r="I29" i="6"/>
  <c r="I30" i="6"/>
  <c r="I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31" i="6" s="1"/>
  <c r="E27" i="6"/>
  <c r="E28" i="6"/>
  <c r="E29" i="6"/>
  <c r="E30" i="6"/>
  <c r="E10" i="6"/>
  <c r="I111" i="5" l="1"/>
  <c r="I66" i="5"/>
  <c r="D66" i="5"/>
  <c r="D95" i="5"/>
  <c r="I110" i="5"/>
  <c r="D110" i="5"/>
  <c r="G20" i="5"/>
  <c r="G54" i="5"/>
  <c r="G48" i="5"/>
  <c r="G47" i="5"/>
  <c r="G21" i="5"/>
  <c r="G90" i="5"/>
  <c r="G18" i="5"/>
  <c r="G19" i="5"/>
  <c r="G22" i="5"/>
  <c r="G24" i="5"/>
  <c r="G27" i="5"/>
  <c r="G43" i="5"/>
  <c r="G44" i="5"/>
  <c r="G45" i="5"/>
  <c r="G52" i="5"/>
  <c r="G53" i="5"/>
  <c r="G62" i="5"/>
  <c r="G63" i="5"/>
  <c r="G73" i="5"/>
  <c r="G75" i="5"/>
  <c r="G77" i="5"/>
  <c r="G79" i="5"/>
  <c r="G82" i="5"/>
  <c r="G87" i="5"/>
  <c r="G86" i="5"/>
  <c r="G66" i="5"/>
  <c r="G67" i="5"/>
  <c r="G11" i="5"/>
  <c r="G13" i="5" l="1"/>
  <c r="B13" i="5"/>
  <c r="G30" i="5"/>
  <c r="B30" i="5"/>
  <c r="G31" i="5"/>
  <c r="B31" i="5"/>
  <c r="G32" i="5"/>
  <c r="B32" i="5"/>
  <c r="G35" i="5"/>
  <c r="B35" i="5"/>
  <c r="G36" i="5"/>
  <c r="B36" i="5"/>
  <c r="G42" i="5"/>
  <c r="B42" i="5"/>
  <c r="G57" i="5"/>
  <c r="B57" i="5"/>
  <c r="G61" i="5"/>
  <c r="B61" i="5"/>
  <c r="G65" i="5"/>
  <c r="B65" i="5"/>
  <c r="G69" i="5"/>
  <c r="B69" i="5"/>
  <c r="G76" i="5" l="1"/>
  <c r="J76" i="5" s="1"/>
  <c r="B76" i="5"/>
  <c r="G80" i="5"/>
  <c r="B80" i="5"/>
  <c r="G85" i="5"/>
  <c r="J85" i="5" s="1"/>
  <c r="B85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J37" i="5"/>
  <c r="J38" i="5"/>
  <c r="J39" i="5"/>
  <c r="J40" i="5"/>
  <c r="J41" i="5"/>
  <c r="J42" i="5"/>
  <c r="J43" i="5"/>
  <c r="J44" i="5"/>
  <c r="J45" i="5"/>
  <c r="J46" i="5"/>
  <c r="J47" i="5"/>
  <c r="J48" i="5"/>
  <c r="J49" i="5"/>
  <c r="J50" i="5"/>
  <c r="J51" i="5"/>
  <c r="J52" i="5"/>
  <c r="J53" i="5"/>
  <c r="J54" i="5"/>
  <c r="J55" i="5"/>
  <c r="J56" i="5"/>
  <c r="J57" i="5"/>
  <c r="J58" i="5"/>
  <c r="J59" i="5"/>
  <c r="J60" i="5"/>
  <c r="J61" i="5"/>
  <c r="J62" i="5"/>
  <c r="J63" i="5"/>
  <c r="J64" i="5"/>
  <c r="J65" i="5"/>
  <c r="J66" i="5"/>
  <c r="J67" i="5"/>
  <c r="J68" i="5"/>
  <c r="J69" i="5"/>
  <c r="J70" i="5"/>
  <c r="J71" i="5"/>
  <c r="J72" i="5"/>
  <c r="J73" i="5"/>
  <c r="J74" i="5"/>
  <c r="J75" i="5"/>
  <c r="J77" i="5"/>
  <c r="J78" i="5"/>
  <c r="J79" i="5"/>
  <c r="J80" i="5"/>
  <c r="J81" i="5"/>
  <c r="J82" i="5"/>
  <c r="J83" i="5"/>
  <c r="J84" i="5"/>
  <c r="J86" i="5"/>
  <c r="J87" i="5"/>
  <c r="J88" i="5"/>
  <c r="J89" i="5"/>
  <c r="J90" i="5"/>
  <c r="J91" i="5"/>
  <c r="J92" i="5"/>
  <c r="J93" i="5"/>
  <c r="J94" i="5"/>
  <c r="J95" i="5"/>
  <c r="J96" i="5"/>
  <c r="J97" i="5"/>
  <c r="J98" i="5"/>
  <c r="J99" i="5"/>
  <c r="J100" i="5"/>
  <c r="J101" i="5"/>
  <c r="J102" i="5"/>
  <c r="J103" i="5"/>
  <c r="J104" i="5"/>
  <c r="J105" i="5"/>
  <c r="J106" i="5"/>
  <c r="J107" i="5"/>
  <c r="J108" i="5"/>
  <c r="J109" i="5"/>
  <c r="J110" i="5"/>
  <c r="J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52" i="5"/>
  <c r="E53" i="5"/>
  <c r="E54" i="5"/>
  <c r="E55" i="5"/>
  <c r="E56" i="5"/>
  <c r="E57" i="5"/>
  <c r="E58" i="5"/>
  <c r="E59" i="5"/>
  <c r="E60" i="5"/>
  <c r="E61" i="5"/>
  <c r="E62" i="5"/>
  <c r="E63" i="5"/>
  <c r="E64" i="5"/>
  <c r="E65" i="5"/>
  <c r="E66" i="5"/>
  <c r="E67" i="5"/>
  <c r="E68" i="5"/>
  <c r="E69" i="5"/>
  <c r="E70" i="5"/>
  <c r="E71" i="5"/>
  <c r="E72" i="5"/>
  <c r="E73" i="5"/>
  <c r="E74" i="5"/>
  <c r="E75" i="5"/>
  <c r="E76" i="5"/>
  <c r="E77" i="5"/>
  <c r="E78" i="5"/>
  <c r="E79" i="5"/>
  <c r="E80" i="5"/>
  <c r="E81" i="5"/>
  <c r="E82" i="5"/>
  <c r="E83" i="5"/>
  <c r="E84" i="5"/>
  <c r="E85" i="5"/>
  <c r="E86" i="5"/>
  <c r="E87" i="5"/>
  <c r="E88" i="5"/>
  <c r="E89" i="5"/>
  <c r="E90" i="5"/>
  <c r="E91" i="5"/>
  <c r="E92" i="5"/>
  <c r="E93" i="5"/>
  <c r="E94" i="5"/>
  <c r="E95" i="5"/>
  <c r="E96" i="5"/>
  <c r="E97" i="5"/>
  <c r="E98" i="5"/>
  <c r="E99" i="5"/>
  <c r="E100" i="5"/>
  <c r="E101" i="5"/>
  <c r="E102" i="5"/>
  <c r="E103" i="5"/>
  <c r="E104" i="5"/>
  <c r="E105" i="5"/>
  <c r="E106" i="5"/>
  <c r="E107" i="5"/>
  <c r="E108" i="5"/>
  <c r="E109" i="5"/>
  <c r="E110" i="5"/>
  <c r="E11" i="5"/>
  <c r="B111" i="5"/>
  <c r="C111" i="5"/>
  <c r="D111" i="5"/>
  <c r="F111" i="5"/>
  <c r="H111" i="5"/>
  <c r="K111" i="5"/>
  <c r="F105" i="14"/>
  <c r="F99" i="14"/>
  <c r="F93" i="14"/>
  <c r="F87" i="14"/>
  <c r="F81" i="14"/>
  <c r="F75" i="14"/>
  <c r="F69" i="14"/>
  <c r="F63" i="14"/>
  <c r="F57" i="14"/>
  <c r="F51" i="14"/>
  <c r="F45" i="14"/>
  <c r="F39" i="14"/>
  <c r="F33" i="14"/>
  <c r="F27" i="14"/>
  <c r="F24" i="14"/>
  <c r="F21" i="14"/>
  <c r="F18" i="14"/>
  <c r="F15" i="14"/>
  <c r="F12" i="14"/>
  <c r="F9" i="14"/>
  <c r="H106" i="14"/>
  <c r="J106" i="14"/>
  <c r="C106" i="14"/>
  <c r="E106" i="14"/>
  <c r="I7" i="14"/>
  <c r="I106" i="14" s="1"/>
  <c r="I8" i="14"/>
  <c r="K8" i="14" s="1"/>
  <c r="I9" i="14"/>
  <c r="K9" i="14" s="1"/>
  <c r="I10" i="14"/>
  <c r="K10" i="14" s="1"/>
  <c r="I11" i="14"/>
  <c r="K11" i="14" s="1"/>
  <c r="I12" i="14"/>
  <c r="K12" i="14" s="1"/>
  <c r="I13" i="14"/>
  <c r="K13" i="14" s="1"/>
  <c r="I14" i="14"/>
  <c r="K14" i="14" s="1"/>
  <c r="I15" i="14"/>
  <c r="K15" i="14" s="1"/>
  <c r="I16" i="14"/>
  <c r="K16" i="14" s="1"/>
  <c r="I17" i="14"/>
  <c r="K17" i="14" s="1"/>
  <c r="I18" i="14"/>
  <c r="K18" i="14" s="1"/>
  <c r="I19" i="14"/>
  <c r="K19" i="14" s="1"/>
  <c r="I20" i="14"/>
  <c r="K20" i="14" s="1"/>
  <c r="I21" i="14"/>
  <c r="K21" i="14" s="1"/>
  <c r="I22" i="14"/>
  <c r="K22" i="14" s="1"/>
  <c r="I23" i="14"/>
  <c r="K23" i="14" s="1"/>
  <c r="I24" i="14"/>
  <c r="K24" i="14" s="1"/>
  <c r="I25" i="14"/>
  <c r="K25" i="14" s="1"/>
  <c r="I26" i="14"/>
  <c r="K26" i="14" s="1"/>
  <c r="I27" i="14"/>
  <c r="K27" i="14" s="1"/>
  <c r="I28" i="14"/>
  <c r="K28" i="14" s="1"/>
  <c r="I29" i="14"/>
  <c r="K29" i="14" s="1"/>
  <c r="I30" i="14"/>
  <c r="K30" i="14" s="1"/>
  <c r="I31" i="14"/>
  <c r="K31" i="14" s="1"/>
  <c r="I32" i="14"/>
  <c r="K32" i="14" s="1"/>
  <c r="I33" i="14"/>
  <c r="K33" i="14" s="1"/>
  <c r="I34" i="14"/>
  <c r="K34" i="14" s="1"/>
  <c r="I35" i="14"/>
  <c r="K35" i="14" s="1"/>
  <c r="I36" i="14"/>
  <c r="K36" i="14" s="1"/>
  <c r="I37" i="14"/>
  <c r="K37" i="14" s="1"/>
  <c r="I38" i="14"/>
  <c r="K38" i="14" s="1"/>
  <c r="I39" i="14"/>
  <c r="K39" i="14" s="1"/>
  <c r="I40" i="14"/>
  <c r="K40" i="14" s="1"/>
  <c r="I41" i="14"/>
  <c r="K41" i="14" s="1"/>
  <c r="I42" i="14"/>
  <c r="K42" i="14" s="1"/>
  <c r="I43" i="14"/>
  <c r="K43" i="14" s="1"/>
  <c r="I44" i="14"/>
  <c r="K44" i="14" s="1"/>
  <c r="I45" i="14"/>
  <c r="K45" i="14" s="1"/>
  <c r="I46" i="14"/>
  <c r="K46" i="14" s="1"/>
  <c r="I47" i="14"/>
  <c r="K47" i="14" s="1"/>
  <c r="I48" i="14"/>
  <c r="K48" i="14" s="1"/>
  <c r="I49" i="14"/>
  <c r="K49" i="14" s="1"/>
  <c r="I50" i="14"/>
  <c r="K50" i="14" s="1"/>
  <c r="I51" i="14"/>
  <c r="K51" i="14" s="1"/>
  <c r="I52" i="14"/>
  <c r="K52" i="14" s="1"/>
  <c r="I53" i="14"/>
  <c r="K53" i="14" s="1"/>
  <c r="I54" i="14"/>
  <c r="K54" i="14" s="1"/>
  <c r="I55" i="14"/>
  <c r="K55" i="14" s="1"/>
  <c r="I56" i="14"/>
  <c r="K56" i="14" s="1"/>
  <c r="I57" i="14"/>
  <c r="K57" i="14" s="1"/>
  <c r="I58" i="14"/>
  <c r="K58" i="14" s="1"/>
  <c r="I59" i="14"/>
  <c r="K59" i="14" s="1"/>
  <c r="I60" i="14"/>
  <c r="K60" i="14" s="1"/>
  <c r="I61" i="14"/>
  <c r="K61" i="14" s="1"/>
  <c r="I62" i="14"/>
  <c r="K62" i="14" s="1"/>
  <c r="I63" i="14"/>
  <c r="K63" i="14" s="1"/>
  <c r="I64" i="14"/>
  <c r="K64" i="14" s="1"/>
  <c r="I65" i="14"/>
  <c r="K65" i="14" s="1"/>
  <c r="I66" i="14"/>
  <c r="K66" i="14" s="1"/>
  <c r="I67" i="14"/>
  <c r="K67" i="14" s="1"/>
  <c r="I68" i="14"/>
  <c r="K68" i="14" s="1"/>
  <c r="I69" i="14"/>
  <c r="K69" i="14" s="1"/>
  <c r="I70" i="14"/>
  <c r="K70" i="14" s="1"/>
  <c r="I71" i="14"/>
  <c r="K71" i="14" s="1"/>
  <c r="I72" i="14"/>
  <c r="K72" i="14" s="1"/>
  <c r="I73" i="14"/>
  <c r="K73" i="14" s="1"/>
  <c r="I74" i="14"/>
  <c r="K74" i="14" s="1"/>
  <c r="I75" i="14"/>
  <c r="K75" i="14" s="1"/>
  <c r="I76" i="14"/>
  <c r="K76" i="14" s="1"/>
  <c r="I77" i="14"/>
  <c r="K77" i="14" s="1"/>
  <c r="I78" i="14"/>
  <c r="K78" i="14" s="1"/>
  <c r="I79" i="14"/>
  <c r="K79" i="14" s="1"/>
  <c r="I80" i="14"/>
  <c r="K80" i="14" s="1"/>
  <c r="I81" i="14"/>
  <c r="K81" i="14" s="1"/>
  <c r="I82" i="14"/>
  <c r="K82" i="14" s="1"/>
  <c r="I83" i="14"/>
  <c r="K83" i="14" s="1"/>
  <c r="I84" i="14"/>
  <c r="K84" i="14" s="1"/>
  <c r="I85" i="14"/>
  <c r="K85" i="14" s="1"/>
  <c r="I86" i="14"/>
  <c r="K86" i="14" s="1"/>
  <c r="I87" i="14"/>
  <c r="K87" i="14" s="1"/>
  <c r="I88" i="14"/>
  <c r="K88" i="14" s="1"/>
  <c r="I89" i="14"/>
  <c r="K89" i="14" s="1"/>
  <c r="I90" i="14"/>
  <c r="K90" i="14" s="1"/>
  <c r="I91" i="14"/>
  <c r="K91" i="14" s="1"/>
  <c r="I92" i="14"/>
  <c r="K92" i="14" s="1"/>
  <c r="I93" i="14"/>
  <c r="I94" i="14"/>
  <c r="I95" i="14"/>
  <c r="I96" i="14"/>
  <c r="I97" i="14"/>
  <c r="I98" i="14"/>
  <c r="I99" i="14"/>
  <c r="I100" i="14"/>
  <c r="I101" i="14"/>
  <c r="I102" i="14"/>
  <c r="I103" i="14"/>
  <c r="I104" i="14"/>
  <c r="I105" i="14"/>
  <c r="D7" i="14"/>
  <c r="D106" i="14" s="1"/>
  <c r="D8" i="14"/>
  <c r="F8" i="14" s="1"/>
  <c r="D9" i="14"/>
  <c r="D10" i="14"/>
  <c r="F10" i="14" s="1"/>
  <c r="D11" i="14"/>
  <c r="F11" i="14" s="1"/>
  <c r="D12" i="14"/>
  <c r="D13" i="14"/>
  <c r="F13" i="14" s="1"/>
  <c r="D14" i="14"/>
  <c r="F14" i="14" s="1"/>
  <c r="D15" i="14"/>
  <c r="D16" i="14"/>
  <c r="F16" i="14" s="1"/>
  <c r="D17" i="14"/>
  <c r="F17" i="14" s="1"/>
  <c r="D18" i="14"/>
  <c r="D19" i="14"/>
  <c r="F19" i="14" s="1"/>
  <c r="D20" i="14"/>
  <c r="F20" i="14" s="1"/>
  <c r="D21" i="14"/>
  <c r="D22" i="14"/>
  <c r="F22" i="14" s="1"/>
  <c r="D23" i="14"/>
  <c r="F23" i="14" s="1"/>
  <c r="D24" i="14"/>
  <c r="D25" i="14"/>
  <c r="F25" i="14" s="1"/>
  <c r="D26" i="14"/>
  <c r="F26" i="14" s="1"/>
  <c r="D27" i="14"/>
  <c r="D28" i="14"/>
  <c r="F28" i="14" s="1"/>
  <c r="D29" i="14"/>
  <c r="F29" i="14" s="1"/>
  <c r="D30" i="14"/>
  <c r="F30" i="14" s="1"/>
  <c r="D31" i="14"/>
  <c r="F31" i="14" s="1"/>
  <c r="D32" i="14"/>
  <c r="F32" i="14" s="1"/>
  <c r="D33" i="14"/>
  <c r="D34" i="14"/>
  <c r="F34" i="14" s="1"/>
  <c r="D35" i="14"/>
  <c r="F35" i="14" s="1"/>
  <c r="D36" i="14"/>
  <c r="F36" i="14" s="1"/>
  <c r="D37" i="14"/>
  <c r="F37" i="14" s="1"/>
  <c r="D38" i="14"/>
  <c r="F38" i="14" s="1"/>
  <c r="D39" i="14"/>
  <c r="D40" i="14"/>
  <c r="F40" i="14" s="1"/>
  <c r="D41" i="14"/>
  <c r="F41" i="14" s="1"/>
  <c r="D42" i="14"/>
  <c r="F42" i="14" s="1"/>
  <c r="D43" i="14"/>
  <c r="F43" i="14" s="1"/>
  <c r="D44" i="14"/>
  <c r="F44" i="14" s="1"/>
  <c r="D45" i="14"/>
  <c r="D46" i="14"/>
  <c r="F46" i="14" s="1"/>
  <c r="D47" i="14"/>
  <c r="F47" i="14" s="1"/>
  <c r="D48" i="14"/>
  <c r="F48" i="14" s="1"/>
  <c r="D49" i="14"/>
  <c r="F49" i="14" s="1"/>
  <c r="D50" i="14"/>
  <c r="F50" i="14" s="1"/>
  <c r="D51" i="14"/>
  <c r="D52" i="14"/>
  <c r="F52" i="14" s="1"/>
  <c r="D53" i="14"/>
  <c r="F53" i="14" s="1"/>
  <c r="D54" i="14"/>
  <c r="F54" i="14" s="1"/>
  <c r="D55" i="14"/>
  <c r="F55" i="14" s="1"/>
  <c r="D56" i="14"/>
  <c r="F56" i="14" s="1"/>
  <c r="D57" i="14"/>
  <c r="D58" i="14"/>
  <c r="F58" i="14" s="1"/>
  <c r="D59" i="14"/>
  <c r="F59" i="14" s="1"/>
  <c r="D60" i="14"/>
  <c r="F60" i="14" s="1"/>
  <c r="D61" i="14"/>
  <c r="F61" i="14" s="1"/>
  <c r="D62" i="14"/>
  <c r="F62" i="14" s="1"/>
  <c r="D63" i="14"/>
  <c r="D64" i="14"/>
  <c r="F64" i="14" s="1"/>
  <c r="D65" i="14"/>
  <c r="F65" i="14" s="1"/>
  <c r="D66" i="14"/>
  <c r="F66" i="14" s="1"/>
  <c r="D67" i="14"/>
  <c r="F67" i="14" s="1"/>
  <c r="D68" i="14"/>
  <c r="F68" i="14" s="1"/>
  <c r="D69" i="14"/>
  <c r="D70" i="14"/>
  <c r="F70" i="14" s="1"/>
  <c r="D71" i="14"/>
  <c r="F71" i="14" s="1"/>
  <c r="D72" i="14"/>
  <c r="F72" i="14" s="1"/>
  <c r="D73" i="14"/>
  <c r="F73" i="14" s="1"/>
  <c r="D74" i="14"/>
  <c r="F74" i="14" s="1"/>
  <c r="D75" i="14"/>
  <c r="D76" i="14"/>
  <c r="F76" i="14" s="1"/>
  <c r="D77" i="14"/>
  <c r="F77" i="14" s="1"/>
  <c r="D78" i="14"/>
  <c r="F78" i="14" s="1"/>
  <c r="D79" i="14"/>
  <c r="F79" i="14" s="1"/>
  <c r="D80" i="14"/>
  <c r="F80" i="14" s="1"/>
  <c r="D81" i="14"/>
  <c r="D82" i="14"/>
  <c r="F82" i="14" s="1"/>
  <c r="D83" i="14"/>
  <c r="F83" i="14" s="1"/>
  <c r="D84" i="14"/>
  <c r="F84" i="14" s="1"/>
  <c r="D85" i="14"/>
  <c r="F85" i="14" s="1"/>
  <c r="D86" i="14"/>
  <c r="F86" i="14" s="1"/>
  <c r="D87" i="14"/>
  <c r="D88" i="14"/>
  <c r="F88" i="14" s="1"/>
  <c r="D89" i="14"/>
  <c r="F89" i="14" s="1"/>
  <c r="D90" i="14"/>
  <c r="F90" i="14" s="1"/>
  <c r="D91" i="14"/>
  <c r="F91" i="14" s="1"/>
  <c r="D92" i="14"/>
  <c r="F92" i="14" s="1"/>
  <c r="D93" i="14"/>
  <c r="D94" i="14"/>
  <c r="F94" i="14" s="1"/>
  <c r="D95" i="14"/>
  <c r="F95" i="14" s="1"/>
  <c r="D96" i="14"/>
  <c r="F96" i="14" s="1"/>
  <c r="D97" i="14"/>
  <c r="F97" i="14" s="1"/>
  <c r="D98" i="14"/>
  <c r="F98" i="14" s="1"/>
  <c r="D99" i="14"/>
  <c r="D100" i="14"/>
  <c r="F100" i="14" s="1"/>
  <c r="D101" i="14"/>
  <c r="F101" i="14" s="1"/>
  <c r="D102" i="14"/>
  <c r="F102" i="14" s="1"/>
  <c r="D103" i="14"/>
  <c r="F103" i="14" s="1"/>
  <c r="D104" i="14"/>
  <c r="F104" i="14" s="1"/>
  <c r="D105" i="14"/>
  <c r="D6" i="14"/>
  <c r="D111" i="15"/>
  <c r="C111" i="15"/>
  <c r="C39" i="15"/>
  <c r="H39" i="15"/>
  <c r="H88" i="15"/>
  <c r="H105" i="15"/>
  <c r="H87" i="15"/>
  <c r="K87" i="15"/>
  <c r="C105" i="15"/>
  <c r="G111" i="5" l="1"/>
  <c r="J111" i="5"/>
  <c r="E111" i="5"/>
  <c r="F7" i="14"/>
  <c r="F106" i="14" s="1"/>
  <c r="K7" i="14"/>
  <c r="K106" i="14" s="1"/>
  <c r="H62" i="15"/>
  <c r="C62" i="15"/>
  <c r="H36" i="15"/>
  <c r="C36" i="15"/>
  <c r="J111" i="15"/>
  <c r="E111" i="15"/>
  <c r="I7" i="15"/>
  <c r="K7" i="15" s="1"/>
  <c r="I8" i="15"/>
  <c r="K8" i="15" s="1"/>
  <c r="I9" i="15"/>
  <c r="K9" i="15" s="1"/>
  <c r="I10" i="15"/>
  <c r="K10" i="15" s="1"/>
  <c r="I11" i="15"/>
  <c r="K11" i="15" s="1"/>
  <c r="I12" i="15"/>
  <c r="K12" i="15" s="1"/>
  <c r="I13" i="15"/>
  <c r="K13" i="15" s="1"/>
  <c r="I14" i="15"/>
  <c r="K14" i="15" s="1"/>
  <c r="I15" i="15"/>
  <c r="K15" i="15" s="1"/>
  <c r="I16" i="15"/>
  <c r="K16" i="15" s="1"/>
  <c r="I17" i="15"/>
  <c r="K17" i="15" s="1"/>
  <c r="I18" i="15"/>
  <c r="K18" i="15" s="1"/>
  <c r="I19" i="15"/>
  <c r="K19" i="15" s="1"/>
  <c r="I20" i="15"/>
  <c r="K20" i="15" s="1"/>
  <c r="I21" i="15"/>
  <c r="K21" i="15" s="1"/>
  <c r="I22" i="15"/>
  <c r="K22" i="15" s="1"/>
  <c r="I23" i="15"/>
  <c r="K23" i="15" s="1"/>
  <c r="I24" i="15"/>
  <c r="K24" i="15" s="1"/>
  <c r="I25" i="15"/>
  <c r="K25" i="15" s="1"/>
  <c r="I26" i="15"/>
  <c r="K26" i="15" s="1"/>
  <c r="I27" i="15"/>
  <c r="K27" i="15" s="1"/>
  <c r="I28" i="15"/>
  <c r="K28" i="15" s="1"/>
  <c r="I29" i="15"/>
  <c r="K29" i="15" s="1"/>
  <c r="I30" i="15"/>
  <c r="K30" i="15" s="1"/>
  <c r="I31" i="15"/>
  <c r="K31" i="15" s="1"/>
  <c r="I32" i="15"/>
  <c r="K32" i="15" s="1"/>
  <c r="I33" i="15"/>
  <c r="K33" i="15" s="1"/>
  <c r="I34" i="15"/>
  <c r="K34" i="15" s="1"/>
  <c r="I35" i="15"/>
  <c r="K35" i="15" s="1"/>
  <c r="I36" i="15"/>
  <c r="I37" i="15"/>
  <c r="K37" i="15" s="1"/>
  <c r="I38" i="15"/>
  <c r="K38" i="15" s="1"/>
  <c r="I39" i="15"/>
  <c r="K39" i="15" s="1"/>
  <c r="I40" i="15"/>
  <c r="K40" i="15" s="1"/>
  <c r="I41" i="15"/>
  <c r="K41" i="15" s="1"/>
  <c r="I42" i="15"/>
  <c r="K42" i="15" s="1"/>
  <c r="I43" i="15"/>
  <c r="K43" i="15" s="1"/>
  <c r="I44" i="15"/>
  <c r="K44" i="15" s="1"/>
  <c r="I45" i="15"/>
  <c r="K45" i="15" s="1"/>
  <c r="I46" i="15"/>
  <c r="K46" i="15" s="1"/>
  <c r="I47" i="15"/>
  <c r="K47" i="15" s="1"/>
  <c r="I48" i="15"/>
  <c r="K48" i="15" s="1"/>
  <c r="I49" i="15"/>
  <c r="K49" i="15" s="1"/>
  <c r="I50" i="15"/>
  <c r="K50" i="15" s="1"/>
  <c r="I51" i="15"/>
  <c r="K51" i="15" s="1"/>
  <c r="I52" i="15"/>
  <c r="K52" i="15" s="1"/>
  <c r="I53" i="15"/>
  <c r="K53" i="15" s="1"/>
  <c r="I54" i="15"/>
  <c r="K54" i="15" s="1"/>
  <c r="I55" i="15"/>
  <c r="K55" i="15" s="1"/>
  <c r="I56" i="15"/>
  <c r="K56" i="15" s="1"/>
  <c r="I57" i="15"/>
  <c r="K57" i="15" s="1"/>
  <c r="I58" i="15"/>
  <c r="K58" i="15" s="1"/>
  <c r="I59" i="15"/>
  <c r="K59" i="15" s="1"/>
  <c r="I60" i="15"/>
  <c r="K60" i="15" s="1"/>
  <c r="I61" i="15"/>
  <c r="K61" i="15" s="1"/>
  <c r="I62" i="15"/>
  <c r="K62" i="15" s="1"/>
  <c r="I63" i="15"/>
  <c r="K63" i="15" s="1"/>
  <c r="I64" i="15"/>
  <c r="K64" i="15" s="1"/>
  <c r="I65" i="15"/>
  <c r="K65" i="15" s="1"/>
  <c r="I66" i="15"/>
  <c r="K66" i="15" s="1"/>
  <c r="I67" i="15"/>
  <c r="K67" i="15" s="1"/>
  <c r="I68" i="15"/>
  <c r="K68" i="15" s="1"/>
  <c r="I69" i="15"/>
  <c r="K69" i="15" s="1"/>
  <c r="I70" i="15"/>
  <c r="K70" i="15" s="1"/>
  <c r="I71" i="15"/>
  <c r="K71" i="15" s="1"/>
  <c r="I72" i="15"/>
  <c r="K72" i="15" s="1"/>
  <c r="I73" i="15"/>
  <c r="K73" i="15" s="1"/>
  <c r="I74" i="15"/>
  <c r="K74" i="15" s="1"/>
  <c r="I75" i="15"/>
  <c r="K75" i="15" s="1"/>
  <c r="I76" i="15"/>
  <c r="K76" i="15" s="1"/>
  <c r="I77" i="15"/>
  <c r="K77" i="15" s="1"/>
  <c r="I78" i="15"/>
  <c r="K78" i="15" s="1"/>
  <c r="I79" i="15"/>
  <c r="K79" i="15" s="1"/>
  <c r="I80" i="15"/>
  <c r="K80" i="15" s="1"/>
  <c r="I81" i="15"/>
  <c r="K81" i="15" s="1"/>
  <c r="I82" i="15"/>
  <c r="K82" i="15" s="1"/>
  <c r="I83" i="15"/>
  <c r="K83" i="15" s="1"/>
  <c r="I84" i="15"/>
  <c r="K84" i="15" s="1"/>
  <c r="I85" i="15"/>
  <c r="K85" i="15" s="1"/>
  <c r="I86" i="15"/>
  <c r="K86" i="15" s="1"/>
  <c r="I87" i="15"/>
  <c r="I88" i="15"/>
  <c r="K88" i="15" s="1"/>
  <c r="I89" i="15"/>
  <c r="K89" i="15" s="1"/>
  <c r="I90" i="15"/>
  <c r="K90" i="15" s="1"/>
  <c r="I91" i="15"/>
  <c r="K91" i="15" s="1"/>
  <c r="I92" i="15"/>
  <c r="K92" i="15" s="1"/>
  <c r="I93" i="15"/>
  <c r="K93" i="15" s="1"/>
  <c r="I94" i="15"/>
  <c r="K94" i="15" s="1"/>
  <c r="I95" i="15"/>
  <c r="K95" i="15" s="1"/>
  <c r="I96" i="15"/>
  <c r="K96" i="15" s="1"/>
  <c r="I97" i="15"/>
  <c r="K97" i="15" s="1"/>
  <c r="I98" i="15"/>
  <c r="K98" i="15" s="1"/>
  <c r="I99" i="15"/>
  <c r="K99" i="15" s="1"/>
  <c r="I100" i="15"/>
  <c r="K100" i="15" s="1"/>
  <c r="I101" i="15"/>
  <c r="K101" i="15" s="1"/>
  <c r="I102" i="15"/>
  <c r="K102" i="15" s="1"/>
  <c r="I103" i="15"/>
  <c r="K103" i="15" s="1"/>
  <c r="I104" i="15"/>
  <c r="K104" i="15" s="1"/>
  <c r="I105" i="15"/>
  <c r="I106" i="15"/>
  <c r="K106" i="15" s="1"/>
  <c r="I107" i="15"/>
  <c r="K107" i="15" s="1"/>
  <c r="I108" i="15"/>
  <c r="K108" i="15" s="1"/>
  <c r="I109" i="15"/>
  <c r="K109" i="15" s="1"/>
  <c r="I110" i="15"/>
  <c r="I6" i="15"/>
  <c r="D7" i="15"/>
  <c r="D8" i="15"/>
  <c r="D9" i="15"/>
  <c r="D10" i="15"/>
  <c r="D11" i="15"/>
  <c r="D12" i="15"/>
  <c r="D13" i="15"/>
  <c r="D14" i="15"/>
  <c r="D15" i="15"/>
  <c r="D16" i="15"/>
  <c r="D17" i="15"/>
  <c r="D18" i="15"/>
  <c r="D19" i="15"/>
  <c r="D20" i="15"/>
  <c r="D21" i="15"/>
  <c r="D22" i="15"/>
  <c r="D23" i="15"/>
  <c r="D24" i="15"/>
  <c r="D25" i="15"/>
  <c r="D26" i="15"/>
  <c r="D27" i="15"/>
  <c r="D28" i="15"/>
  <c r="D29" i="15"/>
  <c r="D30" i="15"/>
  <c r="D31" i="15"/>
  <c r="D32" i="15"/>
  <c r="D33" i="15"/>
  <c r="D34" i="15"/>
  <c r="D35" i="15"/>
  <c r="D37" i="15"/>
  <c r="D38" i="15"/>
  <c r="D39" i="15"/>
  <c r="D40" i="15"/>
  <c r="D41" i="15"/>
  <c r="D42" i="15"/>
  <c r="D43" i="15"/>
  <c r="D44" i="15"/>
  <c r="D45" i="15"/>
  <c r="D46" i="15"/>
  <c r="D47" i="15"/>
  <c r="D48" i="15"/>
  <c r="D49" i="15"/>
  <c r="D50" i="15"/>
  <c r="D51" i="15"/>
  <c r="D52" i="15"/>
  <c r="D53" i="15"/>
  <c r="D54" i="15"/>
  <c r="D55" i="15"/>
  <c r="D56" i="15"/>
  <c r="D57" i="15"/>
  <c r="D58" i="15"/>
  <c r="D59" i="15"/>
  <c r="D60" i="15"/>
  <c r="D61" i="15"/>
  <c r="D62" i="15"/>
  <c r="D63" i="15"/>
  <c r="D64" i="15"/>
  <c r="D65" i="15"/>
  <c r="D66" i="15"/>
  <c r="D67" i="15"/>
  <c r="D68" i="15"/>
  <c r="D69" i="15"/>
  <c r="D70" i="15"/>
  <c r="D71" i="15"/>
  <c r="D72" i="15"/>
  <c r="D73" i="15"/>
  <c r="D74" i="15"/>
  <c r="D75" i="15"/>
  <c r="D76" i="15"/>
  <c r="D77" i="15"/>
  <c r="D78" i="15"/>
  <c r="D79" i="15"/>
  <c r="D80" i="15"/>
  <c r="D81" i="15"/>
  <c r="D82" i="15"/>
  <c r="D83" i="15"/>
  <c r="D84" i="15"/>
  <c r="D85" i="15"/>
  <c r="D86" i="15"/>
  <c r="D87" i="15"/>
  <c r="D88" i="15"/>
  <c r="D89" i="15"/>
  <c r="D90" i="15"/>
  <c r="D91" i="15"/>
  <c r="D92" i="15"/>
  <c r="D93" i="15"/>
  <c r="D94" i="15"/>
  <c r="D95" i="15"/>
  <c r="D96" i="15"/>
  <c r="D97" i="15"/>
  <c r="D98" i="15"/>
  <c r="D99" i="15"/>
  <c r="D100" i="15"/>
  <c r="D101" i="15"/>
  <c r="D102" i="15"/>
  <c r="D103" i="15"/>
  <c r="D104" i="15"/>
  <c r="D105" i="15"/>
  <c r="D106" i="15"/>
  <c r="D107" i="15"/>
  <c r="D108" i="15"/>
  <c r="D109" i="15"/>
  <c r="D6" i="15"/>
  <c r="E105" i="13"/>
  <c r="F105" i="13"/>
  <c r="G105" i="13"/>
  <c r="H105" i="13"/>
  <c r="I105" i="13"/>
  <c r="J105" i="13"/>
  <c r="J8" i="13"/>
  <c r="J9" i="13"/>
  <c r="J10" i="13"/>
  <c r="J11" i="13"/>
  <c r="J12" i="13"/>
  <c r="J13" i="13"/>
  <c r="J14" i="13"/>
  <c r="J15" i="13"/>
  <c r="J16" i="13"/>
  <c r="J17" i="13"/>
  <c r="J18" i="13"/>
  <c r="J19" i="13"/>
  <c r="J20" i="13"/>
  <c r="J21" i="13"/>
  <c r="J22" i="13"/>
  <c r="J23" i="13"/>
  <c r="J24" i="13"/>
  <c r="J25" i="13"/>
  <c r="J26" i="13"/>
  <c r="J27" i="13"/>
  <c r="J28" i="13"/>
  <c r="J29" i="13"/>
  <c r="J30" i="13"/>
  <c r="J31" i="13"/>
  <c r="J32" i="13"/>
  <c r="J33" i="13"/>
  <c r="J34" i="13"/>
  <c r="J35" i="13"/>
  <c r="J36" i="13"/>
  <c r="J37" i="13"/>
  <c r="J38" i="13"/>
  <c r="J39" i="13"/>
  <c r="J40" i="13"/>
  <c r="J41" i="13"/>
  <c r="J42" i="13"/>
  <c r="J43" i="13"/>
  <c r="J44" i="13"/>
  <c r="J45" i="13"/>
  <c r="J46" i="13"/>
  <c r="J47" i="13"/>
  <c r="J48" i="13"/>
  <c r="J49" i="13"/>
  <c r="J50" i="13"/>
  <c r="J51" i="13"/>
  <c r="J52" i="13"/>
  <c r="J53" i="13"/>
  <c r="J54" i="13"/>
  <c r="J55" i="13"/>
  <c r="J56" i="13"/>
  <c r="J57" i="13"/>
  <c r="J58" i="13"/>
  <c r="J59" i="13"/>
  <c r="J60" i="13"/>
  <c r="J61" i="13"/>
  <c r="J62" i="13"/>
  <c r="J63" i="13"/>
  <c r="J64" i="13"/>
  <c r="J65" i="13"/>
  <c r="J66" i="13"/>
  <c r="J67" i="13"/>
  <c r="J68" i="13"/>
  <c r="J69" i="13"/>
  <c r="J70" i="13"/>
  <c r="J71" i="13"/>
  <c r="J72" i="13"/>
  <c r="J73" i="13"/>
  <c r="J74" i="13"/>
  <c r="J75" i="13"/>
  <c r="J76" i="13"/>
  <c r="J77" i="13"/>
  <c r="J78" i="13"/>
  <c r="J79" i="13"/>
  <c r="J80" i="13"/>
  <c r="J81" i="13"/>
  <c r="J82" i="13"/>
  <c r="J83" i="13"/>
  <c r="J84" i="13"/>
  <c r="J85" i="13"/>
  <c r="J86" i="13"/>
  <c r="J87" i="13"/>
  <c r="J88" i="13"/>
  <c r="J89" i="13"/>
  <c r="J90" i="13"/>
  <c r="J91" i="13"/>
  <c r="J92" i="13"/>
  <c r="J93" i="13"/>
  <c r="J94" i="13"/>
  <c r="J95" i="13"/>
  <c r="J96" i="13"/>
  <c r="J97" i="13"/>
  <c r="J98" i="13"/>
  <c r="J99" i="13"/>
  <c r="J100" i="13"/>
  <c r="J101" i="13"/>
  <c r="J102" i="13"/>
  <c r="J103" i="13"/>
  <c r="J104" i="13"/>
  <c r="J7" i="13"/>
  <c r="G8" i="13"/>
  <c r="G9" i="13"/>
  <c r="G10" i="13"/>
  <c r="G11" i="13"/>
  <c r="G12" i="13"/>
  <c r="G13" i="13"/>
  <c r="G14" i="13"/>
  <c r="G15" i="13"/>
  <c r="G16" i="13"/>
  <c r="G17" i="13"/>
  <c r="G18" i="13"/>
  <c r="G19" i="13"/>
  <c r="G20" i="13"/>
  <c r="G21" i="13"/>
  <c r="G22" i="13"/>
  <c r="G23" i="13"/>
  <c r="G24" i="13"/>
  <c r="G25" i="13"/>
  <c r="G26" i="13"/>
  <c r="G27" i="13"/>
  <c r="G28" i="13"/>
  <c r="G29" i="13"/>
  <c r="G30" i="13"/>
  <c r="G31" i="13"/>
  <c r="G32" i="13"/>
  <c r="G33" i="13"/>
  <c r="G34" i="13"/>
  <c r="G35" i="13"/>
  <c r="G36" i="13"/>
  <c r="G37" i="13"/>
  <c r="G38" i="13"/>
  <c r="G39" i="13"/>
  <c r="G40" i="13"/>
  <c r="G41" i="13"/>
  <c r="G42" i="13"/>
  <c r="G43" i="13"/>
  <c r="G44" i="13"/>
  <c r="G45" i="13"/>
  <c r="G46" i="13"/>
  <c r="G47" i="13"/>
  <c r="G48" i="13"/>
  <c r="G49" i="13"/>
  <c r="G50" i="13"/>
  <c r="G51" i="13"/>
  <c r="G52" i="13"/>
  <c r="G53" i="13"/>
  <c r="G54" i="13"/>
  <c r="G55" i="13"/>
  <c r="G56" i="13"/>
  <c r="G57" i="13"/>
  <c r="G58" i="13"/>
  <c r="G59" i="13"/>
  <c r="G60" i="13"/>
  <c r="G61" i="13"/>
  <c r="G62" i="13"/>
  <c r="G63" i="13"/>
  <c r="G64" i="13"/>
  <c r="G65" i="13"/>
  <c r="G66" i="13"/>
  <c r="G67" i="13"/>
  <c r="G68" i="13"/>
  <c r="G69" i="13"/>
  <c r="G70" i="13"/>
  <c r="G71" i="13"/>
  <c r="G72" i="13"/>
  <c r="G73" i="13"/>
  <c r="G74" i="13"/>
  <c r="G75" i="13"/>
  <c r="G76" i="13"/>
  <c r="G77" i="13"/>
  <c r="G78" i="13"/>
  <c r="G79" i="13"/>
  <c r="G80" i="13"/>
  <c r="G81" i="13"/>
  <c r="G82" i="13"/>
  <c r="G83" i="13"/>
  <c r="G84" i="13"/>
  <c r="G85" i="13"/>
  <c r="G86" i="13"/>
  <c r="G87" i="13"/>
  <c r="G88" i="13"/>
  <c r="G89" i="13"/>
  <c r="G90" i="13"/>
  <c r="G91" i="13"/>
  <c r="G92" i="13"/>
  <c r="G93" i="13"/>
  <c r="G94" i="13"/>
  <c r="G95" i="13"/>
  <c r="G96" i="13"/>
  <c r="G97" i="13"/>
  <c r="G98" i="13"/>
  <c r="G99" i="13"/>
  <c r="G100" i="13"/>
  <c r="G101" i="13"/>
  <c r="G102" i="13"/>
  <c r="G103" i="13"/>
  <c r="G104" i="13"/>
  <c r="G7" i="13"/>
  <c r="E77" i="12"/>
  <c r="F77" i="12"/>
  <c r="H77" i="12"/>
  <c r="I77" i="12"/>
  <c r="J8" i="12"/>
  <c r="J77" i="12" s="1"/>
  <c r="J9" i="12"/>
  <c r="J10" i="12"/>
  <c r="J11" i="12"/>
  <c r="J12" i="12"/>
  <c r="J13" i="12"/>
  <c r="J14" i="12"/>
  <c r="J15" i="12"/>
  <c r="J16" i="12"/>
  <c r="J17" i="12"/>
  <c r="J18" i="12"/>
  <c r="J19" i="12"/>
  <c r="J20" i="12"/>
  <c r="J21" i="12"/>
  <c r="J22" i="12"/>
  <c r="J23" i="12"/>
  <c r="J24" i="12"/>
  <c r="J25" i="12"/>
  <c r="J26" i="12"/>
  <c r="J27" i="12"/>
  <c r="J28" i="12"/>
  <c r="J29" i="12"/>
  <c r="J30" i="12"/>
  <c r="J31" i="12"/>
  <c r="J32" i="12"/>
  <c r="J33" i="12"/>
  <c r="J34" i="12"/>
  <c r="J35" i="12"/>
  <c r="J36" i="12"/>
  <c r="J37" i="12"/>
  <c r="J38" i="12"/>
  <c r="J39" i="12"/>
  <c r="J40" i="12"/>
  <c r="J41" i="12"/>
  <c r="J42" i="12"/>
  <c r="J43" i="12"/>
  <c r="J44" i="12"/>
  <c r="J45" i="12"/>
  <c r="J46" i="12"/>
  <c r="J47" i="12"/>
  <c r="J48" i="12"/>
  <c r="J49" i="12"/>
  <c r="J50" i="12"/>
  <c r="J51" i="12"/>
  <c r="J52" i="12"/>
  <c r="J53" i="12"/>
  <c r="J54" i="12"/>
  <c r="J55" i="12"/>
  <c r="J56" i="12"/>
  <c r="J57" i="12"/>
  <c r="J58" i="12"/>
  <c r="J59" i="12"/>
  <c r="J60" i="12"/>
  <c r="J61" i="12"/>
  <c r="J62" i="12"/>
  <c r="J63" i="12"/>
  <c r="J64" i="12"/>
  <c r="J65" i="12"/>
  <c r="J66" i="12"/>
  <c r="J67" i="12"/>
  <c r="J68" i="12"/>
  <c r="J69" i="12"/>
  <c r="J70" i="12"/>
  <c r="J71" i="12"/>
  <c r="J72" i="12"/>
  <c r="J73" i="12"/>
  <c r="J74" i="12"/>
  <c r="J75" i="12"/>
  <c r="J76" i="12"/>
  <c r="J7" i="12"/>
  <c r="G8" i="12"/>
  <c r="G9" i="12"/>
  <c r="G10" i="12"/>
  <c r="G11" i="12"/>
  <c r="G12" i="12"/>
  <c r="G77" i="12" s="1"/>
  <c r="G13" i="12"/>
  <c r="G14" i="12"/>
  <c r="G15" i="12"/>
  <c r="G16" i="12"/>
  <c r="G17" i="12"/>
  <c r="G18" i="12"/>
  <c r="G19" i="12"/>
  <c r="G20" i="12"/>
  <c r="G21" i="12"/>
  <c r="G22" i="12"/>
  <c r="G23" i="12"/>
  <c r="G24" i="12"/>
  <c r="G25" i="12"/>
  <c r="G26" i="12"/>
  <c r="G27" i="12"/>
  <c r="G28" i="12"/>
  <c r="G29" i="12"/>
  <c r="G30" i="12"/>
  <c r="G31" i="12"/>
  <c r="G32" i="12"/>
  <c r="G33" i="12"/>
  <c r="G34" i="12"/>
  <c r="G35" i="12"/>
  <c r="G36" i="12"/>
  <c r="G37" i="12"/>
  <c r="G38" i="12"/>
  <c r="G39" i="12"/>
  <c r="G40" i="12"/>
  <c r="G41" i="12"/>
  <c r="G42" i="12"/>
  <c r="G43" i="12"/>
  <c r="G44" i="12"/>
  <c r="G45" i="12"/>
  <c r="G46" i="12"/>
  <c r="G47" i="12"/>
  <c r="G48" i="12"/>
  <c r="G49" i="12"/>
  <c r="G50" i="12"/>
  <c r="G51" i="12"/>
  <c r="G52" i="12"/>
  <c r="G53" i="12"/>
  <c r="G54" i="12"/>
  <c r="G55" i="12"/>
  <c r="G56" i="12"/>
  <c r="G57" i="12"/>
  <c r="G58" i="12"/>
  <c r="G59" i="12"/>
  <c r="G60" i="12"/>
  <c r="G61" i="12"/>
  <c r="G62" i="12"/>
  <c r="G63" i="12"/>
  <c r="G64" i="12"/>
  <c r="G65" i="12"/>
  <c r="G66" i="12"/>
  <c r="G67" i="12"/>
  <c r="G68" i="12"/>
  <c r="G69" i="12"/>
  <c r="G70" i="12"/>
  <c r="G71" i="12"/>
  <c r="G72" i="12"/>
  <c r="G73" i="12"/>
  <c r="G74" i="12"/>
  <c r="G75" i="12"/>
  <c r="G76" i="12"/>
  <c r="G7" i="12"/>
  <c r="H91" i="2"/>
  <c r="G91" i="2"/>
  <c r="F91" i="2"/>
  <c r="E91" i="2"/>
  <c r="D91" i="2"/>
  <c r="H90" i="2"/>
  <c r="H89" i="2"/>
  <c r="H88" i="2"/>
  <c r="H87" i="2"/>
  <c r="H86" i="2"/>
  <c r="H85" i="2"/>
  <c r="H84" i="2"/>
  <c r="H83" i="2"/>
  <c r="H82" i="2"/>
  <c r="H81" i="2"/>
  <c r="H80" i="2"/>
  <c r="H79" i="2"/>
  <c r="H78" i="2"/>
  <c r="H77" i="2"/>
  <c r="H76" i="2"/>
  <c r="H75" i="2"/>
  <c r="H74" i="2"/>
  <c r="H73" i="2"/>
  <c r="H72" i="2"/>
  <c r="H71" i="2"/>
  <c r="H70" i="2"/>
  <c r="H69" i="2"/>
  <c r="H68" i="2"/>
  <c r="H67" i="2"/>
  <c r="H66" i="2"/>
  <c r="H65" i="2"/>
  <c r="H64" i="2"/>
  <c r="H63" i="2"/>
  <c r="H62" i="2"/>
  <c r="H61" i="2"/>
  <c r="H60" i="2"/>
  <c r="H59" i="2"/>
  <c r="H58" i="2"/>
  <c r="H57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S10" i="3"/>
  <c r="S11" i="3"/>
  <c r="S12" i="3"/>
  <c r="S13" i="3"/>
  <c r="S14" i="3"/>
  <c r="S9" i="3"/>
  <c r="Q15" i="3"/>
  <c r="R15" i="3"/>
  <c r="N15" i="3"/>
  <c r="L15" i="3"/>
  <c r="I15" i="3"/>
  <c r="J15" i="3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10" i="1"/>
  <c r="K98" i="1"/>
  <c r="L98" i="1"/>
  <c r="H98" i="1"/>
  <c r="F98" i="1"/>
  <c r="C98" i="1"/>
  <c r="D98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10" i="1"/>
  <c r="F83" i="1"/>
  <c r="F68" i="1"/>
  <c r="H45" i="1"/>
  <c r="F35" i="1"/>
  <c r="F17" i="1"/>
  <c r="H14" i="1"/>
  <c r="F12" i="1"/>
  <c r="F108" i="15" l="1"/>
  <c r="F90" i="15"/>
  <c r="F66" i="15"/>
  <c r="F48" i="15"/>
  <c r="F35" i="15"/>
  <c r="F17" i="15"/>
  <c r="F107" i="15"/>
  <c r="F89" i="15"/>
  <c r="F71" i="15"/>
  <c r="F53" i="15"/>
  <c r="F41" i="15"/>
  <c r="F22" i="15"/>
  <c r="F106" i="15"/>
  <c r="F100" i="15"/>
  <c r="F94" i="15"/>
  <c r="F88" i="15"/>
  <c r="F82" i="15"/>
  <c r="F76" i="15"/>
  <c r="F70" i="15"/>
  <c r="F64" i="15"/>
  <c r="F58" i="15"/>
  <c r="F52" i="15"/>
  <c r="F46" i="15"/>
  <c r="F40" i="15"/>
  <c r="F33" i="15"/>
  <c r="F27" i="15"/>
  <c r="F21" i="15"/>
  <c r="F15" i="15"/>
  <c r="F9" i="15"/>
  <c r="F102" i="15"/>
  <c r="F84" i="15"/>
  <c r="F78" i="15"/>
  <c r="F54" i="15"/>
  <c r="F29" i="15"/>
  <c r="F101" i="15"/>
  <c r="F83" i="15"/>
  <c r="F65" i="15"/>
  <c r="F34" i="15"/>
  <c r="F16" i="15"/>
  <c r="F105" i="15"/>
  <c r="F99" i="15"/>
  <c r="F93" i="15"/>
  <c r="F87" i="15"/>
  <c r="F81" i="15"/>
  <c r="F75" i="15"/>
  <c r="F69" i="15"/>
  <c r="F63" i="15"/>
  <c r="F57" i="15"/>
  <c r="F51" i="15"/>
  <c r="F45" i="15"/>
  <c r="F32" i="15"/>
  <c r="F26" i="15"/>
  <c r="F20" i="15"/>
  <c r="F14" i="15"/>
  <c r="F8" i="15"/>
  <c r="F104" i="15"/>
  <c r="F98" i="15"/>
  <c r="F92" i="15"/>
  <c r="F86" i="15"/>
  <c r="F80" i="15"/>
  <c r="F74" i="15"/>
  <c r="F68" i="15"/>
  <c r="F56" i="15"/>
  <c r="F50" i="15"/>
  <c r="F44" i="15"/>
  <c r="F38" i="15"/>
  <c r="F31" i="15"/>
  <c r="F25" i="15"/>
  <c r="F19" i="15"/>
  <c r="F13" i="15"/>
  <c r="F7" i="15"/>
  <c r="F96" i="15"/>
  <c r="F72" i="15"/>
  <c r="F60" i="15"/>
  <c r="F42" i="15"/>
  <c r="F23" i="15"/>
  <c r="F11" i="15"/>
  <c r="F95" i="15"/>
  <c r="F77" i="15"/>
  <c r="F59" i="15"/>
  <c r="F47" i="15"/>
  <c r="F28" i="15"/>
  <c r="F10" i="15"/>
  <c r="F109" i="15"/>
  <c r="F103" i="15"/>
  <c r="F97" i="15"/>
  <c r="F91" i="15"/>
  <c r="F85" i="15"/>
  <c r="F79" i="15"/>
  <c r="F73" i="15"/>
  <c r="F67" i="15"/>
  <c r="F61" i="15"/>
  <c r="F55" i="15"/>
  <c r="F49" i="15"/>
  <c r="F43" i="15"/>
  <c r="F37" i="15"/>
  <c r="F30" i="15"/>
  <c r="F24" i="15"/>
  <c r="F18" i="15"/>
  <c r="F12" i="15"/>
  <c r="F62" i="15"/>
  <c r="F39" i="15"/>
  <c r="H111" i="15"/>
  <c r="K105" i="15"/>
  <c r="K36" i="15"/>
  <c r="I111" i="15"/>
  <c r="S15" i="3"/>
  <c r="M98" i="1"/>
  <c r="K111" i="15" l="1"/>
  <c r="F111" i="15"/>
</calcChain>
</file>

<file path=xl/comments1.xml><?xml version="1.0" encoding="utf-8"?>
<comments xmlns="http://schemas.openxmlformats.org/spreadsheetml/2006/main">
  <authors>
    <author>Ali Akbar Iranshahi</author>
  </authors>
  <commentList>
    <comment ref="E11" authorId="0" shapeId="0">
      <text>
        <r>
          <rPr>
            <b/>
            <sz val="9"/>
            <color indexed="81"/>
            <rFont val="Tahoma"/>
            <family val="2"/>
          </rPr>
          <t>Ali Akbar Iranshahi:</t>
        </r>
        <r>
          <rPr>
            <sz val="9"/>
            <color indexed="81"/>
            <rFont val="Tahoma"/>
            <family val="2"/>
          </rPr>
          <t xml:space="preserve">
از حاصل تقسیم ستون
E  
بر مجموع کل دارایی محاسبه می شود
</t>
        </r>
      </text>
    </comment>
  </commentList>
</comments>
</file>

<file path=xl/sharedStrings.xml><?xml version="1.0" encoding="utf-8"?>
<sst xmlns="http://schemas.openxmlformats.org/spreadsheetml/2006/main" count="1450" uniqueCount="499">
  <si>
    <t>صندوق سرمایه گذاری اختصاصی بازارگردانی صبا گستر نفت و گاز تامین</t>
  </si>
  <si>
    <t xml:space="preserve">صورت وضعیت پرتفوی </t>
  </si>
  <si>
    <t>برای ماه منتهی به 1400/10/30</t>
  </si>
  <si>
    <t>3-1- سرمایه‌گذاری در  سپرده‌ بانکی</t>
  </si>
  <si>
    <t>مشخصات حساب بانکی</t>
  </si>
  <si>
    <t>1400/10/01</t>
  </si>
  <si>
    <t>تغییرات طی دوره</t>
  </si>
  <si>
    <t>1400/10/30</t>
  </si>
  <si>
    <t>سپرده های بانکی</t>
  </si>
  <si>
    <t>شماره حساب</t>
  </si>
  <si>
    <t>نوع سپرده</t>
  </si>
  <si>
    <t>نرخ سود علی الحساب</t>
  </si>
  <si>
    <t>مبلغ</t>
  </si>
  <si>
    <t>افزایش</t>
  </si>
  <si>
    <t>کاهش</t>
  </si>
  <si>
    <t>پلوله</t>
  </si>
  <si>
    <t>323480858</t>
  </si>
  <si>
    <t>سپرده سرمایه‌گذاری</t>
  </si>
  <si>
    <t>-</t>
  </si>
  <si>
    <t>رفاه-شفارا</t>
  </si>
  <si>
    <t>302567793</t>
  </si>
  <si>
    <t>رفاه-سخاش</t>
  </si>
  <si>
    <t>301838355</t>
  </si>
  <si>
    <t>رفاه-سخوز</t>
  </si>
  <si>
    <t>301834556</t>
  </si>
  <si>
    <t>رفاه-سصوفی</t>
  </si>
  <si>
    <t>301829238</t>
  </si>
  <si>
    <t>رفاه - دقاضی</t>
  </si>
  <si>
    <t>301202886</t>
  </si>
  <si>
    <t>رفاه - دشیمی</t>
  </si>
  <si>
    <t>301202590</t>
  </si>
  <si>
    <t>رفاه - وپخش</t>
  </si>
  <si>
    <t>301202280</t>
  </si>
  <si>
    <t>رفاه - کلوند</t>
  </si>
  <si>
    <t>301201055</t>
  </si>
  <si>
    <t>رفاه-شرانل</t>
  </si>
  <si>
    <t>288030758</t>
  </si>
  <si>
    <t>رفاه-تاپیکو</t>
  </si>
  <si>
    <t>262546747</t>
  </si>
  <si>
    <t>وهامون</t>
  </si>
  <si>
    <t>322284892</t>
  </si>
  <si>
    <t>رفاه-سفاسی</t>
  </si>
  <si>
    <t>310236101</t>
  </si>
  <si>
    <t>رفاه-شکبیر</t>
  </si>
  <si>
    <t>302568906</t>
  </si>
  <si>
    <t>رفاه-مداران</t>
  </si>
  <si>
    <t>302569200</t>
  </si>
  <si>
    <t>رفاه-سدور</t>
  </si>
  <si>
    <t>3018393130</t>
  </si>
  <si>
    <t>رفاه-سفار</t>
  </si>
  <si>
    <t>301834775</t>
  </si>
  <si>
    <t>رفاه - چکاوه</t>
  </si>
  <si>
    <t>301203970</t>
  </si>
  <si>
    <t>رفاه - کاسپین</t>
  </si>
  <si>
    <t>301202928</t>
  </si>
  <si>
    <t>رفاه - هجرت</t>
  </si>
  <si>
    <t>301202450</t>
  </si>
  <si>
    <t>رفاه - شلعاب</t>
  </si>
  <si>
    <t>301202035</t>
  </si>
  <si>
    <t>رفاه-شغدیر</t>
  </si>
  <si>
    <t>288032305</t>
  </si>
  <si>
    <t>رفاه-شپاس</t>
  </si>
  <si>
    <t>288030497</t>
  </si>
  <si>
    <t>رفاه-سیتا</t>
  </si>
  <si>
    <t>301839359</t>
  </si>
  <si>
    <t>رفاه-سفارس</t>
  </si>
  <si>
    <t>301809744</t>
  </si>
  <si>
    <t>رفاه - کپشیر</t>
  </si>
  <si>
    <t>301203910</t>
  </si>
  <si>
    <t>رفاه - دتوزیع</t>
  </si>
  <si>
    <t>301202783</t>
  </si>
  <si>
    <t>رفاه - کلر</t>
  </si>
  <si>
    <t>301202503</t>
  </si>
  <si>
    <t>رفاه - کخاک</t>
  </si>
  <si>
    <t>301200932</t>
  </si>
  <si>
    <t>رفاه-رتکو</t>
  </si>
  <si>
    <t>288032810</t>
  </si>
  <si>
    <t>رفاه-شکربن</t>
  </si>
  <si>
    <t>288032603</t>
  </si>
  <si>
    <t>رفاه-پکرمان</t>
  </si>
  <si>
    <t>288030928</t>
  </si>
  <si>
    <t>جاری - رفاه</t>
  </si>
  <si>
    <t>241170412</t>
  </si>
  <si>
    <t>جاری</t>
  </si>
  <si>
    <t>رفاه-شاوان</t>
  </si>
  <si>
    <t>302568566</t>
  </si>
  <si>
    <t>رفاه-سغرب</t>
  </si>
  <si>
    <t>301838150</t>
  </si>
  <si>
    <t>رفاه-ساوه</t>
  </si>
  <si>
    <t>301834295</t>
  </si>
  <si>
    <t>رفاه-سرود</t>
  </si>
  <si>
    <t>301833965</t>
  </si>
  <si>
    <t>رفاه - دتماد</t>
  </si>
  <si>
    <t>301203957</t>
  </si>
  <si>
    <t>رفاه - درهاور</t>
  </si>
  <si>
    <t>301202837</t>
  </si>
  <si>
    <t>رفاه - دفارا</t>
  </si>
  <si>
    <t>301202394</t>
  </si>
  <si>
    <t>رفاه - شاملا</t>
  </si>
  <si>
    <t>301200981</t>
  </si>
  <si>
    <t>رفاه-خراسان</t>
  </si>
  <si>
    <t>288027917</t>
  </si>
  <si>
    <t>لطیف</t>
  </si>
  <si>
    <t>315009287</t>
  </si>
  <si>
    <t>چخزر</t>
  </si>
  <si>
    <t>304164240</t>
  </si>
  <si>
    <t>رفاه-سنیر</t>
  </si>
  <si>
    <t>301838495</t>
  </si>
  <si>
    <t>رفاه-سبجنو</t>
  </si>
  <si>
    <t>301835810</t>
  </si>
  <si>
    <t>رفاه - دکپسول</t>
  </si>
  <si>
    <t>301203969</t>
  </si>
  <si>
    <t>رفاه - کفرا</t>
  </si>
  <si>
    <t>301203891</t>
  </si>
  <si>
    <t>رفاه ـ دارو</t>
  </si>
  <si>
    <t>301202412</t>
  </si>
  <si>
    <t>رفاه ـ زگلدشت</t>
  </si>
  <si>
    <t>301202242</t>
  </si>
  <si>
    <t>رفاه - صبا</t>
  </si>
  <si>
    <t>301200816</t>
  </si>
  <si>
    <t>رفاه-تاصیکو</t>
  </si>
  <si>
    <t>288032123</t>
  </si>
  <si>
    <t>رفاه-فکا</t>
  </si>
  <si>
    <t>288031921</t>
  </si>
  <si>
    <t>ربیع</t>
  </si>
  <si>
    <t>313654633</t>
  </si>
  <si>
    <t>لخانه</t>
  </si>
  <si>
    <t>304164045</t>
  </si>
  <si>
    <t>رفاه-شپترو</t>
  </si>
  <si>
    <t xml:space="preserve"> 302567987 </t>
  </si>
  <si>
    <t>رفاه-سبهان</t>
  </si>
  <si>
    <t>301837818</t>
  </si>
  <si>
    <t>رفاه -ساروم</t>
  </si>
  <si>
    <t>301832810</t>
  </si>
  <si>
    <t>رفاه - کسعدی</t>
  </si>
  <si>
    <t>301203908</t>
  </si>
  <si>
    <t>رفاه - دشیری</t>
  </si>
  <si>
    <t>301202746</t>
  </si>
  <si>
    <t>رفاه - ددام</t>
  </si>
  <si>
    <t>301202667</t>
  </si>
  <si>
    <t>رفاه - دپارس</t>
  </si>
  <si>
    <t>301202321</t>
  </si>
  <si>
    <t>رفاه-شفن</t>
  </si>
  <si>
    <t>288031623</t>
  </si>
  <si>
    <t>رفاه-اوصتا</t>
  </si>
  <si>
    <t>312708579</t>
  </si>
  <si>
    <t>چکارن</t>
  </si>
  <si>
    <t>304163892</t>
  </si>
  <si>
    <t>رفاه-شستا</t>
  </si>
  <si>
    <t>302569467</t>
  </si>
  <si>
    <t>رفاه-شکلر</t>
  </si>
  <si>
    <t>302568189</t>
  </si>
  <si>
    <t>رفاه-سخزر</t>
  </si>
  <si>
    <t>301835007</t>
  </si>
  <si>
    <t>رفاه-سقاین</t>
  </si>
  <si>
    <t>301833333</t>
  </si>
  <si>
    <t>رفاه - دزهراوی</t>
  </si>
  <si>
    <t>301203933</t>
  </si>
  <si>
    <t>رفاه - درازک</t>
  </si>
  <si>
    <t>301202989</t>
  </si>
  <si>
    <t>رفاه - دلر</t>
  </si>
  <si>
    <t>301202345</t>
  </si>
  <si>
    <t>رفاه - لپارس</t>
  </si>
  <si>
    <t>301202096</t>
  </si>
  <si>
    <t>رفاه-پسهند</t>
  </si>
  <si>
    <t>288032901</t>
  </si>
  <si>
    <t>رفاه-کزغال</t>
  </si>
  <si>
    <t>310236368</t>
  </si>
  <si>
    <t>رفاه-سفانو</t>
  </si>
  <si>
    <t>301835226</t>
  </si>
  <si>
    <t>رفاه - فباهنر</t>
  </si>
  <si>
    <t>301203880</t>
  </si>
  <si>
    <t>رفاه - دابور</t>
  </si>
  <si>
    <t>301202539</t>
  </si>
  <si>
    <t>رفاه - زملارد</t>
  </si>
  <si>
    <t>301202175</t>
  </si>
  <si>
    <t>رفاه-شدوص</t>
  </si>
  <si>
    <t>288033061</t>
  </si>
  <si>
    <t>رفاه-وپترو</t>
  </si>
  <si>
    <t>288032457</t>
  </si>
  <si>
    <t>رفاه-تیپیکو</t>
  </si>
  <si>
    <t>288031740</t>
  </si>
  <si>
    <t>جمع</t>
  </si>
  <si>
    <t/>
  </si>
  <si>
    <t xml:space="preserve"> </t>
  </si>
  <si>
    <t xml:space="preserve"> صندوق سرمایه گذاری اختصاصی بازارگردانی صبا گستر نفت و گاز تامین</t>
  </si>
  <si>
    <t>1- سرمایه گذاری ها</t>
  </si>
  <si>
    <t>1-1-سرمایه‌گذاری در سهام و حق تقدم سهام وصندوق‌های سرمایه‌گذاری</t>
  </si>
  <si>
    <t>شرکت</t>
  </si>
  <si>
    <t>تعداد</t>
  </si>
  <si>
    <t>بهای تمام شده</t>
  </si>
  <si>
    <t>خالص ارزش فروش</t>
  </si>
  <si>
    <t>خرید طی دوره</t>
  </si>
  <si>
    <t>فروش طی دوره</t>
  </si>
  <si>
    <t>درصد به کل  دارایی‌ها</t>
  </si>
  <si>
    <t>مبلغ خرید</t>
  </si>
  <si>
    <t>مبلغ فروش</t>
  </si>
  <si>
    <t>کشت و دامداری فکا (زفکا)</t>
  </si>
  <si>
    <t>کربن ایران (شکربن)</t>
  </si>
  <si>
    <t>معدنی املاح ایران (شاملا)</t>
  </si>
  <si>
    <t>پارس الکتریک (لپارس)</t>
  </si>
  <si>
    <t>دارو رازک (درازک)</t>
  </si>
  <si>
    <t>فرآورده های نسوز ایران (کفرا)</t>
  </si>
  <si>
    <t>سیمان غرب (سغرب)</t>
  </si>
  <si>
    <t>سیمان سفیدنی ریز (سنیر)</t>
  </si>
  <si>
    <t>سیمان دورود (سدور)</t>
  </si>
  <si>
    <t>نیروکلر (شکلر)</t>
  </si>
  <si>
    <t>صنایع چوب خزر کاسپین (چخزر)</t>
  </si>
  <si>
    <t>گازلوله (پلوله)</t>
  </si>
  <si>
    <t>پارس دارو (دپارس)</t>
  </si>
  <si>
    <t>دارو زهراوی (دزهراوی)</t>
  </si>
  <si>
    <t>سیمان فارس و خوزستان (سفارس)</t>
  </si>
  <si>
    <t>سیمان صوفیان (سصوفی)</t>
  </si>
  <si>
    <t>سیمان ارومیه (ساروم)</t>
  </si>
  <si>
    <t>سیمان قائن (سقاین)</t>
  </si>
  <si>
    <t>سیمان بجنورد (سبجنو)</t>
  </si>
  <si>
    <t>پتروشیمی امیرکبیر (شکبیر)</t>
  </si>
  <si>
    <t>لوازم خانگی پارس (لخانه)</t>
  </si>
  <si>
    <t>سر. نفت و گاز تامین (تاپیکو)</t>
  </si>
  <si>
    <t>صنعتی بارز (پکرمان)</t>
  </si>
  <si>
    <t>سر. صدر تامین (تاصیکو)</t>
  </si>
  <si>
    <t>سر. صبا تامین (صبا)</t>
  </si>
  <si>
    <t>خاک چینی ایران (کخاک)</t>
  </si>
  <si>
    <t>کارخانجات داروپخش (دارو)</t>
  </si>
  <si>
    <t>دارویی ره آورد تامین (درهآور)</t>
  </si>
  <si>
    <t>داروسازی قاضی (دقاضی)</t>
  </si>
  <si>
    <t>مواد داروپخش (دتماد)</t>
  </si>
  <si>
    <t>داده پردازی ایران (مداران)</t>
  </si>
  <si>
    <t>زغال سنگ پروده طبس (کزغال)</t>
  </si>
  <si>
    <t>محصولات کاغذی لطیف (لطیف)</t>
  </si>
  <si>
    <t>نفت ایرانول (شرانل)</t>
  </si>
  <si>
    <t>تکین کو (رتکو)</t>
  </si>
  <si>
    <t>کشاورزی و دامپروری ملارد شیر (زملارد)</t>
  </si>
  <si>
    <t>دارو فارابی (دفارا)</t>
  </si>
  <si>
    <t>دارو ابوریحان (دابور)</t>
  </si>
  <si>
    <t>زاگرس فارمد پارس (ددام)</t>
  </si>
  <si>
    <t>توزیع داروپخش (دتوزیع)</t>
  </si>
  <si>
    <t>سیمان ساوه (ساوه)</t>
  </si>
  <si>
    <t>سیمان خزر (سخزر)</t>
  </si>
  <si>
    <t>پتروشیمی آبادان (شپترو)</t>
  </si>
  <si>
    <t>سر. دارویی تامین (تیپیکو)</t>
  </si>
  <si>
    <t>کاشی الوند (کلوند)</t>
  </si>
  <si>
    <t>کشت و دام گلدشت نمونه اصفهان (زگلدشت)</t>
  </si>
  <si>
    <t>داروپخش (وپخش)</t>
  </si>
  <si>
    <t>شیرین دارو (دشیری)</t>
  </si>
  <si>
    <t>کاسپین تامین (کاسپین)</t>
  </si>
  <si>
    <t>پشم شیشه ایران (کپشیر)</t>
  </si>
  <si>
    <t>تولید ژلاتین کپسول ایران (دکپسول)</t>
  </si>
  <si>
    <t>سیمان فارس نو (سفانو)</t>
  </si>
  <si>
    <t>سیمان فارس (سفار)</t>
  </si>
  <si>
    <t>سر. سیمان تامین (سیتا)</t>
  </si>
  <si>
    <t>پالایش نفت لاوان (شاوان)</t>
  </si>
  <si>
    <t>سر. تامین اجتماعی (شستا)</t>
  </si>
  <si>
    <t>پتروشیمی خراسان (خراسان)</t>
  </si>
  <si>
    <t>نفت پاسارگاد (شپاس)</t>
  </si>
  <si>
    <t>دوده صنعتی پارس (شدوص)</t>
  </si>
  <si>
    <t>دارو اکسیر (دلر)</t>
  </si>
  <si>
    <t>کلر پارس (کلر)</t>
  </si>
  <si>
    <t>کارتن ایران (چکارن)</t>
  </si>
  <si>
    <t>فارسیت اهواز (سفاسی)</t>
  </si>
  <si>
    <t>سر. هامون صبا (وهامون)</t>
  </si>
  <si>
    <t>سر. پتروشیمی (وپترو)</t>
  </si>
  <si>
    <t>لاستیک سهند (پسهند)</t>
  </si>
  <si>
    <t>لعابیران (شلعاب)</t>
  </si>
  <si>
    <t>شیمی داروپخش (دشیمی)</t>
  </si>
  <si>
    <t>مس باهنر (فباهنر)</t>
  </si>
  <si>
    <t>کاغذ سازی کاوه (چکاوه)</t>
  </si>
  <si>
    <t>سیمان شاهرود (سرود)</t>
  </si>
  <si>
    <t>سیمان بهبهان (سبهان)</t>
  </si>
  <si>
    <t>سیمان خاش (سخاش)</t>
  </si>
  <si>
    <t>پتروشیمی فن آوران (شفن)</t>
  </si>
  <si>
    <t>پتروشیمی غدیر (شغدیر)</t>
  </si>
  <si>
    <t>پخش هجرت (هجرت)</t>
  </si>
  <si>
    <t>کاشی سعدی (کسعدی)</t>
  </si>
  <si>
    <t>سیمان خوزستان (سخوز)</t>
  </si>
  <si>
    <t>پتروشیمی فارابی (شفارا)</t>
  </si>
  <si>
    <t>دوده صنعتی پارس (حق تقدم) (شدوصح)</t>
  </si>
  <si>
    <t>معدنی املاح ایران (حق تقدم) (شاملاح)</t>
  </si>
  <si>
    <t>کشاورزی و دامپروری ملارد شیر (حق تقدم) (زملاردح)</t>
  </si>
  <si>
    <t>فرآورده های نسوز ایران (حق تقدم) (کفراح)</t>
  </si>
  <si>
    <t>پتروشیمی فن آوران (حق تقدم) (شفنح)</t>
  </si>
  <si>
    <t>خاک چینی ایران (حق تقدم) (کخاکح)</t>
  </si>
  <si>
    <t>دارو رازک (حق تقدم) (درازکح)</t>
  </si>
  <si>
    <t>سیمان سفیدنی ریز (حق تقدم) (سنیرح)</t>
  </si>
  <si>
    <t>ص س اندیشه ورزان صبا تامین (اوصتا)</t>
  </si>
  <si>
    <t>2-1-سرمایه‌گذاری در اوراق بهادار با درآمد ثابت یا علی‌الحساب</t>
  </si>
  <si>
    <t>اطلاعات اوراق بهادار با درآمد ثابت</t>
  </si>
  <si>
    <t>نام اوراق</t>
  </si>
  <si>
    <t>تاریخ سررسید</t>
  </si>
  <si>
    <t>قیمت بازار هر ورقه</t>
  </si>
  <si>
    <t>مرابحه عام دولت3-ش.خ0211 (اراد32)</t>
  </si>
  <si>
    <t>بلی</t>
  </si>
  <si>
    <t>1399/09/13</t>
  </si>
  <si>
    <t>1402/11/13</t>
  </si>
  <si>
    <t>مرابحه عام دولت3-ش.خ 0305 (اراد34)</t>
  </si>
  <si>
    <t>1399/03/27</t>
  </si>
  <si>
    <t>1403/05/27</t>
  </si>
  <si>
    <t>مرابحه عام دولتی4-ش.خ0302 (اراد50)</t>
  </si>
  <si>
    <t>1399/06/16</t>
  </si>
  <si>
    <t>1403/02/16</t>
  </si>
  <si>
    <t>مرابحه عام دولت79-ش.خ010612 (اراد79)</t>
  </si>
  <si>
    <t>1399/12/12</t>
  </si>
  <si>
    <t>1401/06/12</t>
  </si>
  <si>
    <t>اجاره صبا تامین14040125 (صبا1404)</t>
  </si>
  <si>
    <t>1400/01/28</t>
  </si>
  <si>
    <t>1404/01/28</t>
  </si>
  <si>
    <t>اجاره انرژی پاسارگاد14040302 (پاسار04)</t>
  </si>
  <si>
    <t>1400/03/02</t>
  </si>
  <si>
    <t>1404/03/02</t>
  </si>
  <si>
    <t>به ‌نام خدا</t>
  </si>
  <si>
    <t xml:space="preserve">صورت وضعیت پرتفوی
</t>
  </si>
  <si>
    <t xml:space="preserve">برای ماه منتهی به 1400/10/30
</t>
  </si>
  <si>
    <t>مدیر صندوق</t>
  </si>
  <si>
    <t xml:space="preserve">صورت وضعیت درآمدها </t>
  </si>
  <si>
    <t>برای ماه منتهی به  1400/10/30</t>
  </si>
  <si>
    <t>2-2-درآمد حاصل از سرمایه­گذاری در اوراق بهادار با درآمد ثابت:</t>
  </si>
  <si>
    <t>از ابتدای سال مالی تا 1400/10/30</t>
  </si>
  <si>
    <t>درآمد سود اوراق</t>
  </si>
  <si>
    <t>درآمد تغییر ارزش</t>
  </si>
  <si>
    <t>درآمد فروش</t>
  </si>
  <si>
    <t>منفعت دولت7-ش.خاص سایر0204 (افاد74)</t>
  </si>
  <si>
    <t>مرابحه عام دولت4-ش.خ 0206 (اراد49)</t>
  </si>
  <si>
    <t>مرابحه عام دولت3-ش.خ 0104 (اراد36)</t>
  </si>
  <si>
    <t>مرابحه عام دولت2-ش.خ سایر0212 (اراد24)</t>
  </si>
  <si>
    <t>اسناد خزانه-م18بودجه98-010614 (اخزا818)</t>
  </si>
  <si>
    <t>صکوک اجاره شستا311-6ماهه18% (صشستا311)</t>
  </si>
  <si>
    <t>منفعت صبا اروند ملت14001110 (اروند06)</t>
  </si>
  <si>
    <t>اسنادخزانه-م15بودجه98-010406 (اخزا815)</t>
  </si>
  <si>
    <t>مرابحه عام دولت3-ش.خ 0005 (اراد37)</t>
  </si>
  <si>
    <t>مرابحه عام دولت4-ش.خ 0008 (اراد47)</t>
  </si>
  <si>
    <t>مرابحه عام دولت4-ش.خ 0006 (اراد41)</t>
  </si>
  <si>
    <t>اسناد خزانه-م6بودجه98-000519 (اخزا806)</t>
  </si>
  <si>
    <t>منفعت دولت5-ش.خاص کاردان0108 (افاد51)</t>
  </si>
  <si>
    <t>اسناد خزانه-م13بودجه98-010219 (اخزا813)</t>
  </si>
  <si>
    <t>مرابحه عام دولت4-ش.خ 0106 (اراد42)</t>
  </si>
  <si>
    <t>3-2-درآمد حاصل از سرمایه­گذاری در سپرده بانکی و گواهی سپرده:</t>
  </si>
  <si>
    <t>نام سپرده بانکی</t>
  </si>
  <si>
    <t>نام سپرده</t>
  </si>
  <si>
    <t>سود سپرده بانکی و گواهی سپرده</t>
  </si>
  <si>
    <t>درصد سود به میانگین سپرده</t>
  </si>
  <si>
    <t>4-2-سایر درآمدها:</t>
  </si>
  <si>
    <t>سایر درآمدها</t>
  </si>
  <si>
    <t>1-2-درآمد حاصل از سرمایه­گذاری در سهام و حق تقدم سهام و صندوق‌های سرمایه‌گذاری:</t>
  </si>
  <si>
    <t>دارایی</t>
  </si>
  <si>
    <t>درآمد سود</t>
  </si>
  <si>
    <t>درصد از کل درآمد ها</t>
  </si>
  <si>
    <t>بیمه دانا (دانا)</t>
  </si>
  <si>
    <t>کشت و دامداری فکا (حق تقدم) (زفکاح)</t>
  </si>
  <si>
    <t>داروپخش (حق تقدم) (وپخشح)</t>
  </si>
  <si>
    <t>مس باهنر (حق تقدم) (فباهنرح)</t>
  </si>
  <si>
    <t>پخش هجرت (حق تقدم) (هجرتح)</t>
  </si>
  <si>
    <t>سر. دارویی تامین (حق تقدم) (تیپیکوح)</t>
  </si>
  <si>
    <t>دارو فارابی (حق تقدم) (دفاراح)</t>
  </si>
  <si>
    <t>کشت و دام گلدشت نمونه اصفهان (حق تقدم) (زگلدشتح)</t>
  </si>
  <si>
    <t>توزیع داروپخش (حق تقدم) (دتوزیعح)</t>
  </si>
  <si>
    <t>شیمی داروپخش (حق تقدم) (دشیمیح)</t>
  </si>
  <si>
    <t>تولید ژلاتین کپسول ایران (حق تقدم) (دکپسولح)</t>
  </si>
  <si>
    <t>دارو ابوریحان (حق تقدم) (دابورح)</t>
  </si>
  <si>
    <t>سود(زیان) حاصل از فروش اوراق بهادار</t>
  </si>
  <si>
    <t>شرح</t>
  </si>
  <si>
    <t>خالص بهای فروش</t>
  </si>
  <si>
    <t>ارزش دفتری</t>
  </si>
  <si>
    <t>سود و زیان ناشی از فروش</t>
  </si>
  <si>
    <t>2- درآمد حاصل از سرمایه گذاری ها</t>
  </si>
  <si>
    <t>یادداشت</t>
  </si>
  <si>
    <t>درصد از کل درآمدها</t>
  </si>
  <si>
    <t>درصد از کل دارایی ها</t>
  </si>
  <si>
    <t>درآمد حاصل از سرمایه­گذاری در سهام و حق تقدم سهام و صندوق‌های سرمایه‌گذاری</t>
  </si>
  <si>
    <t>1-2</t>
  </si>
  <si>
    <t>درآمد حاصل از سرمایه گذاری در اوراق بهادار با درآمد ثابت</t>
  </si>
  <si>
    <t>2-2</t>
  </si>
  <si>
    <t>درآمد حاصل از سرمایه گذاری در سپرده بانکی و گواهی سپرده</t>
  </si>
  <si>
    <t>3-2</t>
  </si>
  <si>
    <t>4-2</t>
  </si>
  <si>
    <t>درآمد سود سهام</t>
  </si>
  <si>
    <t>اطلاعات مجمع</t>
  </si>
  <si>
    <t>نام سهام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</si>
  <si>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</si>
  <si>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</si>
  <si>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</si>
  <si>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</si>
  <si>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</si>
  <si>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</si>
  <si>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1400/02/11</t>
  </si>
  <si>
    <t>1400/02/12</t>
  </si>
  <si>
    <t>1400/02/13</t>
  </si>
  <si>
    <t>1400/02/15</t>
  </si>
  <si>
    <t>1400/02/18</t>
  </si>
  <si>
    <t>1400/02/19</t>
  </si>
  <si>
    <t>1400/02/20</t>
  </si>
  <si>
    <t>1400/02/21</t>
  </si>
  <si>
    <t>1400/02/22</t>
  </si>
  <si>
    <t>سیمان سفید نی ریز (سنیر)</t>
  </si>
  <si>
    <t>1400/02/25</t>
  </si>
  <si>
    <t>1400/02/26</t>
  </si>
  <si>
    <t>1400/02/27</t>
  </si>
  <si>
    <t>1400/02/28</t>
  </si>
  <si>
    <t>1400/02/29</t>
  </si>
  <si>
    <t>1400/03/03</t>
  </si>
  <si>
    <t>1400/03/04</t>
  </si>
  <si>
    <t>1400/03/05</t>
  </si>
  <si>
    <t>1400/03/09</t>
  </si>
  <si>
    <t>1400/03/11</t>
  </si>
  <si>
    <t>1400/03/12</t>
  </si>
  <si>
    <t>1400/03/10</t>
  </si>
  <si>
    <t>1400/03/18</t>
  </si>
  <si>
    <t>1400/03/19</t>
  </si>
  <si>
    <t>1400/03/22</t>
  </si>
  <si>
    <t>1400/03/23</t>
  </si>
  <si>
    <t>1400/03/24</t>
  </si>
  <si>
    <t>1400/03/25</t>
  </si>
  <si>
    <t>1400/03/26</t>
  </si>
  <si>
    <t>1400/03/30</t>
  </si>
  <si>
    <t>1400/04/08</t>
  </si>
  <si>
    <t>1400/04/12</t>
  </si>
  <si>
    <t>1400/04/13</t>
  </si>
  <si>
    <t>1400/04/16</t>
  </si>
  <si>
    <t>1400/04/15</t>
  </si>
  <si>
    <t>1400/04/20</t>
  </si>
  <si>
    <t>1400/04/24</t>
  </si>
  <si>
    <t>1400/04/28</t>
  </si>
  <si>
    <t>1400/04/29</t>
  </si>
  <si>
    <t>1400/05/09</t>
  </si>
  <si>
    <t>1400/05/17</t>
  </si>
  <si>
    <t>1400/05/18</t>
  </si>
  <si>
    <t>1400/05/20</t>
  </si>
  <si>
    <t>1400/05/31</t>
  </si>
  <si>
    <t>1400/06/20</t>
  </si>
  <si>
    <t>1400/07/01</t>
  </si>
  <si>
    <t>1400/07/27</t>
  </si>
  <si>
    <t>1400/10/18</t>
  </si>
  <si>
    <t>سود اوراق بهادار با درآمد ثابت و سپرده بانکی</t>
  </si>
  <si>
    <t>تاریخ دریافت سود</t>
  </si>
  <si>
    <t xml:space="preserve">درآمد سود </t>
  </si>
  <si>
    <t>خالص درآمد</t>
  </si>
  <si>
    <t>1400/10/03</t>
  </si>
  <si>
    <t>1401/04/03</t>
  </si>
  <si>
    <t>1400/06/07</t>
  </si>
  <si>
    <t>1400/11/13</t>
  </si>
  <si>
    <t>1400/10/11</t>
  </si>
  <si>
    <t>1402/04/11</t>
  </si>
  <si>
    <t>1400/11/07</t>
  </si>
  <si>
    <t>1401/06/07</t>
  </si>
  <si>
    <t>1400/06/12</t>
  </si>
  <si>
    <t>1402/06/12</t>
  </si>
  <si>
    <t>1401/03/27</t>
  </si>
  <si>
    <t>1400/12/25</t>
  </si>
  <si>
    <t>1402/12/25</t>
  </si>
  <si>
    <t>1400/06/04</t>
  </si>
  <si>
    <t>1400/08/04</t>
  </si>
  <si>
    <t>1401/03/02</t>
  </si>
  <si>
    <t>منفعت دولت7-ش.خاص نوین0204 (افاد73)</t>
  </si>
  <si>
    <t>1400/04/11</t>
  </si>
  <si>
    <t>1400/12/12</t>
  </si>
  <si>
    <t>1400/05/24</t>
  </si>
  <si>
    <t>1403/11/25</t>
  </si>
  <si>
    <t>1400/08/18</t>
  </si>
  <si>
    <t>1401/08/18</t>
  </si>
  <si>
    <t>1400/12/16</t>
  </si>
  <si>
    <t>درآمد ناشی از تغییر قیمت اوراق بهادار</t>
  </si>
  <si>
    <t>سود و زیان ناشی از تغییر قیمت</t>
  </si>
  <si>
    <t>قیمت بازار
 هر سهم</t>
  </si>
  <si>
    <t>درصد به 
کل دارایی‌ها</t>
  </si>
  <si>
    <t>دارای مجوز
 از سازمان</t>
  </si>
  <si>
    <t>تاریخ انتشار
 اوراق</t>
  </si>
  <si>
    <t>تاریخ
 سررسید</t>
  </si>
  <si>
    <t>نرخ سود
 اسمی</t>
  </si>
  <si>
    <t>نرخ سود
 مؤثر</t>
  </si>
  <si>
    <t>پذیرفته شده
 در بورس
 یا فرابورس</t>
  </si>
  <si>
    <t>طی دی ماه 1400</t>
  </si>
  <si>
    <t>1400/10/25</t>
  </si>
  <si>
    <t>1400/10/07</t>
  </si>
  <si>
    <t>1400/10/20</t>
  </si>
  <si>
    <t>1400/11/03</t>
  </si>
  <si>
    <t>1400/11/02</t>
  </si>
  <si>
    <t>_</t>
  </si>
  <si>
    <t>1400/10/02</t>
  </si>
  <si>
    <t>1400/10/16</t>
  </si>
  <si>
    <t>1400/10/17</t>
  </si>
  <si>
    <t>1400/10/06</t>
  </si>
  <si>
    <t>طی دی ماه  1400</t>
  </si>
  <si>
    <t>طی آذر ماه 1400</t>
  </si>
  <si>
    <t>درآمد
 تغییر ارزش</t>
  </si>
  <si>
    <t>درآمد تغییر
 ارزش</t>
  </si>
  <si>
    <t>درآمد حاصل از بازارگردانی</t>
  </si>
  <si>
    <t>ارقام بدون تعدیل</t>
  </si>
  <si>
    <t>تعدیل شده برای محاسبۀ نسبت جاری</t>
  </si>
  <si>
    <t>تعدیل شده برای محاسبۀ نسبت بدهی و تعهدات</t>
  </si>
  <si>
    <t>جمع دارایی جاری</t>
  </si>
  <si>
    <t>جمع دارایی غیر جاری</t>
  </si>
  <si>
    <t>جمع کل دارایی ها</t>
  </si>
  <si>
    <t>جمع بدهی های جاری</t>
  </si>
  <si>
    <t>جمع بدهی های غیر جاری</t>
  </si>
  <si>
    <t>جمع کل بدهی ها</t>
  </si>
  <si>
    <t>جمع کل تعهدات</t>
  </si>
  <si>
    <t>جمع کل بدهی ها و تعهدات</t>
  </si>
  <si>
    <t>نسبت جاری</t>
  </si>
  <si>
    <t>نسبت بدهی و تعهدات</t>
  </si>
  <si>
    <t>کفایت سرمایه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</si>
</sst>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27"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B Titr"/>
      <charset val="178"/>
    </font>
    <font>
      <sz val="20"/>
      <color theme="1"/>
      <name val="B Titr"/>
      <charset val="178"/>
    </font>
    <font>
      <sz val="16"/>
      <color theme="1"/>
      <name val="B Titr"/>
      <charset val="178"/>
    </font>
    <font>
      <sz val="11"/>
      <color rgb="FF0062AC"/>
      <name val="B Titr"/>
      <charset val="178"/>
    </font>
    <font>
      <sz val="11"/>
      <color rgb="FF000000"/>
      <name val="B Titr"/>
      <charset val="178"/>
    </font>
    <font>
      <sz val="8"/>
      <color theme="1"/>
      <name val="B Titr"/>
      <charset val="178"/>
    </font>
    <font>
      <sz val="8"/>
      <color rgb="FF000000"/>
      <name val="B Titr"/>
      <charset val="178"/>
    </font>
    <font>
      <sz val="12"/>
      <color theme="1"/>
      <name val="B Titr"/>
      <charset val="178"/>
    </font>
    <font>
      <sz val="12"/>
      <color rgb="FF0062AC"/>
      <name val="B Titr"/>
      <charset val="178"/>
    </font>
    <font>
      <sz val="10"/>
      <color rgb="FF000000"/>
      <name val="B Titr"/>
      <charset val="178"/>
    </font>
    <font>
      <sz val="10"/>
      <color theme="1"/>
      <name val="B Titr"/>
      <charset val="178"/>
    </font>
    <font>
      <sz val="10"/>
      <color rgb="FF0062AC"/>
      <name val="B Titr"/>
      <charset val="178"/>
    </font>
    <font>
      <sz val="26"/>
      <color theme="1"/>
      <name val="B Titr"/>
      <charset val="178"/>
    </font>
    <font>
      <sz val="10"/>
      <color theme="0"/>
      <name val="B Titr"/>
      <charset val="178"/>
    </font>
    <font>
      <sz val="11"/>
      <color theme="0"/>
      <name val="B Titr"/>
      <charset val="178"/>
    </font>
    <font>
      <sz val="12"/>
      <color theme="0"/>
      <name val="B Titr"/>
      <charset val="178"/>
    </font>
    <font>
      <sz val="11"/>
      <color theme="1"/>
      <name val="Calibri"/>
      <family val="2"/>
      <scheme val="minor"/>
    </font>
    <font>
      <sz val="11"/>
      <color rgb="FFFF0000"/>
      <name val="B Titr"/>
      <charset val="178"/>
    </font>
    <font>
      <sz val="11"/>
      <name val="B Titr"/>
      <charset val="178"/>
    </font>
    <font>
      <b/>
      <sz val="16"/>
      <color theme="1"/>
      <name val="B Titr"/>
      <charset val="178"/>
    </font>
    <font>
      <sz val="14"/>
      <color theme="1"/>
      <name val="B Titr"/>
      <charset val="178"/>
    </font>
    <font>
      <sz val="9"/>
      <color rgb="FF00A651"/>
      <name val="WYekan"/>
    </font>
    <font>
      <u/>
      <sz val="11"/>
      <color theme="10"/>
      <name val="Calibri"/>
      <family val="2"/>
      <scheme val="minor"/>
    </font>
    <font>
      <sz val="9"/>
      <color rgb="FFD42020"/>
      <name val="WYekan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EBEBEB"/>
      </left>
      <right style="medium">
        <color rgb="FFEBEBEB"/>
      </right>
      <top style="medium">
        <color rgb="FFEBEBEB"/>
      </top>
      <bottom style="medium">
        <color rgb="FFEBEBEB"/>
      </bottom>
      <diagonal/>
    </border>
  </borders>
  <cellStyleXfs count="4">
    <xf numFmtId="0" fontId="0" fillId="0" borderId="0"/>
    <xf numFmtId="43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 applyNumberFormat="0" applyFill="0" applyBorder="0" applyAlignment="0" applyProtection="0"/>
  </cellStyleXfs>
  <cellXfs count="119">
    <xf numFmtId="0" fontId="0" fillId="0" borderId="0" xfId="0" applyNumberFormat="1" applyFont="1" applyFill="1" applyBorder="1"/>
    <xf numFmtId="38" fontId="3" fillId="2" borderId="0" xfId="0" applyNumberFormat="1" applyFont="1" applyFill="1" applyBorder="1"/>
    <xf numFmtId="38" fontId="4" fillId="2" borderId="0" xfId="0" applyNumberFormat="1" applyFont="1" applyFill="1" applyBorder="1" applyAlignment="1">
      <alignment vertical="top"/>
    </xf>
    <xf numFmtId="38" fontId="4" fillId="2" borderId="0" xfId="0" applyNumberFormat="1" applyFont="1" applyFill="1" applyBorder="1" applyAlignment="1">
      <alignment vertical="top" wrapText="1"/>
    </xf>
    <xf numFmtId="38" fontId="7" fillId="2" borderId="1" xfId="0" applyNumberFormat="1" applyFont="1" applyFill="1" applyBorder="1" applyAlignment="1">
      <alignment horizontal="right" vertical="center" readingOrder="2"/>
    </xf>
    <xf numFmtId="38" fontId="7" fillId="2" borderId="1" xfId="0" applyNumberFormat="1" applyFont="1" applyFill="1" applyBorder="1" applyAlignment="1">
      <alignment horizontal="center" vertical="center" readingOrder="2"/>
    </xf>
    <xf numFmtId="38" fontId="8" fillId="2" borderId="0" xfId="0" applyNumberFormat="1" applyFont="1" applyFill="1" applyBorder="1" applyAlignment="1">
      <alignment horizontal="right" vertical="center"/>
    </xf>
    <xf numFmtId="38" fontId="8" fillId="2" borderId="0" xfId="0" applyNumberFormat="1" applyFont="1" applyFill="1" applyBorder="1" applyAlignment="1">
      <alignment horizontal="center" vertical="center"/>
    </xf>
    <xf numFmtId="38" fontId="3" fillId="2" borderId="0" xfId="0" applyNumberFormat="1" applyFont="1" applyFill="1" applyBorder="1" applyAlignment="1">
      <alignment vertical="center"/>
    </xf>
    <xf numFmtId="38" fontId="3" fillId="2" borderId="1" xfId="0" applyNumberFormat="1" applyFont="1" applyFill="1" applyBorder="1" applyAlignment="1">
      <alignment vertical="center"/>
    </xf>
    <xf numFmtId="38" fontId="7" fillId="2" borderId="0" xfId="0" applyNumberFormat="1" applyFont="1" applyFill="1" applyBorder="1" applyAlignment="1">
      <alignment vertical="center" readingOrder="2"/>
    </xf>
    <xf numFmtId="38" fontId="7" fillId="2" borderId="2" xfId="0" applyNumberFormat="1" applyFont="1" applyFill="1" applyBorder="1" applyAlignment="1">
      <alignment horizontal="center" vertical="center" readingOrder="2"/>
    </xf>
    <xf numFmtId="38" fontId="7" fillId="2" borderId="0" xfId="0" applyNumberFormat="1" applyFont="1" applyFill="1" applyBorder="1" applyAlignment="1">
      <alignment horizontal="center" vertical="center" readingOrder="2"/>
    </xf>
    <xf numFmtId="38" fontId="7" fillId="2" borderId="1" xfId="0" applyNumberFormat="1" applyFont="1" applyFill="1" applyBorder="1" applyAlignment="1">
      <alignment vertical="center" readingOrder="2"/>
    </xf>
    <xf numFmtId="38" fontId="9" fillId="2" borderId="0" xfId="0" applyNumberFormat="1" applyFont="1" applyFill="1" applyBorder="1" applyAlignment="1">
      <alignment horizontal="right" vertical="center" readingOrder="1"/>
    </xf>
    <xf numFmtId="38" fontId="9" fillId="2" borderId="0" xfId="0" applyNumberFormat="1" applyFont="1" applyFill="1" applyBorder="1" applyAlignment="1">
      <alignment horizontal="right" vertical="center" readingOrder="2"/>
    </xf>
    <xf numFmtId="38" fontId="9" fillId="2" borderId="0" xfId="0" applyNumberFormat="1" applyFont="1" applyFill="1" applyBorder="1" applyAlignment="1">
      <alignment horizontal="center" vertical="center" readingOrder="2"/>
    </xf>
    <xf numFmtId="38" fontId="7" fillId="2" borderId="3" xfId="0" applyNumberFormat="1" applyFont="1" applyFill="1" applyBorder="1" applyAlignment="1">
      <alignment horizontal="center" vertical="center" readingOrder="2"/>
    </xf>
    <xf numFmtId="38" fontId="3" fillId="2" borderId="0" xfId="0" applyNumberFormat="1" applyFont="1" applyFill="1" applyBorder="1" applyAlignment="1">
      <alignment horizontal="center" vertical="center"/>
    </xf>
    <xf numFmtId="38" fontId="3" fillId="2" borderId="1" xfId="0" applyNumberFormat="1" applyFont="1" applyFill="1" applyBorder="1" applyAlignment="1">
      <alignment horizontal="center" vertical="center"/>
    </xf>
    <xf numFmtId="38" fontId="3" fillId="2" borderId="1" xfId="0" applyNumberFormat="1" applyFont="1" applyFill="1" applyBorder="1" applyAlignment="1">
      <alignment horizontal="right" vertical="center"/>
    </xf>
    <xf numFmtId="38" fontId="3" fillId="2" borderId="3" xfId="0" applyNumberFormat="1" applyFont="1" applyFill="1" applyBorder="1" applyAlignment="1">
      <alignment horizontal="center" vertical="center"/>
    </xf>
    <xf numFmtId="38" fontId="13" fillId="2" borderId="0" xfId="0" applyNumberFormat="1" applyFont="1" applyFill="1" applyBorder="1"/>
    <xf numFmtId="38" fontId="13" fillId="2" borderId="0" xfId="0" applyNumberFormat="1" applyFont="1" applyFill="1" applyBorder="1" applyAlignment="1">
      <alignment vertical="center"/>
    </xf>
    <xf numFmtId="38" fontId="12" fillId="2" borderId="0" xfId="0" applyNumberFormat="1" applyFont="1" applyFill="1" applyBorder="1" applyAlignment="1">
      <alignment vertical="center" readingOrder="2"/>
    </xf>
    <xf numFmtId="38" fontId="13" fillId="2" borderId="1" xfId="0" applyNumberFormat="1" applyFont="1" applyFill="1" applyBorder="1" applyAlignment="1">
      <alignment vertical="center"/>
    </xf>
    <xf numFmtId="38" fontId="13" fillId="2" borderId="1" xfId="0" applyNumberFormat="1" applyFont="1" applyFill="1" applyBorder="1" applyAlignment="1">
      <alignment horizontal="center" vertical="center"/>
    </xf>
    <xf numFmtId="38" fontId="8" fillId="2" borderId="0" xfId="0" applyNumberFormat="1" applyFont="1" applyFill="1" applyBorder="1" applyAlignment="1">
      <alignment horizontal="right" vertical="center" readingOrder="1"/>
    </xf>
    <xf numFmtId="38" fontId="8" fillId="2" borderId="0" xfId="0" applyNumberFormat="1" applyFont="1" applyFill="1" applyBorder="1" applyAlignment="1">
      <alignment horizontal="right" vertical="center" readingOrder="2"/>
    </xf>
    <xf numFmtId="38" fontId="8" fillId="2" borderId="0" xfId="0" applyNumberFormat="1" applyFont="1" applyFill="1" applyBorder="1" applyAlignment="1">
      <alignment horizontal="center" vertical="center" readingOrder="2"/>
    </xf>
    <xf numFmtId="38" fontId="11" fillId="2" borderId="0" xfId="0" applyNumberFormat="1" applyFont="1" applyFill="1" applyBorder="1" applyAlignment="1">
      <alignment vertical="center" readingOrder="2"/>
    </xf>
    <xf numFmtId="38" fontId="3" fillId="2" borderId="0" xfId="0" applyNumberFormat="1" applyFont="1" applyFill="1" applyBorder="1" applyAlignment="1">
      <alignment horizontal="right" vertical="center"/>
    </xf>
    <xf numFmtId="38" fontId="13" fillId="2" borderId="0" xfId="0" applyNumberFormat="1" applyFont="1" applyFill="1" applyBorder="1" applyAlignment="1">
      <alignment horizontal="center" vertical="center" readingOrder="2"/>
    </xf>
    <xf numFmtId="38" fontId="13" fillId="2" borderId="1" xfId="0" applyNumberFormat="1" applyFont="1" applyFill="1" applyBorder="1" applyAlignment="1">
      <alignment vertical="center" readingOrder="2"/>
    </xf>
    <xf numFmtId="38" fontId="13" fillId="2" borderId="0" xfId="0" applyNumberFormat="1" applyFont="1" applyFill="1" applyBorder="1" applyAlignment="1">
      <alignment horizontal="center"/>
    </xf>
    <xf numFmtId="38" fontId="13" fillId="2" borderId="0" xfId="0" applyNumberFormat="1" applyFont="1" applyFill="1" applyBorder="1" applyAlignment="1">
      <alignment horizontal="center" vertical="center"/>
    </xf>
    <xf numFmtId="38" fontId="15" fillId="2" borderId="0" xfId="0" applyNumberFormat="1" applyFont="1" applyFill="1" applyBorder="1"/>
    <xf numFmtId="38" fontId="15" fillId="2" borderId="0" xfId="0" applyNumberFormat="1" applyFont="1" applyFill="1" applyBorder="1" applyAlignment="1">
      <alignment vertical="top" wrapText="1"/>
    </xf>
    <xf numFmtId="40" fontId="8" fillId="2" borderId="0" xfId="0" applyNumberFormat="1" applyFont="1" applyFill="1" applyBorder="1" applyAlignment="1">
      <alignment horizontal="center" vertical="center"/>
    </xf>
    <xf numFmtId="40" fontId="13" fillId="2" borderId="0" xfId="0" applyNumberFormat="1" applyFont="1" applyFill="1" applyBorder="1" applyAlignment="1">
      <alignment vertical="center"/>
    </xf>
    <xf numFmtId="0" fontId="8" fillId="2" borderId="0" xfId="0" applyNumberFormat="1" applyFont="1" applyFill="1" applyBorder="1" applyAlignment="1">
      <alignment horizontal="right" vertical="center"/>
    </xf>
    <xf numFmtId="3" fontId="8" fillId="2" borderId="0" xfId="0" applyNumberFormat="1" applyFont="1" applyFill="1" applyBorder="1" applyAlignment="1">
      <alignment horizontal="right" vertical="center"/>
    </xf>
    <xf numFmtId="38" fontId="8" fillId="2" borderId="4" xfId="0" applyNumberFormat="1" applyFont="1" applyFill="1" applyBorder="1" applyAlignment="1">
      <alignment horizontal="center" vertical="center"/>
    </xf>
    <xf numFmtId="40" fontId="8" fillId="2" borderId="4" xfId="0" applyNumberFormat="1" applyFont="1" applyFill="1" applyBorder="1" applyAlignment="1">
      <alignment horizontal="center" vertical="center"/>
    </xf>
    <xf numFmtId="38" fontId="16" fillId="2" borderId="0" xfId="0" applyNumberFormat="1" applyFont="1" applyFill="1" applyBorder="1"/>
    <xf numFmtId="40" fontId="8" fillId="2" borderId="0" xfId="0" applyNumberFormat="1" applyFont="1" applyFill="1" applyBorder="1" applyAlignment="1">
      <alignment horizontal="center" vertical="center" readingOrder="2"/>
    </xf>
    <xf numFmtId="40" fontId="13" fillId="2" borderId="0" xfId="0" applyNumberFormat="1" applyFont="1" applyFill="1" applyBorder="1" applyAlignment="1">
      <alignment horizontal="center" vertical="center"/>
    </xf>
    <xf numFmtId="38" fontId="16" fillId="2" borderId="0" xfId="0" applyNumberFormat="1" applyFont="1" applyFill="1" applyBorder="1" applyAlignment="1">
      <alignment horizontal="center"/>
    </xf>
    <xf numFmtId="38" fontId="16" fillId="2" borderId="0" xfId="0" applyNumberFormat="1" applyFont="1" applyFill="1" applyBorder="1" applyAlignment="1">
      <alignment horizontal="center" vertical="center"/>
    </xf>
    <xf numFmtId="40" fontId="13" fillId="2" borderId="1" xfId="0" applyNumberFormat="1" applyFont="1" applyFill="1" applyBorder="1" applyAlignment="1">
      <alignment vertical="center"/>
    </xf>
    <xf numFmtId="38" fontId="8" fillId="2" borderId="0" xfId="0" applyNumberFormat="1" applyFont="1" applyFill="1" applyBorder="1" applyAlignment="1">
      <alignment vertical="center" readingOrder="2"/>
    </xf>
    <xf numFmtId="38" fontId="9" fillId="2" borderId="4" xfId="0" applyNumberFormat="1" applyFont="1" applyFill="1" applyBorder="1" applyAlignment="1">
      <alignment horizontal="center" vertical="center" readingOrder="2"/>
    </xf>
    <xf numFmtId="40" fontId="7" fillId="2" borderId="3" xfId="0" applyNumberFormat="1" applyFont="1" applyFill="1" applyBorder="1" applyAlignment="1">
      <alignment horizontal="center" vertical="center" readingOrder="2"/>
    </xf>
    <xf numFmtId="40" fontId="9" fillId="2" borderId="0" xfId="0" applyNumberFormat="1" applyFont="1" applyFill="1" applyBorder="1" applyAlignment="1">
      <alignment horizontal="center" vertical="center" readingOrder="2"/>
    </xf>
    <xf numFmtId="40" fontId="3" fillId="2" borderId="0" xfId="0" applyNumberFormat="1" applyFont="1" applyFill="1" applyBorder="1" applyAlignment="1">
      <alignment vertical="center"/>
    </xf>
    <xf numFmtId="38" fontId="7" fillId="2" borderId="3" xfId="0" applyNumberFormat="1" applyFont="1" applyFill="1" applyBorder="1" applyAlignment="1">
      <alignment horizontal="center" vertical="center" readingOrder="2"/>
    </xf>
    <xf numFmtId="38" fontId="17" fillId="2" borderId="0" xfId="0" applyNumberFormat="1" applyFont="1" applyFill="1" applyBorder="1"/>
    <xf numFmtId="38" fontId="18" fillId="2" borderId="0" xfId="0" applyNumberFormat="1" applyFont="1" applyFill="1" applyBorder="1" applyAlignment="1">
      <alignment vertical="center" readingOrder="2"/>
    </xf>
    <xf numFmtId="37" fontId="17" fillId="2" borderId="0" xfId="0" applyNumberFormat="1" applyFont="1" applyFill="1" applyBorder="1"/>
    <xf numFmtId="37" fontId="18" fillId="2" borderId="0" xfId="0" applyNumberFormat="1" applyFont="1" applyFill="1" applyBorder="1" applyAlignment="1">
      <alignment vertical="center" readingOrder="2"/>
    </xf>
    <xf numFmtId="3" fontId="3" fillId="2" borderId="9" xfId="1" applyNumberFormat="1" applyFont="1" applyFill="1" applyBorder="1" applyAlignment="1">
      <alignment horizontal="center" vertical="center"/>
    </xf>
    <xf numFmtId="0" fontId="20" fillId="2" borderId="9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right" vertical="center"/>
    </xf>
    <xf numFmtId="2" fontId="21" fillId="2" borderId="9" xfId="0" applyNumberFormat="1" applyFont="1" applyFill="1" applyBorder="1" applyAlignment="1">
      <alignment horizontal="center"/>
    </xf>
    <xf numFmtId="2" fontId="21" fillId="2" borderId="9" xfId="2" applyNumberFormat="1" applyFont="1" applyFill="1" applyBorder="1" applyAlignment="1">
      <alignment horizontal="center"/>
    </xf>
    <xf numFmtId="0" fontId="3" fillId="2" borderId="0" xfId="0" applyNumberFormat="1" applyFont="1" applyFill="1" applyBorder="1"/>
    <xf numFmtId="2" fontId="21" fillId="3" borderId="9" xfId="0" applyNumberFormat="1" applyFont="1" applyFill="1" applyBorder="1" applyAlignment="1">
      <alignment horizontal="center"/>
    </xf>
    <xf numFmtId="2" fontId="21" fillId="3" borderId="9" xfId="2" applyNumberFormat="1" applyFont="1" applyFill="1" applyBorder="1" applyAlignment="1">
      <alignment horizontal="center"/>
    </xf>
    <xf numFmtId="38" fontId="3" fillId="2" borderId="0" xfId="0" applyNumberFormat="1" applyFont="1" applyFill="1" applyBorder="1" applyAlignment="1">
      <alignment vertical="center"/>
    </xf>
    <xf numFmtId="3" fontId="24" fillId="0" borderId="0" xfId="0" applyNumberFormat="1" applyFont="1" applyFill="1" applyBorder="1"/>
    <xf numFmtId="0" fontId="0" fillId="4" borderId="0" xfId="0" applyNumberFormat="1" applyFont="1" applyFill="1" applyBorder="1"/>
    <xf numFmtId="0" fontId="25" fillId="4" borderId="10" xfId="3" applyNumberFormat="1" applyFill="1" applyBorder="1" applyAlignment="1">
      <alignment horizontal="right" vertical="center" indent="1"/>
    </xf>
    <xf numFmtId="3" fontId="26" fillId="4" borderId="10" xfId="0" applyNumberFormat="1" applyFont="1" applyFill="1" applyBorder="1" applyAlignment="1">
      <alignment horizontal="right" vertical="center" indent="1"/>
    </xf>
    <xf numFmtId="38" fontId="15" fillId="2" borderId="0" xfId="0" applyNumberFormat="1" applyFont="1" applyFill="1" applyBorder="1" applyAlignment="1">
      <alignment horizontal="center" vertical="top" wrapText="1"/>
    </xf>
    <xf numFmtId="38" fontId="15" fillId="2" borderId="0" xfId="0" applyNumberFormat="1" applyFont="1" applyFill="1" applyBorder="1" applyAlignment="1">
      <alignment horizontal="center"/>
    </xf>
    <xf numFmtId="38" fontId="5" fillId="2" borderId="0" xfId="0" applyNumberFormat="1" applyFont="1" applyFill="1" applyBorder="1" applyAlignment="1">
      <alignment horizontal="center" vertical="center"/>
    </xf>
    <xf numFmtId="38" fontId="3" fillId="2" borderId="0" xfId="0" applyNumberFormat="1" applyFont="1" applyFill="1" applyBorder="1" applyAlignment="1">
      <alignment horizontal="center" vertical="center"/>
    </xf>
    <xf numFmtId="38" fontId="15" fillId="2" borderId="0" xfId="0" applyNumberFormat="1" applyFont="1" applyFill="1" applyBorder="1" applyAlignment="1">
      <alignment horizontal="center" vertical="top"/>
    </xf>
    <xf numFmtId="38" fontId="13" fillId="2" borderId="1" xfId="0" applyNumberFormat="1" applyFont="1" applyFill="1" applyBorder="1" applyAlignment="1">
      <alignment horizontal="center" vertical="center" readingOrder="2"/>
    </xf>
    <xf numFmtId="38" fontId="13" fillId="2" borderId="2" xfId="0" applyNumberFormat="1" applyFont="1" applyFill="1" applyBorder="1" applyAlignment="1">
      <alignment horizontal="center" vertical="center" readingOrder="2"/>
    </xf>
    <xf numFmtId="38" fontId="13" fillId="2" borderId="2" xfId="0" applyNumberFormat="1" applyFont="1" applyFill="1" applyBorder="1" applyAlignment="1">
      <alignment horizontal="center" vertical="center" wrapText="1" readingOrder="2"/>
    </xf>
    <xf numFmtId="40" fontId="13" fillId="2" borderId="2" xfId="0" applyNumberFormat="1" applyFont="1" applyFill="1" applyBorder="1" applyAlignment="1">
      <alignment horizontal="center" vertical="center" readingOrder="2"/>
    </xf>
    <xf numFmtId="40" fontId="13" fillId="2" borderId="1" xfId="0" applyNumberFormat="1" applyFont="1" applyFill="1" applyBorder="1" applyAlignment="1">
      <alignment horizontal="center" vertical="center" readingOrder="2"/>
    </xf>
    <xf numFmtId="38" fontId="13" fillId="2" borderId="0" xfId="0" applyNumberFormat="1" applyFont="1" applyFill="1" applyBorder="1" applyAlignment="1">
      <alignment horizontal="center" vertical="center"/>
    </xf>
    <xf numFmtId="38" fontId="13" fillId="2" borderId="0" xfId="0" applyNumberFormat="1" applyFont="1" applyFill="1" applyBorder="1" applyAlignment="1">
      <alignment horizontal="center" vertical="center" readingOrder="2"/>
    </xf>
    <xf numFmtId="38" fontId="13" fillId="2" borderId="2" xfId="0" applyNumberFormat="1" applyFont="1" applyFill="1" applyBorder="1" applyAlignment="1">
      <alignment horizontal="center" vertical="center"/>
    </xf>
    <xf numFmtId="38" fontId="14" fillId="2" borderId="0" xfId="0" applyNumberFormat="1" applyFont="1" applyFill="1" applyBorder="1" applyAlignment="1">
      <alignment horizontal="right" vertical="center" readingOrder="2"/>
    </xf>
    <xf numFmtId="38" fontId="13" fillId="2" borderId="1" xfId="0" applyNumberFormat="1" applyFont="1" applyFill="1" applyBorder="1" applyAlignment="1">
      <alignment horizontal="center" vertical="center"/>
    </xf>
    <xf numFmtId="40" fontId="13" fillId="2" borderId="2" xfId="0" applyNumberFormat="1" applyFont="1" applyFill="1" applyBorder="1" applyAlignment="1">
      <alignment horizontal="center" vertical="center" wrapText="1" readingOrder="2"/>
    </xf>
    <xf numFmtId="38" fontId="13" fillId="2" borderId="2" xfId="0" applyNumberFormat="1" applyFont="1" applyFill="1" applyBorder="1" applyAlignment="1">
      <alignment horizontal="center" vertical="center" wrapText="1"/>
    </xf>
    <xf numFmtId="38" fontId="13" fillId="2" borderId="0" xfId="0" applyNumberFormat="1" applyFont="1" applyFill="1" applyBorder="1" applyAlignment="1">
      <alignment horizontal="center" vertical="center" wrapText="1"/>
    </xf>
    <xf numFmtId="38" fontId="10" fillId="2" borderId="0" xfId="0" applyNumberFormat="1" applyFont="1" applyFill="1" applyBorder="1" applyAlignment="1">
      <alignment horizontal="center" vertical="center"/>
    </xf>
    <xf numFmtId="38" fontId="11" fillId="2" borderId="0" xfId="0" applyNumberFormat="1" applyFont="1" applyFill="1" applyBorder="1" applyAlignment="1">
      <alignment horizontal="right" vertical="center" readingOrder="2"/>
    </xf>
    <xf numFmtId="40" fontId="13" fillId="2" borderId="5" xfId="0" applyNumberFormat="1" applyFont="1" applyFill="1" applyBorder="1" applyAlignment="1">
      <alignment horizontal="center" vertical="center" readingOrder="2"/>
    </xf>
    <xf numFmtId="38" fontId="13" fillId="2" borderId="5" xfId="0" applyNumberFormat="1" applyFont="1" applyFill="1" applyBorder="1" applyAlignment="1">
      <alignment horizontal="center" vertical="center" readingOrder="2"/>
    </xf>
    <xf numFmtId="38" fontId="13" fillId="2" borderId="5" xfId="0" applyNumberFormat="1" applyFont="1" applyFill="1" applyBorder="1" applyAlignment="1">
      <alignment horizontal="center" vertical="center"/>
    </xf>
    <xf numFmtId="38" fontId="12" fillId="2" borderId="1" xfId="0" applyNumberFormat="1" applyFont="1" applyFill="1" applyBorder="1" applyAlignment="1">
      <alignment horizontal="center" vertical="center" readingOrder="2"/>
    </xf>
    <xf numFmtId="38" fontId="3" fillId="2" borderId="1" xfId="0" applyNumberFormat="1" applyFont="1" applyFill="1" applyBorder="1" applyAlignment="1">
      <alignment horizontal="center" vertical="center"/>
    </xf>
    <xf numFmtId="38" fontId="7" fillId="2" borderId="2" xfId="0" applyNumberFormat="1" applyFont="1" applyFill="1" applyBorder="1" applyAlignment="1">
      <alignment horizontal="center" vertical="center" readingOrder="2"/>
    </xf>
    <xf numFmtId="38" fontId="7" fillId="2" borderId="0" xfId="0" applyNumberFormat="1" applyFont="1" applyFill="1" applyBorder="1" applyAlignment="1">
      <alignment horizontal="center" vertical="center" readingOrder="2"/>
    </xf>
    <xf numFmtId="38" fontId="7" fillId="2" borderId="1" xfId="0" applyNumberFormat="1" applyFont="1" applyFill="1" applyBorder="1" applyAlignment="1">
      <alignment horizontal="center" vertical="center" readingOrder="2"/>
    </xf>
    <xf numFmtId="38" fontId="6" fillId="2" borderId="0" xfId="0" applyNumberFormat="1" applyFont="1" applyFill="1" applyBorder="1" applyAlignment="1">
      <alignment horizontal="right" vertical="center" readingOrder="2"/>
    </xf>
    <xf numFmtId="38" fontId="7" fillId="2" borderId="2" xfId="0" applyNumberFormat="1" applyFont="1" applyFill="1" applyBorder="1" applyAlignment="1">
      <alignment horizontal="center" vertical="center" wrapText="1" readingOrder="2"/>
    </xf>
    <xf numFmtId="38" fontId="3" fillId="2" borderId="2" xfId="0" applyNumberFormat="1" applyFont="1" applyFill="1" applyBorder="1" applyAlignment="1">
      <alignment vertical="center"/>
    </xf>
    <xf numFmtId="38" fontId="3" fillId="2" borderId="0" xfId="0" applyNumberFormat="1" applyFont="1" applyFill="1" applyBorder="1" applyAlignment="1">
      <alignment vertical="center"/>
    </xf>
    <xf numFmtId="38" fontId="3" fillId="2" borderId="3" xfId="0" applyNumberFormat="1" applyFont="1" applyFill="1" applyBorder="1" applyAlignment="1">
      <alignment horizontal="center" vertical="center"/>
    </xf>
    <xf numFmtId="38" fontId="7" fillId="2" borderId="3" xfId="0" applyNumberFormat="1" applyFont="1" applyFill="1" applyBorder="1" applyAlignment="1">
      <alignment horizontal="center" vertical="center" readingOrder="2"/>
    </xf>
    <xf numFmtId="0" fontId="22" fillId="2" borderId="6" xfId="0" applyFont="1" applyFill="1" applyBorder="1" applyAlignment="1" applyProtection="1">
      <alignment horizontal="center" wrapText="1"/>
      <protection locked="0"/>
    </xf>
    <xf numFmtId="0" fontId="22" fillId="2" borderId="7" xfId="0" applyFont="1" applyFill="1" applyBorder="1" applyAlignment="1" applyProtection="1">
      <alignment horizontal="center"/>
      <protection locked="0"/>
    </xf>
    <xf numFmtId="0" fontId="22" fillId="2" borderId="8" xfId="0" applyFont="1" applyFill="1" applyBorder="1" applyAlignment="1" applyProtection="1">
      <alignment horizontal="center"/>
      <protection locked="0"/>
    </xf>
    <xf numFmtId="38" fontId="23" fillId="2" borderId="0" xfId="0" applyNumberFormat="1" applyFont="1" applyFill="1" applyBorder="1" applyAlignment="1">
      <alignment horizontal="center"/>
    </xf>
    <xf numFmtId="0" fontId="23" fillId="2" borderId="0" xfId="0" applyNumberFormat="1" applyFont="1" applyFill="1" applyBorder="1" applyAlignment="1">
      <alignment horizontal="center"/>
    </xf>
    <xf numFmtId="0" fontId="3" fillId="2" borderId="0" xfId="0" applyNumberFormat="1" applyFont="1" applyFill="1" applyBorder="1" applyAlignment="1">
      <alignment horizontal="center"/>
    </xf>
    <xf numFmtId="3" fontId="24" fillId="4" borderId="0" xfId="0" applyNumberFormat="1" applyFont="1" applyFill="1" applyBorder="1" applyAlignment="1">
      <alignment horizontal="right" vertical="center" indent="1"/>
    </xf>
    <xf numFmtId="3" fontId="26" fillId="4" borderId="0" xfId="0" applyNumberFormat="1" applyFont="1" applyFill="1" applyBorder="1" applyAlignment="1">
      <alignment horizontal="right" vertical="center" indent="1"/>
    </xf>
    <xf numFmtId="0" fontId="25" fillId="4" borderId="0" xfId="3" applyNumberFormat="1" applyFill="1" applyBorder="1" applyAlignment="1">
      <alignment horizontal="right" vertical="center" indent="1"/>
    </xf>
    <xf numFmtId="3" fontId="25" fillId="4" borderId="0" xfId="3" applyNumberFormat="1" applyFill="1" applyBorder="1" applyAlignment="1">
      <alignment horizontal="right" vertical="center" indent="1"/>
    </xf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26"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8" formatCode="#,##0.00_);[Red]\(#,##0.00\)"/>
    </dxf>
    <dxf>
      <numFmt numFmtId="8" formatCode="#,##0.00_);[Red]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B Titr"/>
        <scheme val="none"/>
      </font>
      <numFmt numFmtId="5" formatCode="#,##0_);\(#,##0\)"/>
      <fill>
        <patternFill patternType="solid">
          <fgColor indexed="64"/>
          <bgColor theme="0"/>
        </patternFill>
      </fill>
    </dxf>
    <dxf>
      <numFmt numFmtId="8" formatCode="#,##0.00_);[Red]\(#,##0.00\)"/>
    </dxf>
    <dxf>
      <numFmt numFmtId="8" formatCode="#,##0.00_);[Red]\(#,##0.00\)"/>
    </dxf>
    <dxf>
      <numFmt numFmtId="6" formatCode="#,##0_);[Red]\(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</dxf>
    <dxf>
      <numFmt numFmtId="8" formatCode="#,##0.00_);[Red]\(#,##0.00\)"/>
    </dxf>
    <dxf>
      <numFmt numFmtId="6" formatCode="#,##0_);[Red]\(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numFmt numFmtId="8" formatCode="#,##0.00_);[Red]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</dxf>
    <dxf>
      <numFmt numFmtId="8" formatCode="#,##0.00_);[Red]\(#,##0.00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276225</xdr:rowOff>
    </xdr:from>
    <xdr:to>
      <xdr:col>4</xdr:col>
      <xdr:colOff>317231</xdr:colOff>
      <xdr:row>4</xdr:row>
      <xdr:rowOff>387402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4930769" y="276225"/>
          <a:ext cx="2755631" cy="2060627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47625</xdr:rowOff>
    </xdr:from>
    <xdr:to>
      <xdr:col>0</xdr:col>
      <xdr:colOff>1516502</xdr:colOff>
      <xdr:row>2</xdr:row>
      <xdr:rowOff>238191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94304248" y="47625"/>
          <a:ext cx="1402202" cy="762066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1402202</xdr:colOff>
      <xdr:row>2</xdr:row>
      <xdr:rowOff>190566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90989548" y="0"/>
          <a:ext cx="1402202" cy="762066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544952</xdr:colOff>
      <xdr:row>2</xdr:row>
      <xdr:rowOff>190566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60848" y="0"/>
          <a:ext cx="1402202" cy="762066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68702</xdr:colOff>
      <xdr:row>2</xdr:row>
      <xdr:rowOff>190566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9998948" y="0"/>
          <a:ext cx="1402202" cy="762066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1402202</xdr:colOff>
      <xdr:row>1</xdr:row>
      <xdr:rowOff>215713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94008973" y="0"/>
          <a:ext cx="1402202" cy="7681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1400175</xdr:colOff>
      <xdr:row>2</xdr:row>
      <xdr:rowOff>247651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92125050" y="1"/>
          <a:ext cx="1400175" cy="762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0</xdr:col>
      <xdr:colOff>1443730</xdr:colOff>
      <xdr:row>2</xdr:row>
      <xdr:rowOff>152466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9195420" y="38100"/>
          <a:ext cx="1396105" cy="76206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95250</xdr:rowOff>
    </xdr:from>
    <xdr:to>
      <xdr:col>1</xdr:col>
      <xdr:colOff>195955</xdr:colOff>
      <xdr:row>2</xdr:row>
      <xdr:rowOff>209616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7519020" y="95250"/>
          <a:ext cx="1396105" cy="76206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1396105</xdr:colOff>
      <xdr:row>2</xdr:row>
      <xdr:rowOff>115085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38140" y="0"/>
          <a:ext cx="1396105" cy="76206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1396105</xdr:colOff>
      <xdr:row>2</xdr:row>
      <xdr:rowOff>115085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07315" y="0"/>
          <a:ext cx="1396105" cy="76206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1396105</xdr:colOff>
      <xdr:row>2</xdr:row>
      <xdr:rowOff>186972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14923164" y="0"/>
          <a:ext cx="1396105" cy="76206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1396105</xdr:colOff>
      <xdr:row>2</xdr:row>
      <xdr:rowOff>114366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92843495" y="0"/>
          <a:ext cx="1396105" cy="762066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0</xdr:col>
      <xdr:colOff>1434205</xdr:colOff>
      <xdr:row>2</xdr:row>
      <xdr:rowOff>114366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91348070" y="0"/>
          <a:ext cx="1396105" cy="762066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1396105</xdr:colOff>
      <xdr:row>2</xdr:row>
      <xdr:rowOff>114366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93815045" y="0"/>
          <a:ext cx="1396105" cy="76206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400-10-30-&#1705;&#1601;&#1575;&#1740;&#1578;-&#1606;&#1607;&#1575;&#1740;&#174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ریز محاسبات"/>
      <sheetName val="جدول نسبت ها"/>
      <sheetName val="Sheet2"/>
    </sheetNames>
    <sheetDataSet>
      <sheetData sheetId="0">
        <row r="1">
          <cell r="A1" t="str">
            <v>نسبت های کفایت سرمایۀ صندوق سرمایه گذاری اختصاصی بازارگردانی صبا گستر نفت و گاز تامین در تاریخ 1400/10/30</v>
          </cell>
        </row>
        <row r="83">
          <cell r="E83">
            <v>69899013</v>
          </cell>
          <cell r="F83">
            <v>47381623.350000001</v>
          </cell>
          <cell r="G83">
            <v>62952096.800000004</v>
          </cell>
        </row>
        <row r="166">
          <cell r="E166">
            <v>0</v>
          </cell>
          <cell r="F166">
            <v>0</v>
          </cell>
          <cell r="G166">
            <v>0</v>
          </cell>
        </row>
        <row r="182">
          <cell r="E182">
            <v>1636415</v>
          </cell>
          <cell r="F182">
            <v>1310021</v>
          </cell>
          <cell r="G182">
            <v>1146824</v>
          </cell>
        </row>
        <row r="194">
          <cell r="E194">
            <v>0</v>
          </cell>
          <cell r="F194">
            <v>0</v>
          </cell>
          <cell r="G194">
            <v>0</v>
          </cell>
        </row>
        <row r="254">
          <cell r="E254">
            <v>1018689</v>
          </cell>
          <cell r="F254">
            <v>509344.5</v>
          </cell>
          <cell r="G254">
            <v>5093445</v>
          </cell>
        </row>
      </sheetData>
      <sheetData sheetId="1"/>
      <sheetData sheetId="2"/>
    </sheetDataSet>
  </externalBook>
</externalLink>
</file>

<file path=xl/tables/table1.xml><?xml version="1.0" encoding="utf-8"?>
<table xmlns="http://schemas.openxmlformats.org/spreadsheetml/2006/main" id="1" name="Table1" displayName="Table1" ref="A10:N98" headerRowCount="0">
  <tableColumns count="14">
    <tableColumn id="1" name="کشت و دامداری فکا (زفکا)"/>
    <tableColumn id="2" name="19063566"/>
    <tableColumn id="3" name="207071405096.0000"/>
    <tableColumn id="4" name="141896579714.0000"/>
    <tableColumn id="5" name="562336"/>
    <tableColumn id="6" name="3999164409"/>
    <tableColumn id="7" name="479979"/>
    <tableColumn id="8" name="5200233396"/>
    <tableColumn id="9" name="19145923"/>
    <tableColumn id="10" name="6,790"/>
    <tableColumn id="11" name="205870336109.0000"/>
    <tableColumn id="12" name="129902016553.0000"/>
    <tableColumn id="13" name="0.19" dataDxfId="25"/>
    <tableColumn id="15" name="Column1" dataDxfId="24"/>
  </tableColumns>
  <tableStyleInfo name="TableStyleMedium9" showFirstColumn="0" showLastColumn="0" showRowStripes="1" showColumnStripes="0"/>
</table>
</file>

<file path=xl/tables/table10.xml><?xml version="1.0" encoding="utf-8"?>
<table xmlns="http://schemas.openxmlformats.org/spreadsheetml/2006/main" id="9" name="Table9" displayName="Table9" ref="A10:I31" headerRowCount="0">
  <tableColumns count="9">
    <tableColumn id="1" name="منفعت دولت7-ش.خاص سایر0204 (افاد74)"/>
    <tableColumn id="2" name="0"/>
    <tableColumn id="3" name="Column3"/>
    <tableColumn id="4" name="Column4"/>
    <tableColumn id="5" name="Column5"/>
    <tableColumn id="6" name="2891800522"/>
    <tableColumn id="7" name="Column7"/>
    <tableColumn id="8" name="-10475375.0000"/>
    <tableColumn id="9" name="2881325147.0000"/>
  </tableColumns>
  <tableStyleInfo name="TableStyleMedium9" showFirstColumn="0" showLastColumn="0" showRowStripes="1" showColumnStripes="0"/>
</table>
</file>

<file path=xl/tables/table11.xml><?xml version="1.0" encoding="utf-8"?>
<table xmlns="http://schemas.openxmlformats.org/spreadsheetml/2006/main" id="10" name="Table10" displayName="Table10" ref="A9:E89" headerRowCount="0" headerRowDxfId="7" dataDxfId="6" totalsRowDxfId="5">
  <tableColumns count="5">
    <tableColumn id="1" name="رفاه-تاپیکو" dataDxfId="4"/>
    <tableColumn id="3" name="411150" dataDxfId="3"/>
    <tableColumn id="4" name="Column4" dataDxfId="2"/>
    <tableColumn id="5" name="4684344890" dataDxfId="1"/>
    <tableColumn id="6" name="Column6" dataDxfId="0"/>
  </tableColumns>
  <tableStyleInfo name="TableStyleMedium9" showFirstColumn="0" showLastColumn="0" showRowStripes="1" showColumnStripes="0"/>
</table>
</file>

<file path=xl/tables/table12.xml><?xml version="1.0" encoding="utf-8"?>
<table xmlns="http://schemas.openxmlformats.org/spreadsheetml/2006/main" id="12" name="Table12" displayName="Table12" ref="A8:C10" headerRowCount="0">
  <tableColumns count="3">
    <tableColumn id="1" name="سایر درآمدها"/>
    <tableColumn id="2" name="0.0000"/>
    <tableColumn id="3" name="77980085.0000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2" name="Table2" displayName="Table2" ref="A9:T15" headerRowCount="0">
  <tableColumns count="20">
    <tableColumn id="1" name="مرابحه عام دولت3-ش.خ0211 (اراد32)"/>
    <tableColumn id="2" name="بلی"/>
    <tableColumn id="3" name="Column3"/>
    <tableColumn id="4" name="1399/09/13"/>
    <tableColumn id="5" name="1402/11/13"/>
    <tableColumn id="6" name="1000000.0000"/>
    <tableColumn id="7" name="15.00"/>
    <tableColumn id="8" name="49944"/>
    <tableColumn id="9" name="49980209400"/>
    <tableColumn id="10" name="49907790600"/>
    <tableColumn id="11" name="0"/>
    <tableColumn id="12" name="Column12"/>
    <tableColumn id="13" name="Column13"/>
    <tableColumn id="14" name="Column14"/>
    <tableColumn id="15" name="Column15"/>
    <tableColumn id="16" name="1,000,000"/>
    <tableColumn id="17" name="Column17"/>
    <tableColumn id="18" name="Column18"/>
    <tableColumn id="19" name="0.07" dataDxfId="23"/>
    <tableColumn id="21" name="Column1" dataDxfId="22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3" name="Table3" displayName="Table3" ref="A9:I91" headerRowCount="0">
  <tableColumns count="9">
    <tableColumn id="1" name="پلوله"/>
    <tableColumn id="2" name="323480858"/>
    <tableColumn id="3" name="سپرده سرمایه‌گذاری"/>
    <tableColumn id="6" name="50000000"/>
    <tableColumn id="7" name="6410068502"/>
    <tableColumn id="8" name="5329227537"/>
    <tableColumn id="9" name="1130840965" dataDxfId="21">
      <calculatedColumnFormula>Table3[[#This Row],[50000000]]+Table3[[#This Row],[6410068502]]-Table3[[#This Row],[5329227537]]</calculatedColumnFormula>
    </tableColumn>
    <tableColumn id="10" name="0.00" dataDxfId="20"/>
    <tableColumn id="4" name="Column1" dataDxfId="19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id="11" name="Table11" displayName="Table11" ref="A6:G10" headerRowCount="0">
  <tableColumns count="7">
    <tableColumn id="1" name="درآمد حاصل از سرمایه­گذاری در سهام و حق تقدم سهام و صندوق‌های سرمایه‌گذاری"/>
    <tableColumn id="2" name="1-2"/>
    <tableColumn id="3" name="-1559158895253.0000" dataDxfId="18">
      <calculatedColumnFormula>'درآمد سرمایه گذاری در سهام و ص '!J111</calculatedColumnFormula>
    </tableColumn>
    <tableColumn id="4" name="105.14" dataDxfId="17">
      <calculatedColumnFormula>(Table11[[#This Row],[-1559158895253.0000]]/Table11[[#This Row],[Column1]])*100</calculatedColumnFormula>
    </tableColumn>
    <tableColumn id="5" name="-2.38" dataDxfId="16">
      <calculatedColumnFormula>(Table11[[#This Row],[-1559158895253.0000]]/Table11[[#This Row],[Column2]])*100</calculatedColumnFormula>
    </tableColumn>
    <tableColumn id="6" name="Column1" dataDxfId="15"/>
    <tableColumn id="7" name="Column2" dataDxfId="14"/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id="4" name="Table4" displayName="Table4" ref="A7:J76" headerRowCount="0">
  <tableColumns count="10">
    <tableColumn id="1" name="سیمان شاهرود (سرود)"/>
    <tableColumn id="2" name="1400/02/11"/>
    <tableColumn id="3" name="6960674.0000"/>
    <tableColumn id="4" name="2070.0000"/>
    <tableColumn id="5" name="0"/>
    <tableColumn id="6" name="Column6"/>
    <tableColumn id="7" name="Column7">
      <calculatedColumnFormula>Table4[[#This Row],[0]]+Table4[[#This Row],[Column6]]</calculatedColumnFormula>
    </tableColumn>
    <tableColumn id="8" name="14408595180"/>
    <tableColumn id="9" name="Column9"/>
    <tableColumn id="10" name="Column10">
      <calculatedColumnFormula>Table4[[#This Row],[14408595180]]+Table4[[#This Row],[Column9]]</calculatedColumnFormula>
    </tableColumn>
  </tableColumns>
  <tableStyleInfo name="TableStyleMedium9" showFirstColumn="0" showLastColumn="0" showRowStripes="1" showColumnStripes="0"/>
</table>
</file>

<file path=xl/tables/table6.xml><?xml version="1.0" encoding="utf-8"?>
<table xmlns="http://schemas.openxmlformats.org/spreadsheetml/2006/main" id="5" name="Table5" displayName="Table5" ref="A7:J105" headerRowCount="0">
  <tableColumns count="10">
    <tableColumn id="1" name="مرابحه عام دولت3-ش.خ 0104 (اراد36)"/>
    <tableColumn id="2" name="1400/10/03"/>
    <tableColumn id="3" name="1401/04/03"/>
    <tableColumn id="4" name="15.00"/>
    <tableColumn id="5" name="0"/>
    <tableColumn id="6" name="Column6"/>
    <tableColumn id="7" name="Column7"/>
    <tableColumn id="8" name="15911769617"/>
    <tableColumn id="9" name="Column9"/>
    <tableColumn id="10" name="Column10"/>
  </tableColumns>
  <tableStyleInfo name="TableStyleMedium9" showFirstColumn="0" showLastColumn="0" showRowStripes="1" showColumnStripes="0"/>
</table>
</file>

<file path=xl/tables/table7.xml><?xml version="1.0" encoding="utf-8"?>
<table xmlns="http://schemas.openxmlformats.org/spreadsheetml/2006/main" id="6" name="Table6" displayName="Table6" ref="A7:K111" headerRowCount="0">
  <tableColumns count="11">
    <tableColumn id="1" name="بیمه دانا (دانا)"/>
    <tableColumn id="2" name="0"/>
    <tableColumn id="3" name="Column3"/>
    <tableColumn id="10" name="Column1" dataDxfId="13">
      <calculatedColumnFormula>-1*Table6[[#This Row],[Column4]]</calculatedColumnFormula>
    </tableColumn>
    <tableColumn id="4" name="Column4"/>
    <tableColumn id="5" name="Column5"/>
    <tableColumn id="6" name="973952"/>
    <tableColumn id="7" name="4836915905"/>
    <tableColumn id="11" name="Column2" dataDxfId="12">
      <calculatedColumnFormula>-1*Table6[[#This Row],[-4844135015.0000]]</calculatedColumnFormula>
    </tableColumn>
    <tableColumn id="8" name="-4844135015.0000"/>
    <tableColumn id="9" name="-7219110.0000"/>
  </tableColumns>
  <tableStyleInfo name="TableStyleMedium9" showFirstColumn="0" showLastColumn="0" showRowStripes="1" showColumnStripes="0"/>
</table>
</file>

<file path=xl/tables/table8.xml><?xml version="1.0" encoding="utf-8"?>
<table xmlns="http://schemas.openxmlformats.org/spreadsheetml/2006/main" id="7" name="Table7" displayName="Table7" ref="A7:K106" headerRowCount="0">
  <tableColumns count="11">
    <tableColumn id="1" name="کشت و دامداری فکا (زفکا)"/>
    <tableColumn id="2" name="19145923"/>
    <tableColumn id="3" name="129902016553.0000"/>
    <tableColumn id="10" name="Column1" dataDxfId="11">
      <calculatedColumnFormula>-1*Table7[[#This Row],[-140653571625.0000]]</calculatedColumnFormula>
    </tableColumn>
    <tableColumn id="4" name="-140653571625.0000"/>
    <tableColumn id="5" name="-10751555072.0000"/>
    <tableColumn id="6" name="Column6"/>
    <tableColumn id="7" name="Column7"/>
    <tableColumn id="11" name="Column2" dataDxfId="10">
      <calculatedColumnFormula>-1*Table7[[#This Row],[-207507545976.0000]]</calculatedColumnFormula>
    </tableColumn>
    <tableColumn id="8" name="-207507545976.0000"/>
    <tableColumn id="9" name="-77605529423.0000"/>
  </tableColumns>
  <tableStyleInfo name="TableStyleMedium9" showFirstColumn="0" showLastColumn="0" showRowStripes="1" showColumnStripes="0"/>
</table>
</file>

<file path=xl/tables/table9.xml><?xml version="1.0" encoding="utf-8"?>
<table xmlns="http://schemas.openxmlformats.org/spreadsheetml/2006/main" id="8" name="Table8" displayName="Table8" ref="A11:K111" headerRowCount="0">
  <tableColumns count="11">
    <tableColumn id="1" name="کشت و دامداری فکا (زفکا)"/>
    <tableColumn id="2" name="0"/>
    <tableColumn id="3" name="-10751555072.0000"/>
    <tableColumn id="4" name="-1588858209.0000"/>
    <tableColumn id="5" name="-12340413281.0000"/>
    <tableColumn id="6" name="0.83" dataDxfId="9"/>
    <tableColumn id="7" name="9730247500"/>
    <tableColumn id="8" name="-77605529423.0000"/>
    <tableColumn id="9" name="-6950737003.0000"/>
    <tableColumn id="10" name="-74826018926.0000"/>
    <tableColumn id="11" name="1.62" dataDxfId="8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manage.sngt.sababroker.ir/reports/portfolio/statements/profitloss?Run=True&amp;StartDateTime=1400%2F01%2F01&amp;EndDateTime=1400%2F10%2F30&amp;PortfolioIds=1,3,4,5,6,7,10,12,13,14,15,18,19,20,21,30,31,32,33,34,35,36,37,38,39,40,41,42,43,44,45,47,48,49,50,51,52,53,54,55,56,57,58,59,60,61,62,63,64,65,66,67,68,69,70,71,72,73,74,75,76,77,78,79,80,81,82,83,84,85,86,87,88,89,172,173,182,183,184,185,193" TargetMode="External"/><Relationship Id="rId4" Type="http://schemas.openxmlformats.org/officeDocument/2006/relationships/table" Target="../tables/table9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comments" Target="../comments1.xml"/><Relationship Id="rId4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1:P36"/>
  <sheetViews>
    <sheetView rightToLeft="1" topLeftCell="A7" zoomScaleNormal="100" workbookViewId="0">
      <selection activeCell="L14" sqref="L14"/>
    </sheetView>
  </sheetViews>
  <sheetFormatPr defaultRowHeight="38.25" customHeight="1"/>
  <cols>
    <col min="1" max="5" width="9.140625" style="1"/>
    <col min="6" max="6" width="44.42578125" style="1" customWidth="1"/>
    <col min="7" max="7" width="45.5703125" style="1" customWidth="1"/>
    <col min="8" max="8" width="49.7109375" style="1" customWidth="1"/>
    <col min="9" max="16384" width="9.140625" style="1"/>
  </cols>
  <sheetData>
    <row r="11" spans="1:16" ht="94.5" customHeight="1">
      <c r="A11" s="36"/>
      <c r="B11" s="76" t="s">
        <v>309</v>
      </c>
      <c r="C11" s="76"/>
      <c r="D11" s="76"/>
      <c r="E11" s="76"/>
      <c r="F11" s="76"/>
      <c r="G11" s="76"/>
      <c r="H11" s="76"/>
    </row>
    <row r="12" spans="1:16" ht="103.5" customHeight="1">
      <c r="A12" s="79" t="s">
        <v>0</v>
      </c>
      <c r="B12" s="79"/>
      <c r="C12" s="79"/>
      <c r="D12" s="79"/>
      <c r="E12" s="79"/>
      <c r="F12" s="79"/>
      <c r="G12" s="79"/>
      <c r="H12" s="79"/>
      <c r="I12" s="2"/>
      <c r="J12" s="2"/>
      <c r="K12" s="2"/>
      <c r="L12" s="2"/>
      <c r="M12" s="2"/>
      <c r="N12" s="2"/>
      <c r="O12" s="2"/>
      <c r="P12" s="2"/>
    </row>
    <row r="13" spans="1:16" ht="85.5" customHeight="1">
      <c r="A13" s="79"/>
      <c r="B13" s="79"/>
      <c r="C13" s="79"/>
      <c r="D13" s="79"/>
      <c r="E13" s="79"/>
      <c r="F13" s="79"/>
      <c r="G13" s="79"/>
      <c r="H13" s="79"/>
    </row>
    <row r="14" spans="1:16" ht="74.25" customHeight="1">
      <c r="A14" s="75" t="s">
        <v>310</v>
      </c>
      <c r="B14" s="75"/>
      <c r="C14" s="75"/>
      <c r="D14" s="75"/>
      <c r="E14" s="75"/>
      <c r="F14" s="75"/>
      <c r="G14" s="75"/>
      <c r="H14" s="75"/>
    </row>
    <row r="15" spans="1:16" ht="74.25" customHeight="1">
      <c r="A15" s="37"/>
      <c r="B15" s="37"/>
      <c r="C15" s="37"/>
      <c r="D15" s="37"/>
      <c r="E15" s="37"/>
      <c r="F15" s="37"/>
      <c r="G15" s="37"/>
      <c r="H15" s="37"/>
    </row>
    <row r="16" spans="1:16" ht="38.25" customHeight="1">
      <c r="A16" s="37"/>
      <c r="B16" s="37"/>
      <c r="C16" s="37"/>
      <c r="D16" s="37"/>
      <c r="E16" s="37"/>
      <c r="F16" s="37"/>
      <c r="G16" s="37"/>
      <c r="H16" s="37"/>
    </row>
    <row r="17" spans="1:8" ht="89.25" customHeight="1">
      <c r="A17" s="75" t="s">
        <v>311</v>
      </c>
      <c r="B17" s="75"/>
      <c r="C17" s="75"/>
      <c r="D17" s="75"/>
      <c r="E17" s="75"/>
      <c r="F17" s="75"/>
      <c r="G17" s="75"/>
      <c r="H17" s="75"/>
    </row>
    <row r="18" spans="1:8" ht="38.25" customHeight="1">
      <c r="A18" s="3"/>
      <c r="B18" s="3"/>
      <c r="C18" s="3"/>
      <c r="D18" s="3"/>
      <c r="E18" s="3"/>
      <c r="F18" s="3"/>
      <c r="G18" s="3"/>
      <c r="H18" s="3"/>
    </row>
    <row r="19" spans="1:8" ht="38.25" customHeight="1">
      <c r="A19" s="3"/>
      <c r="B19" s="3"/>
      <c r="C19" s="3"/>
      <c r="D19" s="3"/>
      <c r="E19" s="3"/>
      <c r="F19" s="3"/>
      <c r="G19" s="3"/>
      <c r="H19" s="3"/>
    </row>
    <row r="20" spans="1:8" ht="38.25" customHeight="1">
      <c r="A20" s="3"/>
      <c r="B20" s="3"/>
      <c r="C20" s="3"/>
      <c r="D20" s="3"/>
      <c r="E20" s="3"/>
      <c r="F20" s="3"/>
      <c r="G20" s="3"/>
      <c r="H20" s="3"/>
    </row>
    <row r="21" spans="1:8" ht="38.25" customHeight="1">
      <c r="A21" s="3"/>
      <c r="B21" s="3"/>
      <c r="C21" s="3"/>
      <c r="D21" s="3"/>
      <c r="E21" s="3"/>
      <c r="F21" s="3"/>
      <c r="G21" s="3"/>
      <c r="H21" s="3"/>
    </row>
    <row r="34" spans="5:7" ht="38.25" customHeight="1">
      <c r="E34" s="77" t="s">
        <v>312</v>
      </c>
      <c r="F34" s="78"/>
      <c r="G34" s="78"/>
    </row>
    <row r="35" spans="5:7" ht="38.25" customHeight="1">
      <c r="E35" s="78"/>
      <c r="F35" s="78"/>
      <c r="G35" s="78"/>
    </row>
    <row r="36" spans="5:7" ht="38.25" customHeight="1">
      <c r="E36" s="78"/>
      <c r="F36" s="78"/>
      <c r="G36" s="78"/>
    </row>
  </sheetData>
  <mergeCells count="5">
    <mergeCell ref="A14:H14"/>
    <mergeCell ref="A17:H17"/>
    <mergeCell ref="B11:H11"/>
    <mergeCell ref="E34:G36"/>
    <mergeCell ref="A12:H13"/>
  </mergeCells>
  <pageMargins left="0.7" right="2.4500000000000002" top="0.75" bottom="0.75" header="0.3" footer="0.3"/>
  <pageSetup scale="44" orientation="landscape" r:id="rId1"/>
  <headerFooter differentOddEven="1" differentFirst="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1"/>
  <sheetViews>
    <sheetView rightToLeft="1" view="pageBreakPreview" topLeftCell="A105" zoomScale="106" zoomScaleNormal="100" zoomScaleSheetLayoutView="106" workbookViewId="0">
      <selection activeCell="G118" sqref="G118"/>
    </sheetView>
  </sheetViews>
  <sheetFormatPr defaultRowHeight="22.5"/>
  <cols>
    <col min="1" max="1" width="38.85546875" style="8" customWidth="1"/>
    <col min="2" max="2" width="21.140625" style="8" customWidth="1"/>
    <col min="3" max="3" width="16.42578125" style="8" customWidth="1"/>
    <col min="4" max="4" width="16.28515625" style="8" customWidth="1"/>
    <col min="5" max="5" width="17.7109375" style="8" customWidth="1"/>
    <col min="6" max="6" width="19.42578125" style="54" customWidth="1"/>
    <col min="7" max="7" width="21.5703125" style="8" customWidth="1"/>
    <col min="8" max="8" width="17.7109375" style="8" customWidth="1"/>
    <col min="9" max="9" width="16.28515625" style="8" customWidth="1"/>
    <col min="10" max="10" width="21.28515625" style="8" bestFit="1" customWidth="1"/>
    <col min="11" max="11" width="19.42578125" style="54" customWidth="1"/>
    <col min="12" max="12" width="9.140625" style="1" customWidth="1"/>
    <col min="13" max="16384" width="9.140625" style="1"/>
  </cols>
  <sheetData>
    <row r="1" spans="1:11">
      <c r="A1" s="78" t="s">
        <v>0</v>
      </c>
      <c r="B1" s="78"/>
      <c r="C1" s="78"/>
      <c r="D1" s="78"/>
      <c r="E1" s="78"/>
      <c r="F1" s="78"/>
      <c r="G1" s="78"/>
      <c r="H1" s="78"/>
      <c r="I1" s="78"/>
      <c r="J1" s="78"/>
      <c r="K1" s="78"/>
    </row>
    <row r="2" spans="1:11">
      <c r="A2" s="78" t="s">
        <v>313</v>
      </c>
      <c r="B2" s="78"/>
      <c r="C2" s="78"/>
      <c r="D2" s="78"/>
      <c r="E2" s="78"/>
      <c r="F2" s="78"/>
      <c r="G2" s="78"/>
      <c r="H2" s="78"/>
      <c r="I2" s="78"/>
      <c r="J2" s="78"/>
      <c r="K2" s="78"/>
    </row>
    <row r="3" spans="1:11">
      <c r="A3" s="78" t="s">
        <v>314</v>
      </c>
      <c r="B3" s="78"/>
      <c r="C3" s="78"/>
      <c r="D3" s="78"/>
      <c r="E3" s="78"/>
      <c r="F3" s="78"/>
      <c r="G3" s="78"/>
      <c r="H3" s="78"/>
      <c r="I3" s="78"/>
      <c r="J3" s="78"/>
      <c r="K3" s="78"/>
    </row>
    <row r="5" spans="1:11">
      <c r="A5" s="103" t="s">
        <v>342</v>
      </c>
      <c r="B5" s="103"/>
      <c r="C5" s="103"/>
      <c r="D5" s="103"/>
      <c r="E5" s="103"/>
      <c r="F5" s="103"/>
      <c r="G5" s="103"/>
      <c r="H5" s="103"/>
      <c r="I5" s="103"/>
      <c r="J5" s="103"/>
      <c r="K5" s="103"/>
    </row>
    <row r="7" spans="1:11" ht="19.5" customHeight="1">
      <c r="A7" s="9"/>
      <c r="B7" s="102" t="s">
        <v>469</v>
      </c>
      <c r="C7" s="102"/>
      <c r="D7" s="102"/>
      <c r="E7" s="102"/>
      <c r="F7" s="102"/>
      <c r="G7" s="102" t="s">
        <v>316</v>
      </c>
      <c r="H7" s="102"/>
      <c r="I7" s="102"/>
      <c r="J7" s="102"/>
      <c r="K7" s="102"/>
    </row>
    <row r="8" spans="1:11" ht="19.5" customHeight="1">
      <c r="A8" s="78" t="s">
        <v>343</v>
      </c>
      <c r="B8" s="100" t="s">
        <v>344</v>
      </c>
      <c r="C8" s="100" t="s">
        <v>318</v>
      </c>
      <c r="D8" s="100" t="s">
        <v>319</v>
      </c>
      <c r="E8" s="100" t="s">
        <v>182</v>
      </c>
      <c r="F8" s="100"/>
      <c r="G8" s="100" t="s">
        <v>344</v>
      </c>
      <c r="H8" s="100" t="s">
        <v>318</v>
      </c>
      <c r="I8" s="100" t="s">
        <v>319</v>
      </c>
      <c r="J8" s="100" t="s">
        <v>182</v>
      </c>
      <c r="K8" s="100"/>
    </row>
    <row r="9" spans="1:11" ht="18.75" customHeight="1">
      <c r="A9" s="78"/>
      <c r="B9" s="101"/>
      <c r="C9" s="101"/>
      <c r="D9" s="101"/>
      <c r="E9" s="102"/>
      <c r="F9" s="102"/>
      <c r="G9" s="101"/>
      <c r="H9" s="101"/>
      <c r="I9" s="101"/>
      <c r="J9" s="102"/>
      <c r="K9" s="102"/>
    </row>
    <row r="10" spans="1:11" ht="28.5" customHeight="1">
      <c r="A10" s="99"/>
      <c r="B10" s="13"/>
      <c r="C10" s="13"/>
      <c r="D10" s="13"/>
      <c r="E10" s="17" t="s">
        <v>12</v>
      </c>
      <c r="F10" s="52" t="s">
        <v>345</v>
      </c>
      <c r="G10" s="13"/>
      <c r="H10" s="13"/>
      <c r="I10" s="13"/>
      <c r="J10" s="17" t="s">
        <v>12</v>
      </c>
      <c r="K10" s="52" t="s">
        <v>345</v>
      </c>
    </row>
    <row r="11" spans="1:11" ht="23.1" customHeight="1">
      <c r="A11" s="6" t="s">
        <v>197</v>
      </c>
      <c r="B11" s="7">
        <v>0</v>
      </c>
      <c r="C11" s="7">
        <v>-10751555072</v>
      </c>
      <c r="D11" s="7">
        <v>-1588858209</v>
      </c>
      <c r="E11" s="7">
        <f>Table8[[#This Row],[-1588858209.0000]]+Table8[[#This Row],[-10751555072.0000]]+Table8[[#This Row],[0]]</f>
        <v>-12340413281</v>
      </c>
      <c r="F11" s="38">
        <v>0.83</v>
      </c>
      <c r="G11" s="7">
        <f>'درآمد سود سهام'!J74</f>
        <v>9730247500</v>
      </c>
      <c r="H11" s="7">
        <v>-77605529423</v>
      </c>
      <c r="I11" s="7">
        <v>-6950737003</v>
      </c>
      <c r="J11" s="7">
        <f>Table8[[#This Row],[-6950737003.0000]]+Table8[[#This Row],[-77605529423.0000]]+Table8[[#This Row],[9730247500]]</f>
        <v>-74826018926</v>
      </c>
      <c r="K11" s="38">
        <v>1.62</v>
      </c>
    </row>
    <row r="12" spans="1:11" ht="23.1" customHeight="1">
      <c r="A12" s="6" t="s">
        <v>198</v>
      </c>
      <c r="B12" s="7">
        <v>388169656</v>
      </c>
      <c r="C12" s="7">
        <v>-47104676191</v>
      </c>
      <c r="D12" s="7">
        <v>-148075708</v>
      </c>
      <c r="E12" s="7">
        <f>Table8[[#This Row],[-1588858209.0000]]+Table8[[#This Row],[-10751555072.0000]]+Table8[[#This Row],[0]]</f>
        <v>-46864582243</v>
      </c>
      <c r="F12" s="38">
        <v>3.16</v>
      </c>
      <c r="G12" s="7">
        <v>19292031880</v>
      </c>
      <c r="H12" s="7">
        <v>-104357380198</v>
      </c>
      <c r="I12" s="7">
        <v>49443415323</v>
      </c>
      <c r="J12" s="7">
        <f>Table8[[#This Row],[-6950737003.0000]]+Table8[[#This Row],[-77605529423.0000]]+Table8[[#This Row],[9730247500]]</f>
        <v>-35621932995</v>
      </c>
      <c r="K12" s="38">
        <v>0.77</v>
      </c>
    </row>
    <row r="13" spans="1:11" ht="23.1" customHeight="1">
      <c r="A13" s="6" t="s">
        <v>199</v>
      </c>
      <c r="B13" s="7">
        <f>'درآمد سود سهام'!G20</f>
        <v>0</v>
      </c>
      <c r="C13" s="7">
        <v>-88995971604</v>
      </c>
      <c r="D13" s="7">
        <v>437936799</v>
      </c>
      <c r="E13" s="7">
        <f>Table8[[#This Row],[-1588858209.0000]]+Table8[[#This Row],[-10751555072.0000]]+Table8[[#This Row],[0]]</f>
        <v>-88558034805</v>
      </c>
      <c r="F13" s="38">
        <v>7.07</v>
      </c>
      <c r="G13" s="7">
        <f>'درآمد سود سهام'!J20</f>
        <v>21901348000</v>
      </c>
      <c r="H13" s="7">
        <v>-79245199489</v>
      </c>
      <c r="I13" s="7">
        <v>-44342705882</v>
      </c>
      <c r="J13" s="7">
        <f>Table8[[#This Row],[-6950737003.0000]]+Table8[[#This Row],[-77605529423.0000]]+Table8[[#This Row],[9730247500]]</f>
        <v>-101686557371</v>
      </c>
      <c r="K13" s="38">
        <v>2.5499999999999998</v>
      </c>
    </row>
    <row r="14" spans="1:11" ht="23.1" customHeight="1">
      <c r="A14" s="6" t="s">
        <v>200</v>
      </c>
      <c r="B14" s="7">
        <v>65506550</v>
      </c>
      <c r="C14" s="7">
        <v>-11966412963</v>
      </c>
      <c r="D14" s="7">
        <v>265066188</v>
      </c>
      <c r="E14" s="7">
        <f>Table8[[#This Row],[-1588858209.0000]]+Table8[[#This Row],[-10751555072.0000]]+Table8[[#This Row],[0]]</f>
        <v>-11635840225</v>
      </c>
      <c r="F14" s="38">
        <v>0.78</v>
      </c>
      <c r="G14" s="7">
        <v>3363422530</v>
      </c>
      <c r="H14" s="7">
        <v>-38495173548</v>
      </c>
      <c r="I14" s="7">
        <v>34613390661</v>
      </c>
      <c r="J14" s="7">
        <f>Table8[[#This Row],[-6950737003.0000]]+Table8[[#This Row],[-77605529423.0000]]+Table8[[#This Row],[9730247500]]</f>
        <v>-518360357</v>
      </c>
      <c r="K14" s="38">
        <v>0.01</v>
      </c>
    </row>
    <row r="15" spans="1:11" ht="23.1" customHeight="1">
      <c r="A15" s="6" t="s">
        <v>201</v>
      </c>
      <c r="B15" s="7">
        <v>17379044</v>
      </c>
      <c r="C15" s="7">
        <v>28298099255</v>
      </c>
      <c r="D15" s="7">
        <v>216539225</v>
      </c>
      <c r="E15" s="7">
        <f>Table8[[#This Row],[-1588858209.0000]]+Table8[[#This Row],[-10751555072.0000]]+Table8[[#This Row],[0]]</f>
        <v>28532017524</v>
      </c>
      <c r="F15" s="38">
        <v>-1.92</v>
      </c>
      <c r="G15" s="7">
        <v>25390783060</v>
      </c>
      <c r="H15" s="7">
        <v>6621546136</v>
      </c>
      <c r="I15" s="7">
        <v>6758964051</v>
      </c>
      <c r="J15" s="7">
        <f>Table8[[#This Row],[-6950737003.0000]]+Table8[[#This Row],[-77605529423.0000]]+Table8[[#This Row],[9730247500]]</f>
        <v>38771293247</v>
      </c>
      <c r="K15" s="38">
        <v>-0.84</v>
      </c>
    </row>
    <row r="16" spans="1:11" ht="23.1" customHeight="1">
      <c r="A16" s="6" t="s">
        <v>202</v>
      </c>
      <c r="B16" s="7">
        <v>101462842</v>
      </c>
      <c r="C16" s="7">
        <v>7099243412</v>
      </c>
      <c r="D16" s="7">
        <v>-5040019708</v>
      </c>
      <c r="E16" s="7">
        <f>Table8[[#This Row],[-1588858209.0000]]+Table8[[#This Row],[-10751555072.0000]]+Table8[[#This Row],[0]]</f>
        <v>2160686546</v>
      </c>
      <c r="F16" s="38">
        <v>-0.15</v>
      </c>
      <c r="G16" s="7">
        <v>9359947200</v>
      </c>
      <c r="H16" s="7">
        <v>-13464183043</v>
      </c>
      <c r="I16" s="7">
        <v>-131101262526</v>
      </c>
      <c r="J16" s="7">
        <f>Table8[[#This Row],[-6950737003.0000]]+Table8[[#This Row],[-77605529423.0000]]+Table8[[#This Row],[9730247500]]</f>
        <v>-135205498369</v>
      </c>
      <c r="K16" s="38">
        <v>2.93</v>
      </c>
    </row>
    <row r="17" spans="1:11" ht="23.1" customHeight="1">
      <c r="A17" s="6" t="s">
        <v>203</v>
      </c>
      <c r="B17" s="7">
        <v>0</v>
      </c>
      <c r="C17" s="7">
        <v>11138499678</v>
      </c>
      <c r="D17" s="7">
        <v>-7498582462</v>
      </c>
      <c r="E17" s="7">
        <f>Table8[[#This Row],[-1588858209.0000]]+Table8[[#This Row],[-10751555072.0000]]+Table8[[#This Row],[0]]</f>
        <v>3639917216</v>
      </c>
      <c r="F17" s="38">
        <v>-0.25</v>
      </c>
      <c r="G17" s="7">
        <v>3619809000</v>
      </c>
      <c r="H17" s="7">
        <v>-18421635154</v>
      </c>
      <c r="I17" s="7">
        <v>-70925617679</v>
      </c>
      <c r="J17" s="7">
        <f>Table8[[#This Row],[-6950737003.0000]]+Table8[[#This Row],[-77605529423.0000]]+Table8[[#This Row],[9730247500]]</f>
        <v>-85727443833</v>
      </c>
      <c r="K17" s="38">
        <v>1.86</v>
      </c>
    </row>
    <row r="18" spans="1:11" ht="23.1" customHeight="1">
      <c r="A18" s="6" t="s">
        <v>204</v>
      </c>
      <c r="B18" s="7">
        <v>0</v>
      </c>
      <c r="C18" s="7">
        <v>-18882062381</v>
      </c>
      <c r="D18" s="7">
        <v>-8970466165</v>
      </c>
      <c r="E18" s="7">
        <f>Table8[[#This Row],[-1588858209.0000]]+Table8[[#This Row],[-10751555072.0000]]+Table8[[#This Row],[0]]</f>
        <v>-27852528546</v>
      </c>
      <c r="F18" s="38">
        <v>1.88</v>
      </c>
      <c r="G18" s="7">
        <f>'درآمد سود سهام'!J23</f>
        <v>1541475000</v>
      </c>
      <c r="H18" s="7">
        <v>-30390538469</v>
      </c>
      <c r="I18" s="7">
        <v>-90793513105</v>
      </c>
      <c r="J18" s="7">
        <f>Table8[[#This Row],[-6950737003.0000]]+Table8[[#This Row],[-77605529423.0000]]+Table8[[#This Row],[9730247500]]</f>
        <v>-119642576574</v>
      </c>
      <c r="K18" s="38">
        <v>2.62</v>
      </c>
    </row>
    <row r="19" spans="1:11" ht="23.1" customHeight="1">
      <c r="A19" s="6" t="s">
        <v>205</v>
      </c>
      <c r="B19" s="7">
        <v>0</v>
      </c>
      <c r="C19" s="7">
        <v>781186138</v>
      </c>
      <c r="D19" s="7">
        <v>-6833630285</v>
      </c>
      <c r="E19" s="7">
        <f>Table8[[#This Row],[-1588858209.0000]]+Table8[[#This Row],[-10751555072.0000]]+Table8[[#This Row],[0]]</f>
        <v>-6052444147</v>
      </c>
      <c r="F19" s="38">
        <v>0.41</v>
      </c>
      <c r="G19" s="7">
        <f>'درآمد سود سهام'!E7</f>
        <v>0</v>
      </c>
      <c r="H19" s="7">
        <v>-100124037140</v>
      </c>
      <c r="I19" s="7">
        <v>-82348960396</v>
      </c>
      <c r="J19" s="7">
        <f>Table8[[#This Row],[-6950737003.0000]]+Table8[[#This Row],[-77605529423.0000]]+Table8[[#This Row],[9730247500]]</f>
        <v>-182472997536</v>
      </c>
      <c r="K19" s="38">
        <v>3.95</v>
      </c>
    </row>
    <row r="20" spans="1:11" ht="23.1" customHeight="1">
      <c r="A20" s="6" t="s">
        <v>206</v>
      </c>
      <c r="B20" s="7">
        <v>5573426262</v>
      </c>
      <c r="C20" s="7">
        <v>-46884845647</v>
      </c>
      <c r="D20" s="7">
        <v>0</v>
      </c>
      <c r="E20" s="7">
        <f>Table8[[#This Row],[-1588858209.0000]]+Table8[[#This Row],[-10751555072.0000]]+Table8[[#This Row],[0]]</f>
        <v>-41311419385</v>
      </c>
      <c r="F20" s="38">
        <v>2.79</v>
      </c>
      <c r="G20" s="7">
        <f>'درآمد سود سهام'!J76+'درآمد سود سهام'!J18</f>
        <v>10648407162</v>
      </c>
      <c r="H20" s="7">
        <v>-87101095479</v>
      </c>
      <c r="I20" s="7">
        <v>44970698</v>
      </c>
      <c r="J20" s="7">
        <f>Table8[[#This Row],[-6950737003.0000]]+Table8[[#This Row],[-77605529423.0000]]+Table8[[#This Row],[9730247500]]</f>
        <v>-76407717619</v>
      </c>
      <c r="K20" s="38">
        <v>1.65</v>
      </c>
    </row>
    <row r="21" spans="1:11" ht="23.1" customHeight="1">
      <c r="A21" s="6" t="s">
        <v>207</v>
      </c>
      <c r="B21" s="7">
        <v>0</v>
      </c>
      <c r="C21" s="7">
        <v>100168573307</v>
      </c>
      <c r="D21" s="7">
        <v>-34477877086</v>
      </c>
      <c r="E21" s="7">
        <f>Table8[[#This Row],[-1588858209.0000]]+Table8[[#This Row],[-10751555072.0000]]+Table8[[#This Row],[0]]</f>
        <v>65690696221</v>
      </c>
      <c r="F21" s="38">
        <v>-4.43</v>
      </c>
      <c r="G21" s="7">
        <f>'درآمد سود سهام'!J25</f>
        <v>37649056150</v>
      </c>
      <c r="H21" s="7">
        <v>-160584481663</v>
      </c>
      <c r="I21" s="7">
        <v>-204055965358</v>
      </c>
      <c r="J21" s="7">
        <f>Table8[[#This Row],[-6950737003.0000]]+Table8[[#This Row],[-77605529423.0000]]+Table8[[#This Row],[9730247500]]</f>
        <v>-326991390871</v>
      </c>
      <c r="K21" s="38">
        <v>7.79</v>
      </c>
    </row>
    <row r="22" spans="1:11" ht="23.1" customHeight="1">
      <c r="A22" s="6" t="s">
        <v>208</v>
      </c>
      <c r="B22" s="7">
        <v>0</v>
      </c>
      <c r="C22" s="7">
        <v>-3327454913</v>
      </c>
      <c r="D22" s="7">
        <v>-848192898</v>
      </c>
      <c r="E22" s="7">
        <f>Table8[[#This Row],[-1588858209.0000]]+Table8[[#This Row],[-10751555072.0000]]+Table8[[#This Row],[0]]</f>
        <v>-4175647811</v>
      </c>
      <c r="F22" s="38">
        <v>0.28000000000000003</v>
      </c>
      <c r="G22" s="7">
        <f>'درآمد سود سهام'!E7</f>
        <v>0</v>
      </c>
      <c r="H22" s="7">
        <v>-9826282002</v>
      </c>
      <c r="I22" s="7">
        <v>-47382584</v>
      </c>
      <c r="J22" s="7">
        <f>Table8[[#This Row],[-6950737003.0000]]+Table8[[#This Row],[-77605529423.0000]]+Table8[[#This Row],[9730247500]]</f>
        <v>-9873664586</v>
      </c>
      <c r="K22" s="38">
        <v>0.21</v>
      </c>
    </row>
    <row r="23" spans="1:11" ht="23.1" customHeight="1">
      <c r="A23" s="6" t="s">
        <v>209</v>
      </c>
      <c r="B23" s="7">
        <v>496442868</v>
      </c>
      <c r="C23" s="7">
        <v>1397454806</v>
      </c>
      <c r="D23" s="7">
        <v>-702566890</v>
      </c>
      <c r="E23" s="7">
        <f>Table8[[#This Row],[-1588858209.0000]]+Table8[[#This Row],[-10751555072.0000]]+Table8[[#This Row],[0]]</f>
        <v>1191330784</v>
      </c>
      <c r="F23" s="38">
        <v>-0.08</v>
      </c>
      <c r="G23" s="7">
        <v>24937980093</v>
      </c>
      <c r="H23" s="7">
        <v>-80448971728</v>
      </c>
      <c r="I23" s="7">
        <v>-42428698675</v>
      </c>
      <c r="J23" s="7">
        <f>Table8[[#This Row],[-6950737003.0000]]+Table8[[#This Row],[-77605529423.0000]]+Table8[[#This Row],[9730247500]]</f>
        <v>-97939690310</v>
      </c>
      <c r="K23" s="38">
        <v>2.12</v>
      </c>
    </row>
    <row r="24" spans="1:11" ht="23.1" customHeight="1">
      <c r="A24" s="6" t="s">
        <v>210</v>
      </c>
      <c r="B24" s="7">
        <v>0</v>
      </c>
      <c r="C24" s="7">
        <v>-9621657949</v>
      </c>
      <c r="D24" s="7">
        <v>-168070112</v>
      </c>
      <c r="E24" s="7">
        <f>Table8[[#This Row],[-1588858209.0000]]+Table8[[#This Row],[-10751555072.0000]]+Table8[[#This Row],[0]]</f>
        <v>-9789728061</v>
      </c>
      <c r="F24" s="38">
        <v>0.66</v>
      </c>
      <c r="G24" s="7">
        <f>'درآمد سود سهام'!E74</f>
        <v>0</v>
      </c>
      <c r="H24" s="7">
        <v>-62616850396</v>
      </c>
      <c r="I24" s="7">
        <v>-35568343092</v>
      </c>
      <c r="J24" s="7">
        <f>Table8[[#This Row],[-6950737003.0000]]+Table8[[#This Row],[-77605529423.0000]]+Table8[[#This Row],[9730247500]]</f>
        <v>-98185193488</v>
      </c>
      <c r="K24" s="38">
        <v>2.13</v>
      </c>
    </row>
    <row r="25" spans="1:11" ht="23.1" customHeight="1">
      <c r="A25" s="6" t="s">
        <v>211</v>
      </c>
      <c r="B25" s="7">
        <v>0</v>
      </c>
      <c r="C25" s="7">
        <v>-4651152936</v>
      </c>
      <c r="D25" s="7">
        <v>-2746476648</v>
      </c>
      <c r="E25" s="7">
        <f>Table8[[#This Row],[-1588858209.0000]]+Table8[[#This Row],[-10751555072.0000]]+Table8[[#This Row],[0]]</f>
        <v>-7397629584</v>
      </c>
      <c r="F25" s="38">
        <v>0.5</v>
      </c>
      <c r="G25" s="7">
        <v>39141464820</v>
      </c>
      <c r="H25" s="7">
        <v>-57062815636</v>
      </c>
      <c r="I25" s="7">
        <v>-12240373368</v>
      </c>
      <c r="J25" s="7">
        <f>Table8[[#This Row],[-6950737003.0000]]+Table8[[#This Row],[-77605529423.0000]]+Table8[[#This Row],[9730247500]]</f>
        <v>-30161724184</v>
      </c>
      <c r="K25" s="38">
        <v>0.65</v>
      </c>
    </row>
    <row r="26" spans="1:11" ht="23.1" customHeight="1">
      <c r="A26" s="6" t="s">
        <v>212</v>
      </c>
      <c r="B26" s="7">
        <v>128782400</v>
      </c>
      <c r="C26" s="7">
        <v>3375333041</v>
      </c>
      <c r="D26" s="7">
        <v>-994394256</v>
      </c>
      <c r="E26" s="7">
        <f>Table8[[#This Row],[-1588858209.0000]]+Table8[[#This Row],[-10751555072.0000]]+Table8[[#This Row],[0]]</f>
        <v>2509721185</v>
      </c>
      <c r="F26" s="38">
        <v>-0.17</v>
      </c>
      <c r="G26" s="7">
        <v>10024693110</v>
      </c>
      <c r="H26" s="7">
        <v>-9585057039</v>
      </c>
      <c r="I26" s="7">
        <v>-16919155912</v>
      </c>
      <c r="J26" s="7">
        <f>Table8[[#This Row],[-6950737003.0000]]+Table8[[#This Row],[-77605529423.0000]]+Table8[[#This Row],[9730247500]]</f>
        <v>-16479519841</v>
      </c>
      <c r="K26" s="38">
        <v>0.36</v>
      </c>
    </row>
    <row r="27" spans="1:11" ht="23.1" customHeight="1">
      <c r="A27" s="6" t="s">
        <v>213</v>
      </c>
      <c r="B27" s="7">
        <v>0</v>
      </c>
      <c r="C27" s="7">
        <v>-5209103751</v>
      </c>
      <c r="D27" s="7">
        <v>356549130</v>
      </c>
      <c r="E27" s="7">
        <f>Table8[[#This Row],[-1588858209.0000]]+Table8[[#This Row],[-10751555072.0000]]+Table8[[#This Row],[0]]</f>
        <v>-4852554621</v>
      </c>
      <c r="F27" s="38">
        <v>0.33</v>
      </c>
      <c r="G27" s="7">
        <f>'درآمد سود سهام'!J10</f>
        <v>8478355100</v>
      </c>
      <c r="H27" s="7">
        <v>-1935423410</v>
      </c>
      <c r="I27" s="7">
        <v>-20976844021</v>
      </c>
      <c r="J27" s="7">
        <f>Table8[[#This Row],[-6950737003.0000]]+Table8[[#This Row],[-77605529423.0000]]+Table8[[#This Row],[9730247500]]</f>
        <v>-14433912331</v>
      </c>
      <c r="K27" s="38">
        <v>0.5</v>
      </c>
    </row>
    <row r="28" spans="1:11" ht="23.1" customHeight="1">
      <c r="A28" s="6" t="s">
        <v>214</v>
      </c>
      <c r="B28" s="7">
        <v>0</v>
      </c>
      <c r="C28" s="7">
        <v>1155874789</v>
      </c>
      <c r="D28" s="7">
        <v>-2383664865</v>
      </c>
      <c r="E28" s="7">
        <f>Table8[[#This Row],[-1588858209.0000]]+Table8[[#This Row],[-10751555072.0000]]+Table8[[#This Row],[0]]</f>
        <v>-1227790076</v>
      </c>
      <c r="F28" s="38">
        <v>0.08</v>
      </c>
      <c r="G28" s="7">
        <v>8195515000</v>
      </c>
      <c r="H28" s="7">
        <v>-19796490537</v>
      </c>
      <c r="I28" s="7">
        <v>-41302115073</v>
      </c>
      <c r="J28" s="7">
        <f>Table8[[#This Row],[-6950737003.0000]]+Table8[[#This Row],[-77605529423.0000]]+Table8[[#This Row],[9730247500]]</f>
        <v>-52903090610</v>
      </c>
      <c r="K28" s="38">
        <v>1.1499999999999999</v>
      </c>
    </row>
    <row r="29" spans="1:11" ht="23.1" customHeight="1">
      <c r="A29" s="6" t="s">
        <v>215</v>
      </c>
      <c r="B29" s="7">
        <v>0</v>
      </c>
      <c r="C29" s="7">
        <v>480177792</v>
      </c>
      <c r="D29" s="7">
        <v>-53590297</v>
      </c>
      <c r="E29" s="7">
        <f>Table8[[#This Row],[-1588858209.0000]]+Table8[[#This Row],[-10751555072.0000]]+Table8[[#This Row],[0]]</f>
        <v>426587495</v>
      </c>
      <c r="F29" s="38">
        <v>-0.03</v>
      </c>
      <c r="G29" s="7">
        <v>5906829600</v>
      </c>
      <c r="H29" s="7">
        <v>-1457880864</v>
      </c>
      <c r="I29" s="7">
        <v>-48245160320</v>
      </c>
      <c r="J29" s="7">
        <f>Table8[[#This Row],[-6950737003.0000]]+Table8[[#This Row],[-77605529423.0000]]+Table8[[#This Row],[9730247500]]</f>
        <v>-43796211584</v>
      </c>
      <c r="K29" s="38">
        <v>0.95</v>
      </c>
    </row>
    <row r="30" spans="1:11" ht="23.1" customHeight="1">
      <c r="A30" s="6" t="s">
        <v>216</v>
      </c>
      <c r="B30" s="7">
        <f>'درآمد سود سهام'!G59</f>
        <v>2223896771</v>
      </c>
      <c r="C30" s="7">
        <v>-22614470166</v>
      </c>
      <c r="D30" s="7">
        <v>-226530220</v>
      </c>
      <c r="E30" s="7">
        <f>Table8[[#This Row],[-1588858209.0000]]+Table8[[#This Row],[-10751555072.0000]]+Table8[[#This Row],[0]]</f>
        <v>-20617103615</v>
      </c>
      <c r="F30" s="38">
        <v>4.54</v>
      </c>
      <c r="G30" s="7">
        <f>'درآمد سود سهام'!J59</f>
        <v>46701832200</v>
      </c>
      <c r="H30" s="7">
        <v>-26147343070</v>
      </c>
      <c r="I30" s="7">
        <v>28627210073</v>
      </c>
      <c r="J30" s="7">
        <f>Table8[[#This Row],[-6950737003.0000]]+Table8[[#This Row],[-77605529423.0000]]+Table8[[#This Row],[9730247500]]</f>
        <v>49181699203</v>
      </c>
      <c r="K30" s="38">
        <v>-0.05</v>
      </c>
    </row>
    <row r="31" spans="1:11" ht="23.1" customHeight="1">
      <c r="A31" s="6" t="s">
        <v>217</v>
      </c>
      <c r="B31" s="7">
        <f>'درآمد سود سهام'!G47</f>
        <v>46508219</v>
      </c>
      <c r="C31" s="7">
        <v>-6277427660</v>
      </c>
      <c r="D31" s="7">
        <v>0</v>
      </c>
      <c r="E31" s="7">
        <f>Table8[[#This Row],[-1588858209.0000]]+Table8[[#This Row],[-10751555072.0000]]+Table8[[#This Row],[0]]</f>
        <v>-6230919441</v>
      </c>
      <c r="F31" s="38">
        <v>0.61</v>
      </c>
      <c r="G31" s="7">
        <f>'درآمد سود سهام'!J47</f>
        <v>2762588220</v>
      </c>
      <c r="H31" s="7">
        <v>-36928784187</v>
      </c>
      <c r="I31" s="7">
        <v>-12112788911</v>
      </c>
      <c r="J31" s="7">
        <f>Table8[[#This Row],[-6950737003.0000]]+Table8[[#This Row],[-77605529423.0000]]+Table8[[#This Row],[9730247500]]</f>
        <v>-46278984878</v>
      </c>
      <c r="K31" s="38">
        <v>1.06</v>
      </c>
    </row>
    <row r="32" spans="1:11" ht="23.1" customHeight="1">
      <c r="A32" s="6" t="s">
        <v>218</v>
      </c>
      <c r="B32" s="7">
        <f>'درآمد سود سهام'!G72</f>
        <v>35112704231</v>
      </c>
      <c r="C32" s="7">
        <v>-987234855852</v>
      </c>
      <c r="D32" s="7">
        <v>0</v>
      </c>
      <c r="E32" s="7">
        <f>Table8[[#This Row],[-1588858209.0000]]+Table8[[#This Row],[-10751555072.0000]]+Table8[[#This Row],[0]]</f>
        <v>-952122151621</v>
      </c>
      <c r="F32" s="38">
        <v>95.38</v>
      </c>
      <c r="G32" s="7">
        <f>'درآمد سود سهام'!J72</f>
        <v>1444818237980</v>
      </c>
      <c r="H32" s="7">
        <v>45362469346</v>
      </c>
      <c r="I32" s="7">
        <v>273171623056</v>
      </c>
      <c r="J32" s="7">
        <f>Table8[[#This Row],[-6950737003.0000]]+Table8[[#This Row],[-77605529423.0000]]+Table8[[#This Row],[9730247500]]</f>
        <v>1763352330382</v>
      </c>
      <c r="K32" s="38">
        <v>-6.9</v>
      </c>
    </row>
    <row r="33" spans="1:11" ht="23.1" customHeight="1">
      <c r="A33" s="6" t="s">
        <v>219</v>
      </c>
      <c r="B33" s="7">
        <v>0</v>
      </c>
      <c r="C33" s="7">
        <v>-12612775150</v>
      </c>
      <c r="D33" s="7">
        <v>-10095612494</v>
      </c>
      <c r="E33" s="7">
        <f>Table8[[#This Row],[-1588858209.0000]]+Table8[[#This Row],[-10751555072.0000]]+Table8[[#This Row],[0]]</f>
        <v>-22708387644</v>
      </c>
      <c r="F33" s="38">
        <v>1.53</v>
      </c>
      <c r="G33" s="7">
        <v>35760349450</v>
      </c>
      <c r="H33" s="7">
        <v>-110947824939</v>
      </c>
      <c r="I33" s="7">
        <v>-34114909200</v>
      </c>
      <c r="J33" s="7">
        <f>Table8[[#This Row],[-6950737003.0000]]+Table8[[#This Row],[-77605529423.0000]]+Table8[[#This Row],[9730247500]]</f>
        <v>-109302384689</v>
      </c>
      <c r="K33" s="38">
        <v>2.37</v>
      </c>
    </row>
    <row r="34" spans="1:11" ht="23.1" customHeight="1">
      <c r="A34" s="6" t="s">
        <v>220</v>
      </c>
      <c r="B34" s="7">
        <v>7744530760</v>
      </c>
      <c r="C34" s="7">
        <v>-303454261539</v>
      </c>
      <c r="D34" s="7">
        <v>0</v>
      </c>
      <c r="E34" s="7">
        <f>Table8[[#This Row],[-1588858209.0000]]+Table8[[#This Row],[-10751555072.0000]]+Table8[[#This Row],[0]]</f>
        <v>-295709730779</v>
      </c>
      <c r="F34" s="38">
        <v>19.940000000000001</v>
      </c>
      <c r="G34" s="7">
        <v>405038958747</v>
      </c>
      <c r="H34" s="7">
        <v>-1925929746548</v>
      </c>
      <c r="I34" s="7">
        <v>-64134854435</v>
      </c>
      <c r="J34" s="7">
        <f>Table8[[#This Row],[-6950737003.0000]]+Table8[[#This Row],[-77605529423.0000]]+Table8[[#This Row],[9730247500]]</f>
        <v>-1585025642236</v>
      </c>
      <c r="K34" s="38">
        <v>34.31</v>
      </c>
    </row>
    <row r="35" spans="1:11" ht="23.1" customHeight="1">
      <c r="A35" s="6" t="s">
        <v>221</v>
      </c>
      <c r="B35" s="7">
        <f>'درآمد سود سهام'!G73</f>
        <v>44341020572</v>
      </c>
      <c r="C35" s="7">
        <v>65496640620</v>
      </c>
      <c r="D35" s="7">
        <v>-27786106843</v>
      </c>
      <c r="E35" s="7">
        <f>Table8[[#This Row],[-1588858209.0000]]+Table8[[#This Row],[-10751555072.0000]]+Table8[[#This Row],[0]]</f>
        <v>82051554349</v>
      </c>
      <c r="F35" s="38">
        <v>12.03</v>
      </c>
      <c r="G35" s="7">
        <f>'درآمد سود سهام'!J73</f>
        <v>1409808582014</v>
      </c>
      <c r="H35" s="7">
        <v>-2095971952964</v>
      </c>
      <c r="I35" s="7">
        <v>39289902235</v>
      </c>
      <c r="J35" s="7">
        <f>Table8[[#This Row],[-6950737003.0000]]+Table8[[#This Row],[-77605529423.0000]]+Table8[[#This Row],[9730247500]]</f>
        <v>-646873468715</v>
      </c>
      <c r="K35" s="38">
        <v>19.64</v>
      </c>
    </row>
    <row r="36" spans="1:11" ht="23.1" customHeight="1">
      <c r="A36" s="6" t="s">
        <v>222</v>
      </c>
      <c r="B36" s="7">
        <f>'درآمد سود سهام'!G22</f>
        <v>0</v>
      </c>
      <c r="C36" s="7">
        <v>-87189380403</v>
      </c>
      <c r="D36" s="7">
        <v>-101214634</v>
      </c>
      <c r="E36" s="7">
        <f>Table8[[#This Row],[-1588858209.0000]]+Table8[[#This Row],[-10751555072.0000]]+Table8[[#This Row],[0]]</f>
        <v>-87290595037</v>
      </c>
      <c r="F36" s="38">
        <v>7.69</v>
      </c>
      <c r="G36" s="7">
        <f>'درآمد سود سهام'!J22</f>
        <v>26803845000</v>
      </c>
      <c r="H36" s="7">
        <v>-107509986588</v>
      </c>
      <c r="I36" s="7">
        <v>-35010900610</v>
      </c>
      <c r="J36" s="7">
        <f>Table8[[#This Row],[-6950737003.0000]]+Table8[[#This Row],[-77605529423.0000]]+Table8[[#This Row],[9730247500]]</f>
        <v>-115717042198</v>
      </c>
      <c r="K36" s="38">
        <v>3.09</v>
      </c>
    </row>
    <row r="37" spans="1:11" ht="23.1" customHeight="1">
      <c r="A37" s="6" t="s">
        <v>223</v>
      </c>
      <c r="B37" s="7">
        <v>425568247</v>
      </c>
      <c r="C37" s="7">
        <v>-13438228004</v>
      </c>
      <c r="D37" s="7">
        <v>-363266927</v>
      </c>
      <c r="E37" s="7">
        <f>Table8[[#This Row],[-1588858209.0000]]+Table8[[#This Row],[-10751555072.0000]]+Table8[[#This Row],[0]]</f>
        <v>-13375926684</v>
      </c>
      <c r="F37" s="38">
        <v>0.9</v>
      </c>
      <c r="G37" s="7">
        <v>21505382086</v>
      </c>
      <c r="H37" s="7">
        <v>-35255579106</v>
      </c>
      <c r="I37" s="7">
        <v>-53549217813</v>
      </c>
      <c r="J37" s="7">
        <f>Table8[[#This Row],[-6950737003.0000]]+Table8[[#This Row],[-77605529423.0000]]+Table8[[#This Row],[9730247500]]</f>
        <v>-67299414833</v>
      </c>
      <c r="K37" s="38">
        <v>1.46</v>
      </c>
    </row>
    <row r="38" spans="1:11" ht="23.1" customHeight="1">
      <c r="A38" s="6" t="s">
        <v>224</v>
      </c>
      <c r="B38" s="7">
        <v>81430605</v>
      </c>
      <c r="C38" s="7">
        <v>2930485382</v>
      </c>
      <c r="D38" s="7">
        <v>-2777619638</v>
      </c>
      <c r="E38" s="7">
        <f>Table8[[#This Row],[-1588858209.0000]]+Table8[[#This Row],[-10751555072.0000]]+Table8[[#This Row],[0]]</f>
        <v>234296349</v>
      </c>
      <c r="F38" s="38">
        <v>-0.02</v>
      </c>
      <c r="G38" s="7">
        <v>8007342830</v>
      </c>
      <c r="H38" s="7">
        <v>-32157263788</v>
      </c>
      <c r="I38" s="7">
        <v>-37956570395</v>
      </c>
      <c r="J38" s="7">
        <f>Table8[[#This Row],[-6950737003.0000]]+Table8[[#This Row],[-77605529423.0000]]+Table8[[#This Row],[9730247500]]</f>
        <v>-62106491353</v>
      </c>
      <c r="K38" s="38">
        <v>1.34</v>
      </c>
    </row>
    <row r="39" spans="1:11" ht="23.1" customHeight="1">
      <c r="A39" s="6" t="s">
        <v>225</v>
      </c>
      <c r="B39" s="7">
        <v>13127900</v>
      </c>
      <c r="C39" s="7">
        <v>15465986007</v>
      </c>
      <c r="D39" s="7">
        <v>-4195805202</v>
      </c>
      <c r="E39" s="7">
        <f>Table8[[#This Row],[-1588858209.0000]]+Table8[[#This Row],[-10751555072.0000]]+Table8[[#This Row],[0]]</f>
        <v>11283308705</v>
      </c>
      <c r="F39" s="38">
        <v>-0.76</v>
      </c>
      <c r="G39" s="7">
        <v>19179862464</v>
      </c>
      <c r="H39" s="7">
        <v>-101513459254</v>
      </c>
      <c r="I39" s="7">
        <v>-25804199879</v>
      </c>
      <c r="J39" s="7">
        <f>Table8[[#This Row],[-6950737003.0000]]+Table8[[#This Row],[-77605529423.0000]]+Table8[[#This Row],[9730247500]]</f>
        <v>-108137796669</v>
      </c>
      <c r="K39" s="38">
        <v>2.34</v>
      </c>
    </row>
    <row r="40" spans="1:11" ht="23.1" customHeight="1">
      <c r="A40" s="6" t="s">
        <v>226</v>
      </c>
      <c r="B40" s="7">
        <v>521483769</v>
      </c>
      <c r="C40" s="7">
        <v>-25393582221</v>
      </c>
      <c r="D40" s="7">
        <v>-263502563</v>
      </c>
      <c r="E40" s="7">
        <f>Table8[[#This Row],[-1588858209.0000]]+Table8[[#This Row],[-10751555072.0000]]+Table8[[#This Row],[0]]</f>
        <v>-25135601015</v>
      </c>
      <c r="F40" s="38">
        <v>1.7</v>
      </c>
      <c r="G40" s="7">
        <v>26178485191</v>
      </c>
      <c r="H40" s="7">
        <v>-59137723525</v>
      </c>
      <c r="I40" s="7">
        <v>-1167641043</v>
      </c>
      <c r="J40" s="7">
        <f>Table8[[#This Row],[-6950737003.0000]]+Table8[[#This Row],[-77605529423.0000]]+Table8[[#This Row],[9730247500]]</f>
        <v>-34126879377</v>
      </c>
      <c r="K40" s="38">
        <v>0.74</v>
      </c>
    </row>
    <row r="41" spans="1:11" ht="23.1" customHeight="1">
      <c r="A41" s="6" t="s">
        <v>227</v>
      </c>
      <c r="B41" s="7">
        <v>0</v>
      </c>
      <c r="C41" s="7">
        <v>2059171138</v>
      </c>
      <c r="D41" s="7">
        <v>-1993232685</v>
      </c>
      <c r="E41" s="7">
        <f>Table8[[#This Row],[-1588858209.0000]]+Table8[[#This Row],[-10751555072.0000]]+Table8[[#This Row],[0]]</f>
        <v>65938453</v>
      </c>
      <c r="F41" s="38">
        <v>0</v>
      </c>
      <c r="G41" s="7">
        <v>2873958000</v>
      </c>
      <c r="H41" s="7">
        <v>-21825997875</v>
      </c>
      <c r="I41" s="7">
        <v>-12624868626</v>
      </c>
      <c r="J41" s="7">
        <f>Table8[[#This Row],[-6950737003.0000]]+Table8[[#This Row],[-77605529423.0000]]+Table8[[#This Row],[9730247500]]</f>
        <v>-31576908501</v>
      </c>
      <c r="K41" s="38">
        <v>0.68</v>
      </c>
    </row>
    <row r="42" spans="1:11" ht="23.1" customHeight="1">
      <c r="A42" s="6" t="s">
        <v>228</v>
      </c>
      <c r="B42" s="7">
        <f>'درآمد سود سهام'!G33</f>
        <v>677584420</v>
      </c>
      <c r="C42" s="7">
        <v>-145991534852</v>
      </c>
      <c r="D42" s="7">
        <v>-6786626824</v>
      </c>
      <c r="E42" s="7">
        <f>Table8[[#This Row],[-1588858209.0000]]+Table8[[#This Row],[-10751555072.0000]]+Table8[[#This Row],[0]]</f>
        <v>-152100577256</v>
      </c>
      <c r="F42" s="38">
        <v>13.63</v>
      </c>
      <c r="G42" s="7">
        <f>'درآمد سود سهام'!J33</f>
        <v>298532235000</v>
      </c>
      <c r="H42" s="7">
        <v>-695252550442</v>
      </c>
      <c r="I42" s="7">
        <v>-69277273745</v>
      </c>
      <c r="J42" s="7">
        <f>Table8[[#This Row],[-6950737003.0000]]+Table8[[#This Row],[-77605529423.0000]]+Table8[[#This Row],[9730247500]]</f>
        <v>-465997589187</v>
      </c>
      <c r="K42" s="38">
        <v>13.34</v>
      </c>
    </row>
    <row r="43" spans="1:11" ht="23.1" customHeight="1">
      <c r="A43" s="6" t="s">
        <v>229</v>
      </c>
      <c r="B43" s="7">
        <v>0</v>
      </c>
      <c r="C43" s="7">
        <v>-32608697646</v>
      </c>
      <c r="D43" s="7">
        <v>-4293415496</v>
      </c>
      <c r="E43" s="7">
        <f>Table8[[#This Row],[-1588858209.0000]]+Table8[[#This Row],[-10751555072.0000]]+Table8[[#This Row],[0]]</f>
        <v>-36902113142</v>
      </c>
      <c r="F43" s="38">
        <v>2.4900000000000002</v>
      </c>
      <c r="G43" s="7">
        <f>'درآمد سود سهام'!E75</f>
        <v>0</v>
      </c>
      <c r="H43" s="7">
        <v>-117050040698</v>
      </c>
      <c r="I43" s="7">
        <v>279418319844</v>
      </c>
      <c r="J43" s="7">
        <f>Table8[[#This Row],[-6950737003.0000]]+Table8[[#This Row],[-77605529423.0000]]+Table8[[#This Row],[9730247500]]</f>
        <v>162368279146</v>
      </c>
      <c r="K43" s="38">
        <v>-3.52</v>
      </c>
    </row>
    <row r="44" spans="1:11" ht="23.1" customHeight="1">
      <c r="A44" s="6" t="s">
        <v>230</v>
      </c>
      <c r="B44" s="7">
        <v>0</v>
      </c>
      <c r="C44" s="7">
        <v>-12553921134</v>
      </c>
      <c r="D44" s="7">
        <v>1020196650</v>
      </c>
      <c r="E44" s="7">
        <f>Table8[[#This Row],[-1588858209.0000]]+Table8[[#This Row],[-10751555072.0000]]+Table8[[#This Row],[0]]</f>
        <v>-11533724484</v>
      </c>
      <c r="F44" s="38">
        <v>0.78</v>
      </c>
      <c r="G44" s="7">
        <f>'درآمد سود سهام'!J54</f>
        <v>58122795000</v>
      </c>
      <c r="H44" s="7">
        <v>22720918356</v>
      </c>
      <c r="I44" s="7">
        <v>35185572103</v>
      </c>
      <c r="J44" s="7">
        <f>Table8[[#This Row],[-6950737003.0000]]+Table8[[#This Row],[-77605529423.0000]]+Table8[[#This Row],[9730247500]]</f>
        <v>116029285459</v>
      </c>
      <c r="K44" s="38">
        <v>-1.25</v>
      </c>
    </row>
    <row r="45" spans="1:11" ht="23.1" customHeight="1">
      <c r="A45" s="6" t="s">
        <v>231</v>
      </c>
      <c r="B45" s="7">
        <v>0</v>
      </c>
      <c r="C45" s="7">
        <v>2216513747</v>
      </c>
      <c r="D45" s="7">
        <v>-2596899423</v>
      </c>
      <c r="E45" s="7">
        <f>Table8[[#This Row],[-1588858209.0000]]+Table8[[#This Row],[-10751555072.0000]]+Table8[[#This Row],[0]]</f>
        <v>-380385676</v>
      </c>
      <c r="F45" s="38">
        <v>0.03</v>
      </c>
      <c r="G45" s="7">
        <f>'درآمد سود سهام'!E10</f>
        <v>0</v>
      </c>
      <c r="H45" s="7">
        <v>-236710071854</v>
      </c>
      <c r="I45" s="7">
        <v>-56541445097</v>
      </c>
      <c r="J45" s="7">
        <f>Table8[[#This Row],[-6950737003.0000]]+Table8[[#This Row],[-77605529423.0000]]+Table8[[#This Row],[9730247500]]</f>
        <v>-293251516951</v>
      </c>
      <c r="K45" s="38">
        <v>6.35</v>
      </c>
    </row>
    <row r="46" spans="1:11" ht="23.1" customHeight="1">
      <c r="A46" s="6" t="s">
        <v>232</v>
      </c>
      <c r="B46" s="7">
        <v>0</v>
      </c>
      <c r="C46" s="7">
        <v>164594679388</v>
      </c>
      <c r="D46" s="7">
        <v>-11767221713</v>
      </c>
      <c r="E46" s="7">
        <f>Table8[[#This Row],[-1588858209.0000]]+Table8[[#This Row],[-10751555072.0000]]+Table8[[#This Row],[0]]</f>
        <v>152827457675</v>
      </c>
      <c r="F46" s="38">
        <v>-10.31</v>
      </c>
      <c r="G46" s="7">
        <v>11535179250</v>
      </c>
      <c r="H46" s="7">
        <v>-59717089052</v>
      </c>
      <c r="I46" s="7">
        <v>-50930108921</v>
      </c>
      <c r="J46" s="7">
        <f>Table8[[#This Row],[-6950737003.0000]]+Table8[[#This Row],[-77605529423.0000]]+Table8[[#This Row],[9730247500]]</f>
        <v>-99112018723</v>
      </c>
      <c r="K46" s="38">
        <v>2.15</v>
      </c>
    </row>
    <row r="47" spans="1:11" ht="23.1" customHeight="1">
      <c r="A47" s="6" t="s">
        <v>233</v>
      </c>
      <c r="B47" s="7">
        <v>365382013</v>
      </c>
      <c r="C47" s="7">
        <v>-14379741111</v>
      </c>
      <c r="D47" s="7">
        <v>-610919948</v>
      </c>
      <c r="E47" s="7">
        <f>Table8[[#This Row],[-1588858209.0000]]+Table8[[#This Row],[-10751555072.0000]]+Table8[[#This Row],[0]]</f>
        <v>-14625279046</v>
      </c>
      <c r="F47" s="38">
        <v>0.99</v>
      </c>
      <c r="G47" s="7">
        <f>'درآمد سود سهام'!J43</f>
        <v>24819756045</v>
      </c>
      <c r="H47" s="7">
        <v>-128686414990</v>
      </c>
      <c r="I47" s="7">
        <v>-36581615636</v>
      </c>
      <c r="J47" s="7">
        <f>Table8[[#This Row],[-6950737003.0000]]+Table8[[#This Row],[-77605529423.0000]]+Table8[[#This Row],[9730247500]]</f>
        <v>-140448274581</v>
      </c>
      <c r="K47" s="38">
        <v>3.18</v>
      </c>
    </row>
    <row r="48" spans="1:11" ht="23.1" customHeight="1">
      <c r="A48" s="6" t="s">
        <v>234</v>
      </c>
      <c r="B48" s="7">
        <v>0</v>
      </c>
      <c r="C48" s="7">
        <v>-389069566</v>
      </c>
      <c r="D48" s="7">
        <v>-352044199</v>
      </c>
      <c r="E48" s="7">
        <f>Table8[[#This Row],[-1588858209.0000]]+Table8[[#This Row],[-10751555072.0000]]+Table8[[#This Row],[0]]</f>
        <v>-741113765</v>
      </c>
      <c r="F48" s="38">
        <v>0.05</v>
      </c>
      <c r="G48" s="7">
        <f>'درآمد سود سهام'!J27</f>
        <v>23290981783</v>
      </c>
      <c r="H48" s="7">
        <v>-18597190239</v>
      </c>
      <c r="I48" s="7">
        <v>-15919516691</v>
      </c>
      <c r="J48" s="7">
        <f>Table8[[#This Row],[-6950737003.0000]]+Table8[[#This Row],[-77605529423.0000]]+Table8[[#This Row],[9730247500]]</f>
        <v>-11225725147</v>
      </c>
      <c r="K48" s="38">
        <v>0.28999999999999998</v>
      </c>
    </row>
    <row r="49" spans="1:11" ht="23.1" customHeight="1">
      <c r="A49" s="6" t="s">
        <v>235</v>
      </c>
      <c r="B49" s="7">
        <v>6142949</v>
      </c>
      <c r="C49" s="7">
        <v>21623586845</v>
      </c>
      <c r="D49" s="7">
        <v>-13722688919</v>
      </c>
      <c r="E49" s="7">
        <f>Table8[[#This Row],[-1588858209.0000]]+Table8[[#This Row],[-10751555072.0000]]+Table8[[#This Row],[0]]</f>
        <v>7907040875</v>
      </c>
      <c r="F49" s="38">
        <v>-0.53</v>
      </c>
      <c r="G49" s="7">
        <v>8974849015</v>
      </c>
      <c r="H49" s="7">
        <v>-49160806768</v>
      </c>
      <c r="I49" s="7">
        <v>-52068630782</v>
      </c>
      <c r="J49" s="7">
        <f>Table8[[#This Row],[-6950737003.0000]]+Table8[[#This Row],[-77605529423.0000]]+Table8[[#This Row],[9730247500]]</f>
        <v>-92254588535</v>
      </c>
      <c r="K49" s="38">
        <v>2</v>
      </c>
    </row>
    <row r="50" spans="1:11" ht="23.1" customHeight="1">
      <c r="A50" s="6" t="s">
        <v>236</v>
      </c>
      <c r="B50" s="7">
        <v>419774749</v>
      </c>
      <c r="C50" s="7">
        <v>-9777365741</v>
      </c>
      <c r="D50" s="7">
        <v>-1851413504</v>
      </c>
      <c r="E50" s="7">
        <f>Table8[[#This Row],[-1588858209.0000]]+Table8[[#This Row],[-10751555072.0000]]+Table8[[#This Row],[0]]</f>
        <v>-11209004496</v>
      </c>
      <c r="F50" s="38">
        <v>0.76</v>
      </c>
      <c r="G50" s="7">
        <v>20862805063</v>
      </c>
      <c r="H50" s="7">
        <v>-39541268650</v>
      </c>
      <c r="I50" s="7">
        <v>6034118767</v>
      </c>
      <c r="J50" s="7">
        <f>Table8[[#This Row],[-6950737003.0000]]+Table8[[#This Row],[-77605529423.0000]]+Table8[[#This Row],[9730247500]]</f>
        <v>-12644344820</v>
      </c>
      <c r="K50" s="38">
        <v>0.27</v>
      </c>
    </row>
    <row r="51" spans="1:11" ht="23.1" customHeight="1">
      <c r="A51" s="6" t="s">
        <v>237</v>
      </c>
      <c r="B51" s="7">
        <v>0</v>
      </c>
      <c r="C51" s="7">
        <v>157077175</v>
      </c>
      <c r="D51" s="7">
        <v>14187029</v>
      </c>
      <c r="E51" s="7">
        <f>Table8[[#This Row],[-1588858209.0000]]+Table8[[#This Row],[-10751555072.0000]]+Table8[[#This Row],[0]]</f>
        <v>171264204</v>
      </c>
      <c r="F51" s="38">
        <v>-0.01</v>
      </c>
      <c r="G51" s="7">
        <v>8583642850</v>
      </c>
      <c r="H51" s="7">
        <v>-397799020</v>
      </c>
      <c r="I51" s="7">
        <v>-17812013164</v>
      </c>
      <c r="J51" s="7">
        <f>Table8[[#This Row],[-6950737003.0000]]+Table8[[#This Row],[-77605529423.0000]]+Table8[[#This Row],[9730247500]]</f>
        <v>-9626169334</v>
      </c>
      <c r="K51" s="38">
        <v>0.21</v>
      </c>
    </row>
    <row r="52" spans="1:11" ht="23.1" customHeight="1">
      <c r="A52" s="6" t="s">
        <v>238</v>
      </c>
      <c r="B52" s="7">
        <v>0</v>
      </c>
      <c r="C52" s="7">
        <v>-12303641894</v>
      </c>
      <c r="D52" s="7">
        <v>-857231391</v>
      </c>
      <c r="E52" s="7">
        <f>Table8[[#This Row],[-1588858209.0000]]+Table8[[#This Row],[-10751555072.0000]]+Table8[[#This Row],[0]]</f>
        <v>-13160873285</v>
      </c>
      <c r="F52" s="38">
        <v>0.89</v>
      </c>
      <c r="G52" s="7">
        <f>'درآمد سود سهام'!J16</f>
        <v>5355354670</v>
      </c>
      <c r="H52" s="7">
        <v>-57863473102</v>
      </c>
      <c r="I52" s="7">
        <v>-20948746809</v>
      </c>
      <c r="J52" s="7">
        <f>Table8[[#This Row],[-6950737003.0000]]+Table8[[#This Row],[-77605529423.0000]]+Table8[[#This Row],[9730247500]]</f>
        <v>-73456865241</v>
      </c>
      <c r="K52" s="38">
        <v>1.71</v>
      </c>
    </row>
    <row r="53" spans="1:11" ht="23.1" customHeight="1">
      <c r="A53" s="6" t="s">
        <v>239</v>
      </c>
      <c r="B53" s="7">
        <v>0</v>
      </c>
      <c r="C53" s="7">
        <v>13090240347</v>
      </c>
      <c r="D53" s="7">
        <v>-14067473361</v>
      </c>
      <c r="E53" s="7">
        <f>Table8[[#This Row],[-1588858209.0000]]+Table8[[#This Row],[-10751555072.0000]]+Table8[[#This Row],[0]]</f>
        <v>-977233014</v>
      </c>
      <c r="F53" s="38">
        <v>7.0000000000000007E-2</v>
      </c>
      <c r="G53" s="7">
        <f>'درآمد سود سهام'!E75</f>
        <v>0</v>
      </c>
      <c r="H53" s="7">
        <v>-21310007555</v>
      </c>
      <c r="I53" s="7">
        <v>-40139305426</v>
      </c>
      <c r="J53" s="7">
        <f>Table8[[#This Row],[-6950737003.0000]]+Table8[[#This Row],[-77605529423.0000]]+Table8[[#This Row],[9730247500]]</f>
        <v>-61449312981</v>
      </c>
      <c r="K53" s="38">
        <v>1.33</v>
      </c>
    </row>
    <row r="54" spans="1:11" ht="23.1" customHeight="1">
      <c r="A54" s="6" t="s">
        <v>240</v>
      </c>
      <c r="B54" s="7">
        <v>2517836031</v>
      </c>
      <c r="C54" s="7">
        <v>7708703752</v>
      </c>
      <c r="D54" s="7">
        <v>73115260</v>
      </c>
      <c r="E54" s="7">
        <f>Table8[[#This Row],[-1588858209.0000]]+Table8[[#This Row],[-10751555072.0000]]+Table8[[#This Row],[0]]</f>
        <v>10299655043</v>
      </c>
      <c r="F54" s="38">
        <v>-0.69</v>
      </c>
      <c r="G54" s="7">
        <f>'درآمد سود سهام'!J70</f>
        <v>129956618370</v>
      </c>
      <c r="H54" s="7">
        <v>34987912730</v>
      </c>
      <c r="I54" s="7">
        <v>34601518425</v>
      </c>
      <c r="J54" s="7">
        <f>Table8[[#This Row],[-6950737003.0000]]+Table8[[#This Row],[-77605529423.0000]]+Table8[[#This Row],[9730247500]]</f>
        <v>199546049525</v>
      </c>
      <c r="K54" s="38">
        <v>-4.13</v>
      </c>
    </row>
    <row r="55" spans="1:11" ht="23.1" customHeight="1">
      <c r="A55" s="6" t="s">
        <v>241</v>
      </c>
      <c r="B55" s="7">
        <v>60708322</v>
      </c>
      <c r="C55" s="7">
        <v>-2808941601</v>
      </c>
      <c r="D55" s="7">
        <v>277429172</v>
      </c>
      <c r="E55" s="7">
        <f>Table8[[#This Row],[-1588858209.0000]]+Table8[[#This Row],[-10751555072.0000]]+Table8[[#This Row],[0]]</f>
        <v>-2470804107</v>
      </c>
      <c r="F55" s="38">
        <v>0.17</v>
      </c>
      <c r="G55" s="7">
        <v>3017203632</v>
      </c>
      <c r="H55" s="7">
        <v>-5530140558</v>
      </c>
      <c r="I55" s="7">
        <v>-113103280114</v>
      </c>
      <c r="J55" s="7">
        <f>Table8[[#This Row],[-6950737003.0000]]+Table8[[#This Row],[-77605529423.0000]]+Table8[[#This Row],[9730247500]]</f>
        <v>-115616217040</v>
      </c>
      <c r="K55" s="38">
        <v>2.5</v>
      </c>
    </row>
    <row r="56" spans="1:11" ht="23.1" customHeight="1">
      <c r="A56" s="6" t="s">
        <v>242</v>
      </c>
      <c r="B56" s="7">
        <v>4052293</v>
      </c>
      <c r="C56" s="7">
        <v>-3012417314</v>
      </c>
      <c r="D56" s="7">
        <v>-1123276326</v>
      </c>
      <c r="E56" s="7">
        <f>Table8[[#This Row],[-1588858209.0000]]+Table8[[#This Row],[-10751555072.0000]]+Table8[[#This Row],[0]]</f>
        <v>-4131641347</v>
      </c>
      <c r="F56" s="38">
        <v>0.28000000000000003</v>
      </c>
      <c r="G56" s="7">
        <v>5920400000</v>
      </c>
      <c r="H56" s="7">
        <v>-58069382227</v>
      </c>
      <c r="I56" s="7">
        <v>-5754809206</v>
      </c>
      <c r="J56" s="7">
        <f>Table8[[#This Row],[-6950737003.0000]]+Table8[[#This Row],[-77605529423.0000]]+Table8[[#This Row],[9730247500]]</f>
        <v>-57903791433</v>
      </c>
      <c r="K56" s="38">
        <v>1.25</v>
      </c>
    </row>
    <row r="57" spans="1:11" ht="23.1" customHeight="1">
      <c r="A57" s="6" t="s">
        <v>243</v>
      </c>
      <c r="B57" s="7">
        <f>'درآمد سود سهام'!G63</f>
        <v>452078041</v>
      </c>
      <c r="C57" s="7">
        <v>-21608722628</v>
      </c>
      <c r="D57" s="7">
        <v>423000328</v>
      </c>
      <c r="E57" s="7">
        <f>Table8[[#This Row],[-1588858209.0000]]+Table8[[#This Row],[-10751555072.0000]]+Table8[[#This Row],[0]]</f>
        <v>-20733644259</v>
      </c>
      <c r="F57" s="38">
        <v>3.06</v>
      </c>
      <c r="G57" s="7">
        <f>'درآمد سود سهام'!J63</f>
        <v>60455163536</v>
      </c>
      <c r="H57" s="7">
        <v>121745466102</v>
      </c>
      <c r="I57" s="7">
        <v>47315521529</v>
      </c>
      <c r="J57" s="7">
        <f>Table8[[#This Row],[-6950737003.0000]]+Table8[[#This Row],[-77605529423.0000]]+Table8[[#This Row],[9730247500]]</f>
        <v>229516151167</v>
      </c>
      <c r="K57" s="38">
        <v>-4.43</v>
      </c>
    </row>
    <row r="58" spans="1:11" ht="23.1" customHeight="1">
      <c r="A58" s="6" t="s">
        <v>244</v>
      </c>
      <c r="B58" s="7">
        <v>73959637</v>
      </c>
      <c r="C58" s="7">
        <v>-3830984025</v>
      </c>
      <c r="D58" s="7">
        <v>0</v>
      </c>
      <c r="E58" s="7">
        <f>Table8[[#This Row],[-1588858209.0000]]+Table8[[#This Row],[-10751555072.0000]]+Table8[[#This Row],[0]]</f>
        <v>-3757024388</v>
      </c>
      <c r="F58" s="38">
        <v>0.25</v>
      </c>
      <c r="G58" s="7">
        <v>3722635035</v>
      </c>
      <c r="H58" s="7">
        <v>-56122119793</v>
      </c>
      <c r="I58" s="7">
        <v>-7457089616</v>
      </c>
      <c r="J58" s="7">
        <f>Table8[[#This Row],[-6950737003.0000]]+Table8[[#This Row],[-77605529423.0000]]+Table8[[#This Row],[9730247500]]</f>
        <v>-59856574374</v>
      </c>
      <c r="K58" s="38">
        <v>1.3</v>
      </c>
    </row>
    <row r="59" spans="1:11" ht="23.1" customHeight="1">
      <c r="A59" s="6" t="s">
        <v>245</v>
      </c>
      <c r="B59" s="7">
        <v>143871724</v>
      </c>
      <c r="C59" s="7">
        <v>-6835426144</v>
      </c>
      <c r="D59" s="7">
        <v>-724683766</v>
      </c>
      <c r="E59" s="7">
        <f>Table8[[#This Row],[-1588858209.0000]]+Table8[[#This Row],[-10751555072.0000]]+Table8[[#This Row],[0]]</f>
        <v>-7416238186</v>
      </c>
      <c r="F59" s="38">
        <v>0.5</v>
      </c>
      <c r="G59" s="7">
        <v>14147386200</v>
      </c>
      <c r="H59" s="7">
        <v>-23469201404</v>
      </c>
      <c r="I59" s="7">
        <v>2541187786</v>
      </c>
      <c r="J59" s="7">
        <f>Table8[[#This Row],[-6950737003.0000]]+Table8[[#This Row],[-77605529423.0000]]+Table8[[#This Row],[9730247500]]</f>
        <v>-6780627418</v>
      </c>
      <c r="K59" s="38">
        <v>0.15</v>
      </c>
    </row>
    <row r="60" spans="1:11" ht="23.1" customHeight="1">
      <c r="A60" s="6" t="s">
        <v>246</v>
      </c>
      <c r="B60" s="7">
        <v>32205856</v>
      </c>
      <c r="C60" s="7">
        <v>1282989167</v>
      </c>
      <c r="D60" s="7">
        <v>-2850541084</v>
      </c>
      <c r="E60" s="7">
        <f>Table8[[#This Row],[-1588858209.0000]]+Table8[[#This Row],[-10751555072.0000]]+Table8[[#This Row],[0]]</f>
        <v>-1535346061</v>
      </c>
      <c r="F60" s="38">
        <v>0.1</v>
      </c>
      <c r="G60" s="7">
        <v>1654307502</v>
      </c>
      <c r="H60" s="7">
        <v>-13621843636</v>
      </c>
      <c r="I60" s="7">
        <v>-54495130660</v>
      </c>
      <c r="J60" s="7">
        <f>Table8[[#This Row],[-6950737003.0000]]+Table8[[#This Row],[-77605529423.0000]]+Table8[[#This Row],[9730247500]]</f>
        <v>-66462666794</v>
      </c>
      <c r="K60" s="38">
        <v>1.44</v>
      </c>
    </row>
    <row r="61" spans="1:11" ht="23.1" customHeight="1">
      <c r="A61" s="6" t="s">
        <v>247</v>
      </c>
      <c r="B61" s="7">
        <f>'درآمد سود سهام'!G9</f>
        <v>0</v>
      </c>
      <c r="C61" s="7">
        <v>-1130340630</v>
      </c>
      <c r="D61" s="7">
        <v>-948662559</v>
      </c>
      <c r="E61" s="7">
        <f>Table8[[#This Row],[-1588858209.0000]]+Table8[[#This Row],[-10751555072.0000]]+Table8[[#This Row],[0]]</f>
        <v>-2079003189</v>
      </c>
      <c r="F61" s="38">
        <v>0.69</v>
      </c>
      <c r="G61" s="7">
        <f>'درآمد سود سهام'!J9</f>
        <v>8215523320</v>
      </c>
      <c r="H61" s="7">
        <v>-7158037064</v>
      </c>
      <c r="I61" s="7">
        <v>5026441453</v>
      </c>
      <c r="J61" s="7">
        <f>Table8[[#This Row],[-6950737003.0000]]+Table8[[#This Row],[-77605529423.0000]]+Table8[[#This Row],[9730247500]]</f>
        <v>6083927709</v>
      </c>
      <c r="K61" s="38">
        <v>0.05</v>
      </c>
    </row>
    <row r="62" spans="1:11" ht="23.1" customHeight="1">
      <c r="A62" s="6" t="s">
        <v>248</v>
      </c>
      <c r="B62" s="7">
        <v>0</v>
      </c>
      <c r="C62" s="7">
        <v>1819114942</v>
      </c>
      <c r="D62" s="7">
        <v>-46063211</v>
      </c>
      <c r="E62" s="7">
        <f>Table8[[#This Row],[-1588858209.0000]]+Table8[[#This Row],[-10751555072.0000]]+Table8[[#This Row],[0]]</f>
        <v>1773051731</v>
      </c>
      <c r="F62" s="38">
        <v>-0.12</v>
      </c>
      <c r="G62" s="7">
        <f>'درآمد سود سهام'!J8</f>
        <v>8745822800</v>
      </c>
      <c r="H62" s="7">
        <v>-7335317870</v>
      </c>
      <c r="I62" s="7">
        <v>-48030122100</v>
      </c>
      <c r="J62" s="7">
        <f>Table8[[#This Row],[-6950737003.0000]]+Table8[[#This Row],[-77605529423.0000]]+Table8[[#This Row],[9730247500]]</f>
        <v>-46619617170</v>
      </c>
      <c r="K62" s="38">
        <v>1.2</v>
      </c>
    </row>
    <row r="63" spans="1:11" ht="23.1" customHeight="1">
      <c r="A63" s="6" t="s">
        <v>249</v>
      </c>
      <c r="B63" s="7">
        <v>0</v>
      </c>
      <c r="C63" s="7">
        <v>-6862300664</v>
      </c>
      <c r="D63" s="7">
        <v>-10237160199</v>
      </c>
      <c r="E63" s="7">
        <f>Table8[[#This Row],[-1588858209.0000]]+Table8[[#This Row],[-10751555072.0000]]+Table8[[#This Row],[0]]</f>
        <v>-17099460863</v>
      </c>
      <c r="F63" s="38">
        <v>1.1499999999999999</v>
      </c>
      <c r="G63" s="7">
        <f>'درآمد سود سهام'!J29</f>
        <v>2227125340</v>
      </c>
      <c r="H63" s="7">
        <v>-567981269532</v>
      </c>
      <c r="I63" s="7">
        <v>-49691928799</v>
      </c>
      <c r="J63" s="7">
        <f>Table8[[#This Row],[-6950737003.0000]]+Table8[[#This Row],[-77605529423.0000]]+Table8[[#This Row],[9730247500]]</f>
        <v>-615446072991</v>
      </c>
      <c r="K63" s="38">
        <v>13.37</v>
      </c>
    </row>
    <row r="64" spans="1:11" ht="23.1" customHeight="1">
      <c r="A64" s="6" t="s">
        <v>250</v>
      </c>
      <c r="B64" s="7">
        <v>0</v>
      </c>
      <c r="C64" s="7">
        <v>-40455620362</v>
      </c>
      <c r="D64" s="7">
        <v>-213732984</v>
      </c>
      <c r="E64" s="7">
        <f>Table8[[#This Row],[-1588858209.0000]]+Table8[[#This Row],[-10751555072.0000]]+Table8[[#This Row],[0]]</f>
        <v>-40669353346</v>
      </c>
      <c r="F64" s="38">
        <v>2.74</v>
      </c>
      <c r="G64" s="7">
        <v>87466937250</v>
      </c>
      <c r="H64" s="7">
        <v>-553714905444</v>
      </c>
      <c r="I64" s="7">
        <v>32811082262</v>
      </c>
      <c r="J64" s="7">
        <f>Table8[[#This Row],[-6950737003.0000]]+Table8[[#This Row],[-77605529423.0000]]+Table8[[#This Row],[9730247500]]</f>
        <v>-433436885932</v>
      </c>
      <c r="K64" s="38">
        <v>9.3800000000000008</v>
      </c>
    </row>
    <row r="65" spans="1:11" ht="23.1" customHeight="1">
      <c r="A65" s="6" t="s">
        <v>251</v>
      </c>
      <c r="B65" s="7">
        <f>'درآمد سود سهام'!G66</f>
        <v>0</v>
      </c>
      <c r="C65" s="7">
        <v>6939188582</v>
      </c>
      <c r="D65" s="7">
        <v>-385741193</v>
      </c>
      <c r="E65" s="7">
        <f>Table8[[#This Row],[-1588858209.0000]]+Table8[[#This Row],[-10751555072.0000]]+Table8[[#This Row],[0]]</f>
        <v>6553447389</v>
      </c>
      <c r="F65" s="38">
        <v>0.21</v>
      </c>
      <c r="G65" s="7">
        <f>'درآمد سود سهام'!J66</f>
        <v>9625121540</v>
      </c>
      <c r="H65" s="7">
        <v>-3538428178</v>
      </c>
      <c r="I65" s="7">
        <v>23946431916</v>
      </c>
      <c r="J65" s="7">
        <f>Table8[[#This Row],[-6950737003.0000]]+Table8[[#This Row],[-77605529423.0000]]+Table8[[#This Row],[9730247500]]</f>
        <v>30033125278</v>
      </c>
      <c r="K65" s="38">
        <v>-0.44</v>
      </c>
    </row>
    <row r="66" spans="1:11" ht="23.1" customHeight="1">
      <c r="A66" s="6" t="s">
        <v>252</v>
      </c>
      <c r="B66" s="7">
        <v>0</v>
      </c>
      <c r="C66" s="7">
        <v>1301927426302</v>
      </c>
      <c r="D66" s="7">
        <f>'درآمد ناشی ازفروش'!F36</f>
        <v>9715877021</v>
      </c>
      <c r="E66" s="7">
        <f>Table8[[#This Row],[-1588858209.0000]]+Table8[[#This Row],[-10751555072.0000]]+Table8[[#This Row],[0]]</f>
        <v>1311643303323</v>
      </c>
      <c r="F66" s="38">
        <v>-87.8</v>
      </c>
      <c r="G66" s="7">
        <f>'درآمد سود سهام'!J75</f>
        <v>1584829662300</v>
      </c>
      <c r="H66" s="7">
        <v>-34823039826</v>
      </c>
      <c r="I66" s="7">
        <f>'درآمد ناشی ازفروش'!K36</f>
        <v>871649231767</v>
      </c>
      <c r="J66" s="7">
        <f>Table8[[#This Row],[-6950737003.0000]]+Table8[[#This Row],[-77605529423.0000]]+Table8[[#This Row],[9730247500]]</f>
        <v>2421655854241</v>
      </c>
      <c r="K66" s="38">
        <v>-18.12</v>
      </c>
    </row>
    <row r="67" spans="1:11" ht="23.1" customHeight="1">
      <c r="A67" s="6" t="s">
        <v>253</v>
      </c>
      <c r="B67" s="7">
        <v>0</v>
      </c>
      <c r="C67" s="7">
        <v>-57639349447</v>
      </c>
      <c r="D67" s="7">
        <v>3527216789</v>
      </c>
      <c r="E67" s="7">
        <f>Table8[[#This Row],[-1588858209.0000]]+Table8[[#This Row],[-10751555072.0000]]+Table8[[#This Row],[0]]</f>
        <v>-54112132658</v>
      </c>
      <c r="F67" s="38">
        <v>3.65</v>
      </c>
      <c r="G67" s="7">
        <f>'درآمد سود سهام'!J38</f>
        <v>65826807400</v>
      </c>
      <c r="H67" s="7">
        <v>219296856998</v>
      </c>
      <c r="I67" s="7">
        <v>65727815726</v>
      </c>
      <c r="J67" s="7">
        <f>Table8[[#This Row],[-6950737003.0000]]+Table8[[#This Row],[-77605529423.0000]]+Table8[[#This Row],[9730247500]]</f>
        <v>350851480124</v>
      </c>
      <c r="K67" s="38">
        <v>-6.17</v>
      </c>
    </row>
    <row r="68" spans="1:11" ht="23.1" customHeight="1">
      <c r="A68" s="6" t="s">
        <v>254</v>
      </c>
      <c r="B68" s="7">
        <v>0</v>
      </c>
      <c r="C68" s="7">
        <v>-5659352114</v>
      </c>
      <c r="D68" s="7">
        <v>-1928357035</v>
      </c>
      <c r="E68" s="7">
        <f>Table8[[#This Row],[-1588858209.0000]]+Table8[[#This Row],[-10751555072.0000]]+Table8[[#This Row],[0]]</f>
        <v>-7587709149</v>
      </c>
      <c r="F68" s="38">
        <v>0.51</v>
      </c>
      <c r="G68" s="7">
        <v>24771090950</v>
      </c>
      <c r="H68" s="7">
        <v>-103651243594</v>
      </c>
      <c r="I68" s="7">
        <v>-18893945187</v>
      </c>
      <c r="J68" s="7">
        <f>Table8[[#This Row],[-6950737003.0000]]+Table8[[#This Row],[-77605529423.0000]]+Table8[[#This Row],[9730247500]]</f>
        <v>-97774097831</v>
      </c>
      <c r="K68" s="38">
        <v>2.12</v>
      </c>
    </row>
    <row r="69" spans="1:11" ht="23.1" customHeight="1">
      <c r="A69" s="6" t="s">
        <v>255</v>
      </c>
      <c r="B69" s="7">
        <f>'درآمد سود سهام'!G14</f>
        <v>220589093</v>
      </c>
      <c r="C69" s="7">
        <v>-12749098916</v>
      </c>
      <c r="D69" s="7">
        <v>259629782</v>
      </c>
      <c r="E69" s="7">
        <f>Table8[[#This Row],[-1588858209.0000]]+Table8[[#This Row],[-10751555072.0000]]+Table8[[#This Row],[0]]</f>
        <v>-12268880041</v>
      </c>
      <c r="F69" s="38">
        <v>2.12</v>
      </c>
      <c r="G69" s="7">
        <f>'درآمد سود سهام'!J14</f>
        <v>19165299400</v>
      </c>
      <c r="H69" s="7">
        <v>-21493965388</v>
      </c>
      <c r="I69" s="7">
        <v>-78253639887</v>
      </c>
      <c r="J69" s="7">
        <f>Table8[[#This Row],[-6950737003.0000]]+Table8[[#This Row],[-77605529423.0000]]+Table8[[#This Row],[9730247500]]</f>
        <v>-80582305875</v>
      </c>
      <c r="K69" s="38">
        <v>2.16</v>
      </c>
    </row>
    <row r="70" spans="1:11" ht="23.1" customHeight="1">
      <c r="A70" s="6" t="s">
        <v>256</v>
      </c>
      <c r="B70" s="7">
        <v>17988593</v>
      </c>
      <c r="C70" s="7">
        <v>-4489845987</v>
      </c>
      <c r="D70" s="7">
        <v>262908102</v>
      </c>
      <c r="E70" s="7">
        <f>Table8[[#This Row],[-1588858209.0000]]+Table8[[#This Row],[-10751555072.0000]]+Table8[[#This Row],[0]]</f>
        <v>-4208949292</v>
      </c>
      <c r="F70" s="38">
        <v>0.28000000000000003</v>
      </c>
      <c r="G70" s="7">
        <v>26281334184</v>
      </c>
      <c r="H70" s="7">
        <v>4007976138</v>
      </c>
      <c r="I70" s="7">
        <v>12178734020</v>
      </c>
      <c r="J70" s="7">
        <f>Table8[[#This Row],[-6950737003.0000]]+Table8[[#This Row],[-77605529423.0000]]+Table8[[#This Row],[9730247500]]</f>
        <v>42468044342</v>
      </c>
      <c r="K70" s="38">
        <v>-0.92</v>
      </c>
    </row>
    <row r="71" spans="1:11" ht="23.1" customHeight="1">
      <c r="A71" s="6" t="s">
        <v>257</v>
      </c>
      <c r="B71" s="7">
        <v>317544990</v>
      </c>
      <c r="C71" s="7">
        <v>-156756206471</v>
      </c>
      <c r="D71" s="7">
        <v>0</v>
      </c>
      <c r="E71" s="7">
        <f>Table8[[#This Row],[-1588858209.0000]]+Table8[[#This Row],[-10751555072.0000]]+Table8[[#This Row],[0]]</f>
        <v>-156438661481</v>
      </c>
      <c r="F71" s="38">
        <v>10.55</v>
      </c>
      <c r="G71" s="7">
        <v>16046606837</v>
      </c>
      <c r="H71" s="7">
        <v>-211047948849</v>
      </c>
      <c r="I71" s="7">
        <v>-28155186437</v>
      </c>
      <c r="J71" s="7">
        <f>Table8[[#This Row],[-6950737003.0000]]+Table8[[#This Row],[-77605529423.0000]]+Table8[[#This Row],[9730247500]]</f>
        <v>-223156528449</v>
      </c>
      <c r="K71" s="38">
        <v>4.83</v>
      </c>
    </row>
    <row r="72" spans="1:11" ht="23.1" customHeight="1">
      <c r="A72" s="6" t="s">
        <v>258</v>
      </c>
      <c r="B72" s="7">
        <v>10586643</v>
      </c>
      <c r="C72" s="7">
        <v>6989449640</v>
      </c>
      <c r="D72" s="7">
        <v>-1866606692</v>
      </c>
      <c r="E72" s="7">
        <f>Table8[[#This Row],[-1588858209.0000]]+Table8[[#This Row],[-10751555072.0000]]+Table8[[#This Row],[0]]</f>
        <v>5133429591</v>
      </c>
      <c r="F72" s="38">
        <v>-0.35</v>
      </c>
      <c r="G72" s="7">
        <v>531096559</v>
      </c>
      <c r="H72" s="7">
        <v>-14872941057</v>
      </c>
      <c r="I72" s="7">
        <v>-12647462564</v>
      </c>
      <c r="J72" s="7">
        <f>Table8[[#This Row],[-6950737003.0000]]+Table8[[#This Row],[-77605529423.0000]]+Table8[[#This Row],[9730247500]]</f>
        <v>-26989307062</v>
      </c>
      <c r="K72" s="38">
        <v>0.57999999999999996</v>
      </c>
    </row>
    <row r="73" spans="1:11" ht="23.1" customHeight="1">
      <c r="A73" s="6" t="s">
        <v>259</v>
      </c>
      <c r="B73" s="7">
        <v>0</v>
      </c>
      <c r="C73" s="7">
        <v>-309392787</v>
      </c>
      <c r="D73" s="7">
        <v>0</v>
      </c>
      <c r="E73" s="7">
        <f>Table8[[#This Row],[-1588858209.0000]]+Table8[[#This Row],[-10751555072.0000]]+Table8[[#This Row],[0]]</f>
        <v>-309392787</v>
      </c>
      <c r="F73" s="38">
        <v>0.02</v>
      </c>
      <c r="G73" s="7">
        <f>'درآمد سود سهام'!E75</f>
        <v>0</v>
      </c>
      <c r="H73" s="7">
        <v>-5825175340</v>
      </c>
      <c r="I73" s="7">
        <v>-25590400671</v>
      </c>
      <c r="J73" s="7">
        <f>Table8[[#This Row],[-6950737003.0000]]+Table8[[#This Row],[-77605529423.0000]]+Table8[[#This Row],[9730247500]]</f>
        <v>-31415576011</v>
      </c>
      <c r="K73" s="38">
        <v>0.68</v>
      </c>
    </row>
    <row r="74" spans="1:11" ht="23.1" customHeight="1">
      <c r="A74" s="6" t="s">
        <v>260</v>
      </c>
      <c r="B74" s="7">
        <v>0</v>
      </c>
      <c r="C74" s="7">
        <v>-14603964914</v>
      </c>
      <c r="D74" s="7">
        <v>-27352465</v>
      </c>
      <c r="E74" s="7">
        <f>Table8[[#This Row],[-1588858209.0000]]+Table8[[#This Row],[-10751555072.0000]]+Table8[[#This Row],[0]]</f>
        <v>-14631317379</v>
      </c>
      <c r="F74" s="38">
        <v>0.99</v>
      </c>
      <c r="G74" s="7">
        <v>0</v>
      </c>
      <c r="H74" s="7">
        <v>-45935793379</v>
      </c>
      <c r="I74" s="7">
        <v>685374694056</v>
      </c>
      <c r="J74" s="7">
        <f>Table8[[#This Row],[-6950737003.0000]]+Table8[[#This Row],[-77605529423.0000]]+Table8[[#This Row],[9730247500]]</f>
        <v>639438900677</v>
      </c>
      <c r="K74" s="38">
        <v>-13.84</v>
      </c>
    </row>
    <row r="75" spans="1:11" ht="23.1" customHeight="1">
      <c r="A75" s="6" t="s">
        <v>261</v>
      </c>
      <c r="B75" s="7">
        <v>0</v>
      </c>
      <c r="C75" s="7">
        <v>-28130347484</v>
      </c>
      <c r="D75" s="7">
        <v>-395645908</v>
      </c>
      <c r="E75" s="7">
        <f>Table8[[#This Row],[-1588858209.0000]]+Table8[[#This Row],[-10751555072.0000]]+Table8[[#This Row],[0]]</f>
        <v>-28525993392</v>
      </c>
      <c r="F75" s="38">
        <v>1.92</v>
      </c>
      <c r="G75" s="7">
        <f>'درآمد سود سهام'!J68</f>
        <v>2180134440</v>
      </c>
      <c r="H75" s="7">
        <v>-112767647201</v>
      </c>
      <c r="I75" s="7">
        <v>-14640121527</v>
      </c>
      <c r="J75" s="7">
        <f>Table8[[#This Row],[-6950737003.0000]]+Table8[[#This Row],[-77605529423.0000]]+Table8[[#This Row],[9730247500]]</f>
        <v>-125227634288</v>
      </c>
      <c r="K75" s="38">
        <v>2.76</v>
      </c>
    </row>
    <row r="76" spans="1:11" ht="23.1" customHeight="1">
      <c r="A76" s="6" t="s">
        <v>262</v>
      </c>
      <c r="B76" s="7">
        <f>'درآمد سود سهام'!G11</f>
        <v>0</v>
      </c>
      <c r="C76" s="7">
        <v>14067140952</v>
      </c>
      <c r="D76" s="7">
        <v>-6265292208</v>
      </c>
      <c r="E76" s="7">
        <f>Table8[[#This Row],[-1588858209.0000]]+Table8[[#This Row],[-10751555072.0000]]+Table8[[#This Row],[0]]</f>
        <v>7801848744</v>
      </c>
      <c r="F76" s="38">
        <v>0.68</v>
      </c>
      <c r="G76" s="7">
        <f>'درآمد سود سهام'!J11</f>
        <v>17848692150</v>
      </c>
      <c r="H76" s="7">
        <v>-38990092730</v>
      </c>
      <c r="I76" s="7">
        <v>-52251185074</v>
      </c>
      <c r="J76" s="7">
        <f>Table8[[#This Row],[-6950737003.0000]]+Table8[[#This Row],[-77605529423.0000]]+Table8[[#This Row],[9730247500]]</f>
        <v>-73392585654</v>
      </c>
      <c r="K76" s="38">
        <v>1.98</v>
      </c>
    </row>
    <row r="77" spans="1:11" ht="23.1" customHeight="1">
      <c r="A77" s="6" t="s">
        <v>263</v>
      </c>
      <c r="B77" s="7">
        <v>0</v>
      </c>
      <c r="C77" s="7">
        <v>-10829098093</v>
      </c>
      <c r="D77" s="7">
        <v>-168568852</v>
      </c>
      <c r="E77" s="7">
        <f>Table8[[#This Row],[-1588858209.0000]]+Table8[[#This Row],[-10751555072.0000]]+Table8[[#This Row],[0]]</f>
        <v>-10997666945</v>
      </c>
      <c r="F77" s="38">
        <v>0.74</v>
      </c>
      <c r="G77" s="7">
        <f>'درآمد سود سهام'!E7</f>
        <v>0</v>
      </c>
      <c r="H77" s="7">
        <v>-12797478342</v>
      </c>
      <c r="I77" s="7">
        <v>-105312562224</v>
      </c>
      <c r="J77" s="7">
        <f>Table8[[#This Row],[-6950737003.0000]]+Table8[[#This Row],[-77605529423.0000]]+Table8[[#This Row],[9730247500]]</f>
        <v>-118110040566</v>
      </c>
      <c r="K77" s="38">
        <v>2.56</v>
      </c>
    </row>
    <row r="78" spans="1:11" ht="23.1" customHeight="1">
      <c r="A78" s="6" t="s">
        <v>264</v>
      </c>
      <c r="B78" s="7">
        <v>212308268</v>
      </c>
      <c r="C78" s="7">
        <v>-4120724918</v>
      </c>
      <c r="D78" s="7">
        <v>-1610149327</v>
      </c>
      <c r="E78" s="7">
        <f>Table8[[#This Row],[-1588858209.0000]]+Table8[[#This Row],[-10751555072.0000]]+Table8[[#This Row],[0]]</f>
        <v>-5518565977</v>
      </c>
      <c r="F78" s="38">
        <v>0.37</v>
      </c>
      <c r="G78" s="7">
        <v>10728644478</v>
      </c>
      <c r="H78" s="7">
        <v>-31533273184</v>
      </c>
      <c r="I78" s="7">
        <v>-24707885923</v>
      </c>
      <c r="J78" s="7">
        <f>Table8[[#This Row],[-6950737003.0000]]+Table8[[#This Row],[-77605529423.0000]]+Table8[[#This Row],[9730247500]]</f>
        <v>-45512514629</v>
      </c>
      <c r="K78" s="38">
        <v>0.99</v>
      </c>
    </row>
    <row r="79" spans="1:11" ht="23.1" customHeight="1">
      <c r="A79" s="6" t="s">
        <v>265</v>
      </c>
      <c r="B79" s="7">
        <v>0</v>
      </c>
      <c r="C79" s="7">
        <v>2112602247</v>
      </c>
      <c r="D79" s="7">
        <v>242814712</v>
      </c>
      <c r="E79" s="7">
        <f>Table8[[#This Row],[-1588858209.0000]]+Table8[[#This Row],[-10751555072.0000]]+Table8[[#This Row],[0]]</f>
        <v>2355416959</v>
      </c>
      <c r="F79" s="38">
        <v>-0.16</v>
      </c>
      <c r="G79" s="7">
        <f>'درآمد سود سهام'!J37</f>
        <v>38951178000</v>
      </c>
      <c r="H79" s="7">
        <v>5600240386</v>
      </c>
      <c r="I79" s="7">
        <v>3395561198</v>
      </c>
      <c r="J79" s="7">
        <f>Table8[[#This Row],[-6950737003.0000]]+Table8[[#This Row],[-77605529423.0000]]+Table8[[#This Row],[9730247500]]</f>
        <v>47946979584</v>
      </c>
      <c r="K79" s="38">
        <v>-0.19</v>
      </c>
    </row>
    <row r="80" spans="1:11" ht="23.1" customHeight="1">
      <c r="A80" s="6" t="s">
        <v>266</v>
      </c>
      <c r="B80" s="7">
        <f>'درآمد سود سهام'!F40</f>
        <v>2124056</v>
      </c>
      <c r="C80" s="7">
        <v>-3075950547</v>
      </c>
      <c r="D80" s="7">
        <v>-779170357</v>
      </c>
      <c r="E80" s="7">
        <f>Table8[[#This Row],[-1588858209.0000]]+Table8[[#This Row],[-10751555072.0000]]+Table8[[#This Row],[0]]</f>
        <v>-3852996848</v>
      </c>
      <c r="F80" s="38">
        <v>0.27</v>
      </c>
      <c r="G80" s="7">
        <f>'درآمد سود سهام'!J40</f>
        <v>102166855</v>
      </c>
      <c r="H80" s="7">
        <v>-15319823123</v>
      </c>
      <c r="I80" s="7">
        <v>-16269118963</v>
      </c>
      <c r="J80" s="7">
        <f>Table8[[#This Row],[-6950737003.0000]]+Table8[[#This Row],[-77605529423.0000]]+Table8[[#This Row],[9730247500]]</f>
        <v>-31486775231</v>
      </c>
      <c r="K80" s="38">
        <v>0.68</v>
      </c>
    </row>
    <row r="81" spans="1:11" ht="23.1" customHeight="1">
      <c r="A81" s="6" t="s">
        <v>267</v>
      </c>
      <c r="B81" s="7">
        <v>0</v>
      </c>
      <c r="C81" s="7">
        <v>-140376212</v>
      </c>
      <c r="D81" s="7">
        <v>-248990107</v>
      </c>
      <c r="E81" s="7">
        <f>Table8[[#This Row],[-1588858209.0000]]+Table8[[#This Row],[-10751555072.0000]]+Table8[[#This Row],[0]]</f>
        <v>-389366319</v>
      </c>
      <c r="F81" s="38">
        <v>0.03</v>
      </c>
      <c r="G81" s="7">
        <v>14408595180</v>
      </c>
      <c r="H81" s="7">
        <v>-22614552252</v>
      </c>
      <c r="I81" s="7">
        <v>24538331203</v>
      </c>
      <c r="J81" s="7">
        <f>Table8[[#This Row],[-6950737003.0000]]+Table8[[#This Row],[-77605529423.0000]]+Table8[[#This Row],[9730247500]]</f>
        <v>16332374131</v>
      </c>
      <c r="K81" s="38">
        <v>-0.35</v>
      </c>
    </row>
    <row r="82" spans="1:11" ht="23.1" customHeight="1">
      <c r="A82" s="6" t="s">
        <v>268</v>
      </c>
      <c r="B82" s="7">
        <v>0</v>
      </c>
      <c r="C82" s="7">
        <v>-765912018</v>
      </c>
      <c r="D82" s="7">
        <v>-833269477</v>
      </c>
      <c r="E82" s="7">
        <f>Table8[[#This Row],[-1588858209.0000]]+Table8[[#This Row],[-10751555072.0000]]+Table8[[#This Row],[0]]</f>
        <v>-1599181495</v>
      </c>
      <c r="F82" s="38">
        <v>0.11</v>
      </c>
      <c r="G82" s="7">
        <f>'درآمد سود سهام'!J30</f>
        <v>4033364190</v>
      </c>
      <c r="H82" s="7">
        <v>-10695795666</v>
      </c>
      <c r="I82" s="7">
        <v>-74510803831</v>
      </c>
      <c r="J82" s="7">
        <f>Table8[[#This Row],[-6950737003.0000]]+Table8[[#This Row],[-77605529423.0000]]+Table8[[#This Row],[9730247500]]</f>
        <v>-81173235307</v>
      </c>
      <c r="K82" s="38">
        <v>1.84</v>
      </c>
    </row>
    <row r="83" spans="1:11" ht="23.1" customHeight="1">
      <c r="A83" s="6" t="s">
        <v>269</v>
      </c>
      <c r="B83" s="7">
        <v>0</v>
      </c>
      <c r="C83" s="7">
        <v>-17512015299</v>
      </c>
      <c r="D83" s="7">
        <v>-844161449</v>
      </c>
      <c r="E83" s="7">
        <f>Table8[[#This Row],[-1588858209.0000]]+Table8[[#This Row],[-10751555072.0000]]+Table8[[#This Row],[0]]</f>
        <v>-18356176748</v>
      </c>
      <c r="F83" s="38">
        <v>1.24</v>
      </c>
      <c r="G83" s="7">
        <v>8424647000</v>
      </c>
      <c r="H83" s="7">
        <v>-50416465811</v>
      </c>
      <c r="I83" s="7">
        <v>-76927915623</v>
      </c>
      <c r="J83" s="7">
        <f>Table8[[#This Row],[-6950737003.0000]]+Table8[[#This Row],[-77605529423.0000]]+Table8[[#This Row],[9730247500]]</f>
        <v>-118919734434</v>
      </c>
      <c r="K83" s="38">
        <v>2.57</v>
      </c>
    </row>
    <row r="84" spans="1:11" ht="23.1" customHeight="1">
      <c r="A84" s="6" t="s">
        <v>346</v>
      </c>
      <c r="B84" s="7">
        <v>0</v>
      </c>
      <c r="C84" s="7">
        <v>0</v>
      </c>
      <c r="D84" s="7">
        <v>0</v>
      </c>
      <c r="E84" s="7">
        <f>Table8[[#This Row],[-1588858209.0000]]+Table8[[#This Row],[-10751555072.0000]]+Table8[[#This Row],[0]]</f>
        <v>0</v>
      </c>
      <c r="F84" s="38">
        <v>0</v>
      </c>
      <c r="G84" s="7">
        <v>0</v>
      </c>
      <c r="H84" s="7">
        <v>0</v>
      </c>
      <c r="I84" s="7">
        <v>-7219110</v>
      </c>
      <c r="J84" s="7">
        <f>Table8[[#This Row],[-6950737003.0000]]+Table8[[#This Row],[-77605529423.0000]]+Table8[[#This Row],[9730247500]]</f>
        <v>-7219110</v>
      </c>
      <c r="K84" s="38">
        <v>0</v>
      </c>
    </row>
    <row r="85" spans="1:11" ht="23.1" customHeight="1">
      <c r="A85" s="6" t="s">
        <v>270</v>
      </c>
      <c r="B85" s="7">
        <f>'درآمد سود سهام'!G61</f>
        <v>229345248</v>
      </c>
      <c r="C85" s="7">
        <v>103946872959</v>
      </c>
      <c r="D85" s="7">
        <v>5817592604</v>
      </c>
      <c r="E85" s="7">
        <f>Table8[[#This Row],[-1588858209.0000]]+Table8[[#This Row],[-10751555072.0000]]+Table8[[#This Row],[0]]</f>
        <v>109993810811</v>
      </c>
      <c r="F85" s="38">
        <v>1.48</v>
      </c>
      <c r="G85" s="7">
        <f>'درآمد سود سهام'!J61</f>
        <v>335073408000</v>
      </c>
      <c r="H85" s="7">
        <v>85772047449</v>
      </c>
      <c r="I85" s="7">
        <v>86424866111</v>
      </c>
      <c r="J85" s="7">
        <f>Table8[[#This Row],[-6950737003.0000]]+Table8[[#This Row],[-77605529423.0000]]+Table8[[#This Row],[9730247500]]</f>
        <v>507270321560</v>
      </c>
      <c r="K85" s="38">
        <v>-8.1199999999999992</v>
      </c>
    </row>
    <row r="86" spans="1:11" ht="23.1" customHeight="1">
      <c r="A86" s="6" t="s">
        <v>271</v>
      </c>
      <c r="B86" s="7">
        <v>0</v>
      </c>
      <c r="C86" s="7">
        <v>-83899536727</v>
      </c>
      <c r="D86" s="7">
        <v>-670293295</v>
      </c>
      <c r="E86" s="7">
        <f>Table8[[#This Row],[-1588858209.0000]]+Table8[[#This Row],[-10751555072.0000]]+Table8[[#This Row],[0]]</f>
        <v>-84569830022</v>
      </c>
      <c r="F86" s="38">
        <v>5.7</v>
      </c>
      <c r="G86" s="7">
        <f>'درآمد سود سهام'!J41</f>
        <v>78913630000</v>
      </c>
      <c r="H86" s="7">
        <v>-152639339831</v>
      </c>
      <c r="I86" s="7">
        <v>100209542489</v>
      </c>
      <c r="J86" s="7">
        <f>Table8[[#This Row],[-6950737003.0000]]+Table8[[#This Row],[-77605529423.0000]]+Table8[[#This Row],[9730247500]]</f>
        <v>26483832658</v>
      </c>
      <c r="K86" s="38">
        <v>1.1399999999999999</v>
      </c>
    </row>
    <row r="87" spans="1:11" ht="23.1" customHeight="1">
      <c r="A87" s="6" t="s">
        <v>272</v>
      </c>
      <c r="B87" s="7">
        <v>0</v>
      </c>
      <c r="C87" s="7">
        <v>-10224740366</v>
      </c>
      <c r="D87" s="7">
        <v>-294654887</v>
      </c>
      <c r="E87" s="7">
        <f>Table8[[#This Row],[-1588858209.0000]]+Table8[[#This Row],[-10751555072.0000]]+Table8[[#This Row],[0]]</f>
        <v>-10519395253</v>
      </c>
      <c r="F87" s="38">
        <v>0.71</v>
      </c>
      <c r="G87" s="7">
        <f>'درآمد سود سهام'!J36</f>
        <v>13883274880</v>
      </c>
      <c r="H87" s="7">
        <v>-11689216063</v>
      </c>
      <c r="I87" s="7">
        <v>14441879326</v>
      </c>
      <c r="J87" s="7">
        <f>Table8[[#This Row],[-6950737003.0000]]+Table8[[#This Row],[-77605529423.0000]]+Table8[[#This Row],[9730247500]]</f>
        <v>16635938143</v>
      </c>
      <c r="K87" s="38">
        <v>-0.06</v>
      </c>
    </row>
    <row r="88" spans="1:11" ht="23.1" customHeight="1">
      <c r="A88" s="6" t="s">
        <v>273</v>
      </c>
      <c r="B88" s="7">
        <v>21399346</v>
      </c>
      <c r="C88" s="7">
        <v>8083190757</v>
      </c>
      <c r="D88" s="7">
        <v>-7043767473</v>
      </c>
      <c r="E88" s="7">
        <f>Table8[[#This Row],[-1588858209.0000]]+Table8[[#This Row],[-10751555072.0000]]+Table8[[#This Row],[0]]</f>
        <v>1060822630</v>
      </c>
      <c r="F88" s="38">
        <v>-7.0000000000000007E-2</v>
      </c>
      <c r="G88" s="7">
        <v>2861676210</v>
      </c>
      <c r="H88" s="7">
        <v>-26135151424</v>
      </c>
      <c r="I88" s="7">
        <v>-42462595519</v>
      </c>
      <c r="J88" s="7">
        <f>Table8[[#This Row],[-6950737003.0000]]+Table8[[#This Row],[-77605529423.0000]]+Table8[[#This Row],[9730247500]]</f>
        <v>-65736070733</v>
      </c>
      <c r="K88" s="38">
        <v>1.42</v>
      </c>
    </row>
    <row r="89" spans="1:11" ht="23.1" customHeight="1">
      <c r="A89" s="6" t="s">
        <v>274</v>
      </c>
      <c r="B89" s="7">
        <v>10400764</v>
      </c>
      <c r="C89" s="7">
        <v>-5111373408</v>
      </c>
      <c r="D89" s="7">
        <v>54705515</v>
      </c>
      <c r="E89" s="7">
        <f>Table8[[#This Row],[-1588858209.0000]]+Table8[[#This Row],[-10751555072.0000]]+Table8[[#This Row],[0]]</f>
        <v>-5046267129</v>
      </c>
      <c r="F89" s="38">
        <v>0.34</v>
      </c>
      <c r="G89" s="7">
        <v>15195516600</v>
      </c>
      <c r="H89" s="7">
        <v>-5576495561</v>
      </c>
      <c r="I89" s="7">
        <v>16790922850</v>
      </c>
      <c r="J89" s="7">
        <f>Table8[[#This Row],[-6950737003.0000]]+Table8[[#This Row],[-77605529423.0000]]+Table8[[#This Row],[9730247500]]</f>
        <v>26409943889</v>
      </c>
      <c r="K89" s="38">
        <v>-0.56999999999999995</v>
      </c>
    </row>
    <row r="90" spans="1:11" ht="23.1" customHeight="1">
      <c r="A90" s="6" t="s">
        <v>275</v>
      </c>
      <c r="B90" s="7">
        <v>0</v>
      </c>
      <c r="C90" s="7">
        <v>-10431873422</v>
      </c>
      <c r="D90" s="7">
        <v>-1188030613</v>
      </c>
      <c r="E90" s="7">
        <f>Table8[[#This Row],[-1588858209.0000]]+Table8[[#This Row],[-10751555072.0000]]+Table8[[#This Row],[0]]</f>
        <v>-11619904035</v>
      </c>
      <c r="F90" s="38">
        <v>0.78</v>
      </c>
      <c r="G90" s="7">
        <f>'درآمد سود سهام'!E75</f>
        <v>0</v>
      </c>
      <c r="H90" s="7">
        <v>-56620500727</v>
      </c>
      <c r="I90" s="7">
        <v>44568889078</v>
      </c>
      <c r="J90" s="7">
        <f>Table8[[#This Row],[-6950737003.0000]]+Table8[[#This Row],[-77605529423.0000]]+Table8[[#This Row],[9730247500]]</f>
        <v>-12051611649</v>
      </c>
      <c r="K90" s="38">
        <v>0.26</v>
      </c>
    </row>
    <row r="91" spans="1:11" ht="23.1" customHeight="1">
      <c r="A91" s="6" t="s">
        <v>347</v>
      </c>
      <c r="B91" s="7">
        <v>0</v>
      </c>
      <c r="C91" s="7">
        <v>0</v>
      </c>
      <c r="D91" s="7">
        <v>0</v>
      </c>
      <c r="E91" s="7">
        <f>Table8[[#This Row],[-1588858209.0000]]+Table8[[#This Row],[-10751555072.0000]]+Table8[[#This Row],[0]]</f>
        <v>0</v>
      </c>
      <c r="F91" s="38">
        <v>0</v>
      </c>
      <c r="G91" s="7">
        <v>0</v>
      </c>
      <c r="H91" s="7">
        <v>22037244207</v>
      </c>
      <c r="I91" s="7">
        <v>0</v>
      </c>
      <c r="J91" s="7">
        <f>Table8[[#This Row],[-6950737003.0000]]+Table8[[#This Row],[-77605529423.0000]]+Table8[[#This Row],[9730247500]]</f>
        <v>22037244207</v>
      </c>
      <c r="K91" s="38">
        <v>-0.69</v>
      </c>
    </row>
    <row r="92" spans="1:11" ht="23.1" customHeight="1">
      <c r="A92" s="6" t="s">
        <v>348</v>
      </c>
      <c r="B92" s="7">
        <v>0</v>
      </c>
      <c r="C92" s="7">
        <v>0</v>
      </c>
      <c r="D92" s="7">
        <v>0</v>
      </c>
      <c r="E92" s="7">
        <f>Table8[[#This Row],[-1588858209.0000]]+Table8[[#This Row],[-10751555072.0000]]+Table8[[#This Row],[0]]</f>
        <v>0</v>
      </c>
      <c r="F92" s="38">
        <v>1.63</v>
      </c>
      <c r="G92" s="7">
        <v>0</v>
      </c>
      <c r="H92" s="7">
        <v>0</v>
      </c>
      <c r="I92" s="7">
        <v>0</v>
      </c>
      <c r="J92" s="7">
        <f>Table8[[#This Row],[-6950737003.0000]]+Table8[[#This Row],[-77605529423.0000]]+Table8[[#This Row],[9730247500]]</f>
        <v>0</v>
      </c>
      <c r="K92" s="38">
        <v>-0.78</v>
      </c>
    </row>
    <row r="93" spans="1:11" ht="23.1" customHeight="1">
      <c r="A93" s="6" t="s">
        <v>276</v>
      </c>
      <c r="B93" s="7">
        <v>0</v>
      </c>
      <c r="C93" s="7">
        <v>44375925601</v>
      </c>
      <c r="D93" s="7">
        <v>0</v>
      </c>
      <c r="E93" s="7">
        <f>Table8[[#This Row],[-1588858209.0000]]+Table8[[#This Row],[-10751555072.0000]]+Table8[[#This Row],[0]]</f>
        <v>44375925601</v>
      </c>
      <c r="F93" s="38">
        <v>-1.71</v>
      </c>
      <c r="G93" s="7">
        <v>0</v>
      </c>
      <c r="H93" s="7">
        <v>0</v>
      </c>
      <c r="I93" s="7">
        <v>0</v>
      </c>
      <c r="J93" s="7">
        <f>Table8[[#This Row],[-6950737003.0000]]+Table8[[#This Row],[-77605529423.0000]]+Table8[[#This Row],[9730247500]]</f>
        <v>0</v>
      </c>
      <c r="K93" s="38">
        <v>0</v>
      </c>
    </row>
    <row r="94" spans="1:11" ht="23.1" customHeight="1">
      <c r="A94" s="6" t="s">
        <v>277</v>
      </c>
      <c r="B94" s="7">
        <v>0</v>
      </c>
      <c r="C94" s="7">
        <v>123965758989</v>
      </c>
      <c r="D94" s="7">
        <v>0</v>
      </c>
      <c r="E94" s="7">
        <f>Table8[[#This Row],[-1588858209.0000]]+Table8[[#This Row],[-10751555072.0000]]+Table8[[#This Row],[0]]</f>
        <v>123965758989</v>
      </c>
      <c r="F94" s="38">
        <v>-7.26</v>
      </c>
      <c r="G94" s="7">
        <v>0</v>
      </c>
      <c r="H94" s="7">
        <v>0</v>
      </c>
      <c r="I94" s="7">
        <v>0</v>
      </c>
      <c r="J94" s="7">
        <f>Table8[[#This Row],[-6950737003.0000]]+Table8[[#This Row],[-77605529423.0000]]+Table8[[#This Row],[9730247500]]</f>
        <v>0</v>
      </c>
      <c r="K94" s="38">
        <v>-0.12</v>
      </c>
    </row>
    <row r="95" spans="1:11" ht="23.1" customHeight="1">
      <c r="A95" s="6" t="s">
        <v>349</v>
      </c>
      <c r="B95" s="7">
        <v>0</v>
      </c>
      <c r="C95" s="7">
        <v>0</v>
      </c>
      <c r="D95" s="7">
        <f>'درآمد ناشی ازفروش'!F110</f>
        <v>-4094410173</v>
      </c>
      <c r="E95" s="7">
        <f>Table8[[#This Row],[-1588858209.0000]]+Table8[[#This Row],[-10751555072.0000]]+Table8[[#This Row],[0]]</f>
        <v>-4094410173</v>
      </c>
      <c r="F95" s="38">
        <v>0</v>
      </c>
      <c r="G95" s="7">
        <v>0</v>
      </c>
      <c r="H95" s="7">
        <v>-14787171088</v>
      </c>
      <c r="I95" s="7">
        <v>-18253642616</v>
      </c>
      <c r="J95" s="7">
        <f>Table8[[#This Row],[-6950737003.0000]]+Table8[[#This Row],[-77605529423.0000]]+Table8[[#This Row],[9730247500]]</f>
        <v>-33040813704</v>
      </c>
      <c r="K95" s="38">
        <v>0.63</v>
      </c>
    </row>
    <row r="96" spans="1:11" ht="23.1" customHeight="1">
      <c r="A96" s="6" t="s">
        <v>350</v>
      </c>
      <c r="B96" s="7">
        <v>0</v>
      </c>
      <c r="C96" s="7">
        <v>0</v>
      </c>
      <c r="D96" s="7">
        <v>0</v>
      </c>
      <c r="E96" s="7">
        <f>Table8[[#This Row],[-1588858209.0000]]+Table8[[#This Row],[-10751555072.0000]]+Table8[[#This Row],[0]]</f>
        <v>0</v>
      </c>
      <c r="F96" s="38">
        <v>0</v>
      </c>
      <c r="G96" s="7">
        <v>0</v>
      </c>
      <c r="H96" s="7">
        <v>0</v>
      </c>
      <c r="I96" s="7">
        <v>0</v>
      </c>
      <c r="J96" s="7">
        <f>Table8[[#This Row],[-6950737003.0000]]+Table8[[#This Row],[-77605529423.0000]]+Table8[[#This Row],[9730247500]]</f>
        <v>0</v>
      </c>
      <c r="K96" s="38">
        <v>0</v>
      </c>
    </row>
    <row r="97" spans="1:11" ht="23.1" customHeight="1">
      <c r="A97" s="6" t="s">
        <v>278</v>
      </c>
      <c r="B97" s="7">
        <v>0</v>
      </c>
      <c r="C97" s="7">
        <v>-209974338316</v>
      </c>
      <c r="D97" s="7">
        <v>0</v>
      </c>
      <c r="E97" s="7">
        <f>Table8[[#This Row],[-1588858209.0000]]+Table8[[#This Row],[-10751555072.0000]]+Table8[[#This Row],[0]]</f>
        <v>-209974338316</v>
      </c>
      <c r="F97" s="38">
        <v>14.16</v>
      </c>
      <c r="G97" s="7">
        <v>0</v>
      </c>
      <c r="H97" s="7">
        <v>-209974338316</v>
      </c>
      <c r="I97" s="7">
        <v>0</v>
      </c>
      <c r="J97" s="7">
        <f>Table8[[#This Row],[-6950737003.0000]]+Table8[[#This Row],[-77605529423.0000]]+Table8[[#This Row],[9730247500]]</f>
        <v>-209974338316</v>
      </c>
      <c r="K97" s="38">
        <v>4.3</v>
      </c>
    </row>
    <row r="98" spans="1:11" ht="23.1" customHeight="1">
      <c r="A98" s="6" t="s">
        <v>351</v>
      </c>
      <c r="B98" s="7">
        <v>0</v>
      </c>
      <c r="C98" s="7">
        <v>0</v>
      </c>
      <c r="D98" s="7">
        <v>0</v>
      </c>
      <c r="E98" s="7">
        <f>Table8[[#This Row],[-1588858209.0000]]+Table8[[#This Row],[-10751555072.0000]]+Table8[[#This Row],[0]]</f>
        <v>0</v>
      </c>
      <c r="F98" s="38">
        <v>-0.17</v>
      </c>
      <c r="G98" s="7">
        <v>0</v>
      </c>
      <c r="H98" s="7">
        <v>0</v>
      </c>
      <c r="I98" s="7">
        <v>0</v>
      </c>
      <c r="J98" s="7">
        <f>Table8[[#This Row],[-6950737003.0000]]+Table8[[#This Row],[-77605529423.0000]]+Table8[[#This Row],[9730247500]]</f>
        <v>0</v>
      </c>
      <c r="K98" s="38">
        <v>-2.62</v>
      </c>
    </row>
    <row r="99" spans="1:11" ht="23.1" customHeight="1">
      <c r="A99" s="6" t="s">
        <v>352</v>
      </c>
      <c r="B99" s="7">
        <v>0</v>
      </c>
      <c r="C99" s="7">
        <v>0</v>
      </c>
      <c r="D99" s="7">
        <v>0</v>
      </c>
      <c r="E99" s="7">
        <f>Table8[[#This Row],[-1588858209.0000]]+Table8[[#This Row],[-10751555072.0000]]+Table8[[#This Row],[0]]</f>
        <v>0</v>
      </c>
      <c r="F99" s="38">
        <v>-0.02</v>
      </c>
      <c r="G99" s="7">
        <v>0</v>
      </c>
      <c r="H99" s="7">
        <v>0</v>
      </c>
      <c r="I99" s="7">
        <v>0</v>
      </c>
      <c r="J99" s="7">
        <f>Table8[[#This Row],[-6950737003.0000]]+Table8[[#This Row],[-77605529423.0000]]+Table8[[#This Row],[9730247500]]</f>
        <v>0</v>
      </c>
      <c r="K99" s="38">
        <v>-0.39</v>
      </c>
    </row>
    <row r="100" spans="1:11" ht="23.1" customHeight="1">
      <c r="A100" s="6" t="s">
        <v>279</v>
      </c>
      <c r="B100" s="7">
        <v>0</v>
      </c>
      <c r="C100" s="7">
        <v>-21082628391</v>
      </c>
      <c r="D100" s="7">
        <v>0</v>
      </c>
      <c r="E100" s="7">
        <f>Table8[[#This Row],[-1588858209.0000]]+Table8[[#This Row],[-10751555072.0000]]+Table8[[#This Row],[0]]</f>
        <v>-21082628391</v>
      </c>
      <c r="F100" s="38">
        <v>1.41</v>
      </c>
      <c r="G100" s="7">
        <v>0</v>
      </c>
      <c r="H100" s="7">
        <v>-67155845013</v>
      </c>
      <c r="I100" s="7">
        <v>0</v>
      </c>
      <c r="J100" s="7">
        <f>Table8[[#This Row],[-6950737003.0000]]+Table8[[#This Row],[-77605529423.0000]]+Table8[[#This Row],[9730247500]]</f>
        <v>-67155845013</v>
      </c>
      <c r="K100" s="38">
        <v>1.25</v>
      </c>
    </row>
    <row r="101" spans="1:11" ht="23.1" customHeight="1">
      <c r="A101" s="6" t="s">
        <v>353</v>
      </c>
      <c r="B101" s="7">
        <v>0</v>
      </c>
      <c r="C101" s="7">
        <v>0</v>
      </c>
      <c r="D101" s="7">
        <v>0</v>
      </c>
      <c r="E101" s="7">
        <f>Table8[[#This Row],[-1588858209.0000]]+Table8[[#This Row],[-10751555072.0000]]+Table8[[#This Row],[0]]</f>
        <v>0</v>
      </c>
      <c r="F101" s="38">
        <v>0</v>
      </c>
      <c r="G101" s="7">
        <v>0</v>
      </c>
      <c r="H101" s="7">
        <v>16282044838</v>
      </c>
      <c r="I101" s="7">
        <v>0</v>
      </c>
      <c r="J101" s="7">
        <f>Table8[[#This Row],[-6950737003.0000]]+Table8[[#This Row],[-77605529423.0000]]+Table8[[#This Row],[9730247500]]</f>
        <v>16282044838</v>
      </c>
      <c r="K101" s="38">
        <v>-0.48</v>
      </c>
    </row>
    <row r="102" spans="1:11" ht="23.1" customHeight="1">
      <c r="A102" s="6" t="s">
        <v>354</v>
      </c>
      <c r="B102" s="7">
        <v>0</v>
      </c>
      <c r="C102" s="7">
        <v>0</v>
      </c>
      <c r="D102" s="7">
        <v>0</v>
      </c>
      <c r="E102" s="7">
        <f>Table8[[#This Row],[-1588858209.0000]]+Table8[[#This Row],[-10751555072.0000]]+Table8[[#This Row],[0]]</f>
        <v>0</v>
      </c>
      <c r="F102" s="38">
        <v>-0.03</v>
      </c>
      <c r="G102" s="7">
        <v>0</v>
      </c>
      <c r="H102" s="7">
        <v>0</v>
      </c>
      <c r="I102" s="7">
        <v>0</v>
      </c>
      <c r="J102" s="7">
        <f>Table8[[#This Row],[-6950737003.0000]]+Table8[[#This Row],[-77605529423.0000]]+Table8[[#This Row],[9730247500]]</f>
        <v>0</v>
      </c>
      <c r="K102" s="38">
        <v>-0.45</v>
      </c>
    </row>
    <row r="103" spans="1:11" ht="23.1" customHeight="1">
      <c r="A103" s="6" t="s">
        <v>280</v>
      </c>
      <c r="B103" s="7">
        <v>0</v>
      </c>
      <c r="C103" s="7">
        <v>112000059217</v>
      </c>
      <c r="D103" s="7">
        <v>0</v>
      </c>
      <c r="E103" s="7">
        <f>Table8[[#This Row],[-1588858209.0000]]+Table8[[#This Row],[-10751555072.0000]]+Table8[[#This Row],[0]]</f>
        <v>112000059217</v>
      </c>
      <c r="F103" s="38">
        <v>1.33</v>
      </c>
      <c r="G103" s="7">
        <v>0</v>
      </c>
      <c r="H103" s="7">
        <v>0</v>
      </c>
      <c r="I103" s="7">
        <v>88406564747</v>
      </c>
      <c r="J103" s="7">
        <f>Table8[[#This Row],[-6950737003.0000]]+Table8[[#This Row],[-77605529423.0000]]+Table8[[#This Row],[9730247500]]</f>
        <v>88406564747</v>
      </c>
      <c r="K103" s="38">
        <v>-6.31</v>
      </c>
    </row>
    <row r="104" spans="1:11" ht="23.1" customHeight="1">
      <c r="A104" s="6" t="s">
        <v>355</v>
      </c>
      <c r="B104" s="7">
        <v>0</v>
      </c>
      <c r="C104" s="7">
        <v>0</v>
      </c>
      <c r="D104" s="7">
        <v>0</v>
      </c>
      <c r="E104" s="7">
        <f>Table8[[#This Row],[-1588858209.0000]]+Table8[[#This Row],[-10751555072.0000]]+Table8[[#This Row],[0]]</f>
        <v>0</v>
      </c>
      <c r="F104" s="38">
        <v>-0.01</v>
      </c>
      <c r="G104" s="7">
        <v>0</v>
      </c>
      <c r="H104" s="7">
        <v>27318624236</v>
      </c>
      <c r="I104" s="7">
        <v>0</v>
      </c>
      <c r="J104" s="7">
        <f>Table8[[#This Row],[-6950737003.0000]]+Table8[[#This Row],[-77605529423.0000]]+Table8[[#This Row],[9730247500]]</f>
        <v>27318624236</v>
      </c>
      <c r="K104" s="38">
        <v>-0.82</v>
      </c>
    </row>
    <row r="105" spans="1:11" ht="23.1" customHeight="1">
      <c r="A105" s="6" t="s">
        <v>356</v>
      </c>
      <c r="B105" s="7">
        <v>0</v>
      </c>
      <c r="C105" s="7">
        <v>0</v>
      </c>
      <c r="D105" s="7">
        <v>0</v>
      </c>
      <c r="E105" s="7">
        <f>Table8[[#This Row],[-1588858209.0000]]+Table8[[#This Row],[-10751555072.0000]]+Table8[[#This Row],[0]]</f>
        <v>0</v>
      </c>
      <c r="F105" s="38">
        <v>0.55000000000000004</v>
      </c>
      <c r="G105" s="7">
        <v>0</v>
      </c>
      <c r="H105" s="7">
        <v>1995282533</v>
      </c>
      <c r="I105" s="7">
        <v>0</v>
      </c>
      <c r="J105" s="7">
        <f>Table8[[#This Row],[-6950737003.0000]]+Table8[[#This Row],[-77605529423.0000]]+Table8[[#This Row],[9730247500]]</f>
        <v>1995282533</v>
      </c>
      <c r="K105" s="38">
        <v>-0.04</v>
      </c>
    </row>
    <row r="106" spans="1:11" ht="23.1" customHeight="1">
      <c r="A106" s="6" t="s">
        <v>357</v>
      </c>
      <c r="B106" s="7">
        <v>0</v>
      </c>
      <c r="C106" s="7">
        <v>0</v>
      </c>
      <c r="D106" s="7">
        <v>0</v>
      </c>
      <c r="E106" s="7">
        <f>Table8[[#This Row],[-1588858209.0000]]+Table8[[#This Row],[-10751555072.0000]]+Table8[[#This Row],[0]]</f>
        <v>0</v>
      </c>
      <c r="F106" s="38">
        <v>0</v>
      </c>
      <c r="G106" s="7">
        <v>0</v>
      </c>
      <c r="H106" s="7">
        <v>0</v>
      </c>
      <c r="I106" s="7">
        <v>0</v>
      </c>
      <c r="J106" s="7">
        <f>Table8[[#This Row],[-6950737003.0000]]+Table8[[#This Row],[-77605529423.0000]]+Table8[[#This Row],[9730247500]]</f>
        <v>0</v>
      </c>
      <c r="K106" s="38">
        <v>-0.46</v>
      </c>
    </row>
    <row r="107" spans="1:11" ht="23.1" customHeight="1">
      <c r="A107" s="6" t="s">
        <v>281</v>
      </c>
      <c r="B107" s="7">
        <v>0</v>
      </c>
      <c r="C107" s="7">
        <v>78876057971</v>
      </c>
      <c r="D107" s="7">
        <v>0</v>
      </c>
      <c r="E107" s="7">
        <f>Table8[[#This Row],[-1588858209.0000]]+Table8[[#This Row],[-10751555072.0000]]+Table8[[#This Row],[0]]</f>
        <v>78876057971</v>
      </c>
      <c r="F107" s="38">
        <v>-3.51</v>
      </c>
      <c r="G107" s="7">
        <v>0</v>
      </c>
      <c r="H107" s="7">
        <v>0</v>
      </c>
      <c r="I107" s="7">
        <v>0</v>
      </c>
      <c r="J107" s="7">
        <f>Table8[[#This Row],[-6950737003.0000]]+Table8[[#This Row],[-77605529423.0000]]+Table8[[#This Row],[9730247500]]</f>
        <v>0</v>
      </c>
      <c r="K107" s="38">
        <v>0</v>
      </c>
    </row>
    <row r="108" spans="1:11" ht="23.1" customHeight="1">
      <c r="A108" s="6" t="s">
        <v>282</v>
      </c>
      <c r="B108" s="7">
        <v>0</v>
      </c>
      <c r="C108" s="7">
        <v>-10859927471</v>
      </c>
      <c r="D108" s="7">
        <v>0</v>
      </c>
      <c r="E108" s="7">
        <f>Table8[[#This Row],[-1588858209.0000]]+Table8[[#This Row],[-10751555072.0000]]+Table8[[#This Row],[0]]</f>
        <v>-10859927471</v>
      </c>
      <c r="F108" s="38">
        <v>0.73</v>
      </c>
      <c r="G108" s="7">
        <v>0</v>
      </c>
      <c r="H108" s="7">
        <v>-10859927471</v>
      </c>
      <c r="I108" s="7">
        <v>0</v>
      </c>
      <c r="J108" s="7">
        <f>Table8[[#This Row],[-6950737003.0000]]+Table8[[#This Row],[-77605529423.0000]]+Table8[[#This Row],[9730247500]]</f>
        <v>-10859927471</v>
      </c>
      <c r="K108" s="38">
        <v>-0.31</v>
      </c>
    </row>
    <row r="109" spans="1:11" ht="23.1" customHeight="1">
      <c r="A109" s="6" t="s">
        <v>283</v>
      </c>
      <c r="B109" s="7">
        <v>0</v>
      </c>
      <c r="C109" s="7">
        <v>30021845147</v>
      </c>
      <c r="D109" s="7">
        <v>0</v>
      </c>
      <c r="E109" s="7">
        <f>Table8[[#This Row],[-1588858209.0000]]+Table8[[#This Row],[-10751555072.0000]]+Table8[[#This Row],[0]]</f>
        <v>30021845147</v>
      </c>
      <c r="F109" s="38">
        <v>-2.02</v>
      </c>
      <c r="G109" s="7">
        <v>0</v>
      </c>
      <c r="H109" s="7">
        <v>0</v>
      </c>
      <c r="I109" s="7">
        <v>0</v>
      </c>
      <c r="J109" s="7">
        <f>Table8[[#This Row],[-6950737003.0000]]+Table8[[#This Row],[-77605529423.0000]]+Table8[[#This Row],[9730247500]]</f>
        <v>0</v>
      </c>
      <c r="K109" s="38">
        <v>0</v>
      </c>
    </row>
    <row r="110" spans="1:11" ht="23.1" customHeight="1">
      <c r="A110" s="6" t="s">
        <v>284</v>
      </c>
      <c r="B110" s="7">
        <v>0</v>
      </c>
      <c r="C110" s="7">
        <v>8666590904</v>
      </c>
      <c r="D110" s="7">
        <f>'درآمد ناشی ازفروش'!F87</f>
        <v>13543920622</v>
      </c>
      <c r="E110" s="7">
        <f>Table8[[#This Row],[-1588858209.0000]]+Table8[[#This Row],[-10751555072.0000]]+Table8[[#This Row],[0]]</f>
        <v>22210511526</v>
      </c>
      <c r="F110" s="38">
        <v>-1.5</v>
      </c>
      <c r="G110" s="7">
        <v>0</v>
      </c>
      <c r="H110" s="7">
        <v>9967660855</v>
      </c>
      <c r="I110" s="7">
        <f>'درآمد ناشی ازفروش'!K87</f>
        <v>214347094294</v>
      </c>
      <c r="J110" s="7">
        <f>Table8[[#This Row],[-6950737003.0000]]+Table8[[#This Row],[-77605529423.0000]]+Table8[[#This Row],[9730247500]]</f>
        <v>224314755149</v>
      </c>
      <c r="K110" s="38">
        <v>-4.8600000000000003</v>
      </c>
    </row>
    <row r="111" spans="1:11" ht="23.1" customHeight="1" thickBot="1">
      <c r="A111" s="6" t="s">
        <v>182</v>
      </c>
      <c r="B111" s="42">
        <f t="shared" ref="B111:K111" si="0">SUM(B11:B110)</f>
        <v>103077323732</v>
      </c>
      <c r="C111" s="42">
        <f t="shared" si="0"/>
        <v>-394212913026</v>
      </c>
      <c r="D111" s="42">
        <f t="shared" si="0"/>
        <v>-185443188285</v>
      </c>
      <c r="E111" s="42">
        <f t="shared" si="0"/>
        <v>-476578777579</v>
      </c>
      <c r="F111" s="43">
        <f t="shared" si="0"/>
        <v>120.15000000000002</v>
      </c>
      <c r="G111" s="42">
        <f t="shared" si="0"/>
        <v>6763909458201</v>
      </c>
      <c r="H111" s="42">
        <f t="shared" si="0"/>
        <v>-8891178976064</v>
      </c>
      <c r="I111" s="42">
        <f>SUM(I11:I110)</f>
        <v>774526309219</v>
      </c>
      <c r="J111" s="42">
        <f t="shared" si="0"/>
        <v>-1352743208644</v>
      </c>
      <c r="K111" s="43">
        <f t="shared" si="0"/>
        <v>106.84000000000002</v>
      </c>
    </row>
    <row r="112" spans="1:11" ht="23.1" customHeight="1" thickTop="1">
      <c r="A112" s="6" t="s">
        <v>183</v>
      </c>
      <c r="B112" s="16"/>
      <c r="C112" s="16"/>
      <c r="D112" s="16"/>
      <c r="E112" s="16"/>
      <c r="F112" s="53"/>
      <c r="G112" s="16"/>
      <c r="H112" s="16"/>
      <c r="I112" s="16"/>
      <c r="J112" s="16"/>
      <c r="K112" s="53"/>
    </row>
    <row r="113" spans="2:9">
      <c r="B113" s="70"/>
      <c r="C113" s="70"/>
      <c r="D113" s="70"/>
      <c r="E113" s="70"/>
      <c r="G113" s="70"/>
      <c r="H113" s="70"/>
      <c r="I113" s="70"/>
    </row>
    <row r="114" spans="2:9">
      <c r="B114" s="70"/>
      <c r="C114" s="115"/>
      <c r="D114" s="70"/>
      <c r="E114" s="115"/>
      <c r="G114" s="70"/>
      <c r="H114" s="70"/>
      <c r="I114" s="70"/>
    </row>
    <row r="115" spans="2:9">
      <c r="B115" s="70"/>
      <c r="C115" s="71"/>
      <c r="D115" s="70"/>
      <c r="E115" s="116"/>
      <c r="G115" s="70"/>
      <c r="H115" s="70"/>
      <c r="I115" s="116"/>
    </row>
    <row r="116" spans="2:9">
      <c r="B116" s="70"/>
      <c r="C116" s="117"/>
      <c r="D116" s="70"/>
      <c r="E116" s="115"/>
      <c r="G116" s="70"/>
      <c r="H116" s="70"/>
      <c r="I116" s="116"/>
    </row>
    <row r="117" spans="2:9">
      <c r="B117" s="70"/>
      <c r="C117" s="70"/>
      <c r="D117" s="70"/>
      <c r="E117" s="116"/>
      <c r="G117" s="70"/>
      <c r="H117" s="70"/>
      <c r="I117" s="117"/>
    </row>
    <row r="118" spans="2:9">
      <c r="B118" s="70"/>
      <c r="C118" s="70"/>
      <c r="D118" s="70"/>
      <c r="E118" s="115"/>
      <c r="G118" s="70"/>
      <c r="H118" s="70"/>
      <c r="I118" s="70"/>
    </row>
    <row r="119" spans="2:9">
      <c r="B119" s="70"/>
      <c r="C119" s="70"/>
      <c r="D119" s="70"/>
      <c r="E119" s="71"/>
      <c r="G119" s="70"/>
      <c r="H119" s="70"/>
      <c r="I119" s="70"/>
    </row>
    <row r="120" spans="2:9">
      <c r="B120" s="70"/>
      <c r="C120" s="70"/>
      <c r="D120" s="70"/>
      <c r="E120" s="116"/>
      <c r="G120" s="70"/>
      <c r="H120" s="70"/>
      <c r="I120" s="70"/>
    </row>
    <row r="121" spans="2:9">
      <c r="B121" s="70"/>
      <c r="C121" s="70"/>
      <c r="D121" s="70"/>
      <c r="E121" s="115"/>
      <c r="G121" s="70"/>
      <c r="H121" s="70"/>
      <c r="I121" s="70"/>
    </row>
    <row r="122" spans="2:9">
      <c r="B122" s="70"/>
      <c r="C122" s="70"/>
      <c r="D122" s="70"/>
      <c r="E122" s="72"/>
      <c r="G122" s="70"/>
      <c r="H122" s="70"/>
      <c r="I122" s="70"/>
    </row>
    <row r="123" spans="2:9">
      <c r="B123" s="70"/>
      <c r="C123" s="70"/>
      <c r="D123" s="70"/>
      <c r="E123" s="115"/>
      <c r="G123" s="70"/>
      <c r="H123" s="70"/>
      <c r="I123" s="70"/>
    </row>
    <row r="124" spans="2:9">
      <c r="B124" s="70"/>
      <c r="C124" s="70"/>
      <c r="D124" s="70"/>
      <c r="E124" s="71"/>
      <c r="G124" s="70"/>
      <c r="H124" s="70"/>
      <c r="I124" s="70"/>
    </row>
    <row r="125" spans="2:9">
      <c r="B125" s="70"/>
      <c r="C125" s="70"/>
      <c r="D125" s="70"/>
      <c r="E125" s="115"/>
      <c r="G125" s="70"/>
      <c r="H125" s="70"/>
      <c r="I125" s="70"/>
    </row>
    <row r="126" spans="2:9">
      <c r="B126" s="70"/>
      <c r="C126" s="70"/>
      <c r="D126" s="70"/>
      <c r="E126" s="117"/>
      <c r="G126" s="70"/>
      <c r="H126" s="70"/>
      <c r="I126" s="70"/>
    </row>
    <row r="127" spans="2:9">
      <c r="E127" s="72"/>
    </row>
    <row r="128" spans="2:9">
      <c r="E128" s="72"/>
    </row>
    <row r="129" spans="5:5">
      <c r="E129" s="72"/>
    </row>
    <row r="130" spans="5:5" ht="23.25" thickBot="1">
      <c r="E130" s="72"/>
    </row>
    <row r="131" spans="5:5" ht="23.25" thickBot="1">
      <c r="E131" s="73"/>
    </row>
  </sheetData>
  <mergeCells count="15">
    <mergeCell ref="A1:K1"/>
    <mergeCell ref="A2:K2"/>
    <mergeCell ref="A3:K3"/>
    <mergeCell ref="B8:B9"/>
    <mergeCell ref="C8:C9"/>
    <mergeCell ref="D8:D9"/>
    <mergeCell ref="G8:G9"/>
    <mergeCell ref="H8:H9"/>
    <mergeCell ref="I8:I9"/>
    <mergeCell ref="E8:F9"/>
    <mergeCell ref="J8:K9"/>
    <mergeCell ref="A5:K5"/>
    <mergeCell ref="G7:K7"/>
    <mergeCell ref="B7:F7"/>
    <mergeCell ref="A8:A10"/>
  </mergeCells>
  <hyperlinks>
    <hyperlink ref="E131" r:id="rId1" tooltip="Expand" display="https://manage.sngt.sababroker.ir/reports/portfolio/statements/profitloss?Run=True&amp;StartDateTime=1400%2F01%2F01&amp;EndDateTime=1400%2F10%2F30&amp;PortfolioIds=1,3,4,5,6,7,10,12,13,14,15,18,19,20,21,30,31,32,33,34,35,36,37,38,39,40,41,42,43,44,45,47,48,49,50,51,52,53,54,55,56,57,58,59,60,61,62,63,64,65,66,67,68,69,70,71,72,73,74,75,76,77,78,79,80,81,82,83,84,85,86,87,88,89,172,173,182,183,184,185,193"/>
  </hyperlinks>
  <pageMargins left="0.7" right="0.7" top="0.75" bottom="0.75" header="0.3" footer="0.3"/>
  <pageSetup paperSize="9" scale="58" orientation="landscape" r:id="rId2"/>
  <headerFooter differentOddEven="1" differentFirst="1"/>
  <drawing r:id="rId3"/>
  <tableParts count="1">
    <tablePart r:id="rId4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rightToLeft="1" view="pageBreakPreview" topLeftCell="A19" zoomScale="106" zoomScaleNormal="100" zoomScaleSheetLayoutView="106" workbookViewId="0">
      <selection activeCell="D34" sqref="D34:K39"/>
    </sheetView>
  </sheetViews>
  <sheetFormatPr defaultRowHeight="22.5"/>
  <cols>
    <col min="1" max="1" width="34" style="8" bestFit="1" customWidth="1"/>
    <col min="2" max="2" width="14.42578125" style="8" bestFit="1" customWidth="1"/>
    <col min="3" max="3" width="13.5703125" style="8" customWidth="1"/>
    <col min="4" max="4" width="14.7109375" style="8" bestFit="1" customWidth="1"/>
    <col min="5" max="5" width="15.7109375" style="8" bestFit="1" customWidth="1"/>
    <col min="6" max="6" width="15.5703125" style="8" bestFit="1" customWidth="1"/>
    <col min="7" max="7" width="19.42578125" style="8" bestFit="1" customWidth="1"/>
    <col min="8" max="8" width="16.140625" style="8" bestFit="1" customWidth="1"/>
    <col min="9" max="9" width="15.28515625" style="8" bestFit="1" customWidth="1"/>
    <col min="10" max="10" width="9.140625" style="1" customWidth="1"/>
    <col min="11" max="16384" width="9.140625" style="1"/>
  </cols>
  <sheetData>
    <row r="1" spans="1:9">
      <c r="A1" s="78" t="s">
        <v>0</v>
      </c>
      <c r="B1" s="78"/>
      <c r="C1" s="78"/>
      <c r="D1" s="78"/>
      <c r="E1" s="78"/>
      <c r="F1" s="78"/>
      <c r="G1" s="78"/>
      <c r="H1" s="78"/>
      <c r="I1" s="78"/>
    </row>
    <row r="2" spans="1:9">
      <c r="A2" s="78" t="s">
        <v>313</v>
      </c>
      <c r="B2" s="78"/>
      <c r="C2" s="78"/>
      <c r="D2" s="78"/>
      <c r="E2" s="78"/>
      <c r="F2" s="78"/>
      <c r="G2" s="78"/>
      <c r="H2" s="78"/>
      <c r="I2" s="78"/>
    </row>
    <row r="3" spans="1:9">
      <c r="A3" s="78" t="s">
        <v>314</v>
      </c>
      <c r="B3" s="78"/>
      <c r="C3" s="78"/>
      <c r="D3" s="78"/>
      <c r="E3" s="78"/>
      <c r="F3" s="78"/>
      <c r="G3" s="78"/>
      <c r="H3" s="78"/>
      <c r="I3" s="78"/>
    </row>
    <row r="4" spans="1:9">
      <c r="A4" s="103" t="s">
        <v>315</v>
      </c>
      <c r="B4" s="103"/>
      <c r="C4" s="103"/>
      <c r="D4" s="103"/>
      <c r="E4" s="103"/>
      <c r="F4" s="103"/>
      <c r="G4" s="103"/>
      <c r="H4" s="103"/>
      <c r="I4" s="103"/>
    </row>
    <row r="6" spans="1:9" ht="19.5" customHeight="1">
      <c r="A6" s="4"/>
      <c r="B6" s="102" t="s">
        <v>469</v>
      </c>
      <c r="C6" s="102"/>
      <c r="D6" s="102"/>
      <c r="E6" s="102"/>
      <c r="F6" s="102" t="s">
        <v>316</v>
      </c>
      <c r="G6" s="102"/>
      <c r="H6" s="102"/>
      <c r="I6" s="102"/>
    </row>
    <row r="7" spans="1:9" ht="20.25" customHeight="1">
      <c r="A7" s="105"/>
      <c r="B7" s="100" t="s">
        <v>317</v>
      </c>
      <c r="C7" s="104" t="s">
        <v>482</v>
      </c>
      <c r="D7" s="100" t="s">
        <v>319</v>
      </c>
      <c r="E7" s="100" t="s">
        <v>182</v>
      </c>
      <c r="F7" s="100" t="s">
        <v>317</v>
      </c>
      <c r="G7" s="104" t="s">
        <v>483</v>
      </c>
      <c r="H7" s="100" t="s">
        <v>319</v>
      </c>
      <c r="I7" s="100" t="s">
        <v>182</v>
      </c>
    </row>
    <row r="8" spans="1:9" ht="20.25" customHeight="1">
      <c r="A8" s="106"/>
      <c r="B8" s="101"/>
      <c r="C8" s="101"/>
      <c r="D8" s="101"/>
      <c r="E8" s="101"/>
      <c r="F8" s="101"/>
      <c r="G8" s="101"/>
      <c r="H8" s="101"/>
      <c r="I8" s="101"/>
    </row>
    <row r="9" spans="1:9">
      <c r="A9" s="106"/>
      <c r="B9" s="13"/>
      <c r="C9" s="13"/>
      <c r="D9" s="13"/>
      <c r="E9" s="102"/>
      <c r="F9" s="13"/>
      <c r="G9" s="13"/>
      <c r="H9" s="13"/>
      <c r="I9" s="102"/>
    </row>
    <row r="10" spans="1:9" ht="23.1" customHeight="1">
      <c r="A10" s="6" t="s">
        <v>320</v>
      </c>
      <c r="B10" s="7">
        <v>0</v>
      </c>
      <c r="C10" s="7">
        <v>0</v>
      </c>
      <c r="D10" s="7">
        <v>0</v>
      </c>
      <c r="E10" s="7">
        <f>Table9[[#This Row],[0]]+Table9[[#This Row],[Column3]]+Table9[[#This Row],[Column4]]</f>
        <v>0</v>
      </c>
      <c r="F10" s="7">
        <v>2891800522</v>
      </c>
      <c r="G10" s="7">
        <v>0</v>
      </c>
      <c r="H10" s="7">
        <v>-10475375</v>
      </c>
      <c r="I10" s="7">
        <f>Table9[[#This Row],[-10475375.0000]]+Table9[[#This Row],[Column7]]+Table9[[#This Row],[2891800522]]</f>
        <v>2881325147</v>
      </c>
    </row>
    <row r="11" spans="1:9" ht="23.1" customHeight="1">
      <c r="A11" s="6" t="s">
        <v>321</v>
      </c>
      <c r="B11" s="7">
        <v>0</v>
      </c>
      <c r="C11" s="7">
        <v>0</v>
      </c>
      <c r="D11" s="7">
        <v>0</v>
      </c>
      <c r="E11" s="7">
        <f>Table9[[#This Row],[0]]+Table9[[#This Row],[Column3]]+Table9[[#This Row],[Column4]]</f>
        <v>0</v>
      </c>
      <c r="F11" s="7">
        <v>1812395767</v>
      </c>
      <c r="G11" s="7">
        <v>0</v>
      </c>
      <c r="H11" s="7">
        <v>3518718</v>
      </c>
      <c r="I11" s="7">
        <f>Table9[[#This Row],[-10475375.0000]]+Table9[[#This Row],[Column7]]+Table9[[#This Row],[2891800522]]</f>
        <v>1815914485</v>
      </c>
    </row>
    <row r="12" spans="1:9" ht="23.1" customHeight="1">
      <c r="A12" s="6" t="s">
        <v>300</v>
      </c>
      <c r="B12" s="7">
        <v>1284351</v>
      </c>
      <c r="C12" s="7">
        <v>0</v>
      </c>
      <c r="D12" s="7">
        <v>0</v>
      </c>
      <c r="E12" s="7">
        <f>Table9[[#This Row],[0]]+Table9[[#This Row],[Column3]]+Table9[[#This Row],[Column4]]</f>
        <v>1284351</v>
      </c>
      <c r="F12" s="7">
        <v>31104710739</v>
      </c>
      <c r="G12" s="7">
        <v>12600</v>
      </c>
      <c r="H12" s="7">
        <v>-515962286</v>
      </c>
      <c r="I12" s="7">
        <f>Table9[[#This Row],[-10475375.0000]]+Table9[[#This Row],[Column7]]+Table9[[#This Row],[2891800522]]</f>
        <v>30588761053</v>
      </c>
    </row>
    <row r="13" spans="1:9" ht="23.1" customHeight="1">
      <c r="A13" s="6" t="s">
        <v>322</v>
      </c>
      <c r="B13" s="7">
        <v>0</v>
      </c>
      <c r="C13" s="7">
        <v>0</v>
      </c>
      <c r="D13" s="7">
        <v>0</v>
      </c>
      <c r="E13" s="7">
        <f>Table9[[#This Row],[0]]+Table9[[#This Row],[Column3]]+Table9[[#This Row],[Column4]]</f>
        <v>0</v>
      </c>
      <c r="F13" s="7">
        <v>15911769617</v>
      </c>
      <c r="G13" s="7">
        <v>0</v>
      </c>
      <c r="H13" s="7">
        <v>-8790186999</v>
      </c>
      <c r="I13" s="7">
        <f>Table9[[#This Row],[-10475375.0000]]+Table9[[#This Row],[Column7]]+Table9[[#This Row],[2891800522]]</f>
        <v>7121582618</v>
      </c>
    </row>
    <row r="14" spans="1:9" ht="23.1" customHeight="1">
      <c r="A14" s="6" t="s">
        <v>306</v>
      </c>
      <c r="B14" s="7">
        <v>5688752581</v>
      </c>
      <c r="C14" s="7">
        <v>0</v>
      </c>
      <c r="D14" s="7">
        <v>0</v>
      </c>
      <c r="E14" s="7">
        <f>Table9[[#This Row],[0]]+Table9[[#This Row],[Column3]]+Table9[[#This Row],[Column4]]</f>
        <v>5688752581</v>
      </c>
      <c r="F14" s="7">
        <v>87989452132</v>
      </c>
      <c r="G14" s="7">
        <v>-449750000</v>
      </c>
      <c r="H14" s="7">
        <v>-2715750000</v>
      </c>
      <c r="I14" s="7">
        <f>Table9[[#This Row],[-10475375.0000]]+Table9[[#This Row],[Column7]]+Table9[[#This Row],[2891800522]]</f>
        <v>84823952132</v>
      </c>
    </row>
    <row r="15" spans="1:9" ht="23.1" customHeight="1">
      <c r="A15" s="6" t="s">
        <v>323</v>
      </c>
      <c r="B15" s="7">
        <v>0</v>
      </c>
      <c r="C15" s="7">
        <v>0</v>
      </c>
      <c r="D15" s="7">
        <v>0</v>
      </c>
      <c r="E15" s="7">
        <f>Table9[[#This Row],[0]]+Table9[[#This Row],[Column3]]+Table9[[#This Row],[Column4]]</f>
        <v>0</v>
      </c>
      <c r="F15" s="7">
        <v>2877491808</v>
      </c>
      <c r="G15" s="7">
        <v>0</v>
      </c>
      <c r="H15" s="7">
        <v>-435000000</v>
      </c>
      <c r="I15" s="7">
        <f>Table9[[#This Row],[-10475375.0000]]+Table9[[#This Row],[Column7]]+Table9[[#This Row],[2891800522]]</f>
        <v>2442491808</v>
      </c>
    </row>
    <row r="16" spans="1:9" ht="23.1" customHeight="1">
      <c r="A16" s="6" t="s">
        <v>324</v>
      </c>
      <c r="B16" s="7">
        <v>0</v>
      </c>
      <c r="C16" s="7">
        <v>0</v>
      </c>
      <c r="D16" s="7">
        <v>0</v>
      </c>
      <c r="E16" s="7">
        <f>Table9[[#This Row],[0]]+Table9[[#This Row],[Column3]]+Table9[[#This Row],[Column4]]</f>
        <v>0</v>
      </c>
      <c r="F16" s="7">
        <v>0</v>
      </c>
      <c r="G16" s="7">
        <v>0</v>
      </c>
      <c r="H16" s="7">
        <v>401402150</v>
      </c>
      <c r="I16" s="7">
        <f>Table9[[#This Row],[-10475375.0000]]+Table9[[#This Row],[Column7]]+Table9[[#This Row],[2891800522]]</f>
        <v>401402150</v>
      </c>
    </row>
    <row r="17" spans="1:9" ht="23.1" customHeight="1">
      <c r="A17" s="6" t="s">
        <v>325</v>
      </c>
      <c r="B17" s="7">
        <v>0</v>
      </c>
      <c r="C17" s="7">
        <v>0</v>
      </c>
      <c r="D17" s="7">
        <v>0</v>
      </c>
      <c r="E17" s="7">
        <f>Table9[[#This Row],[0]]+Table9[[#This Row],[Column3]]+Table9[[#This Row],[Column4]]</f>
        <v>0</v>
      </c>
      <c r="F17" s="7">
        <v>37750811856</v>
      </c>
      <c r="G17" s="7">
        <v>0</v>
      </c>
      <c r="H17" s="7">
        <v>-2169059574</v>
      </c>
      <c r="I17" s="7">
        <f>Table9[[#This Row],[-10475375.0000]]+Table9[[#This Row],[Column7]]+Table9[[#This Row],[2891800522]]</f>
        <v>35581752282</v>
      </c>
    </row>
    <row r="18" spans="1:9" ht="23.1" customHeight="1">
      <c r="A18" s="6" t="s">
        <v>294</v>
      </c>
      <c r="B18" s="7">
        <v>347517121</v>
      </c>
      <c r="C18" s="7">
        <v>0</v>
      </c>
      <c r="D18" s="7">
        <v>0</v>
      </c>
      <c r="E18" s="7">
        <f>Table9[[#This Row],[0]]+Table9[[#This Row],[Column3]]+Table9[[#This Row],[Column4]]</f>
        <v>347517121</v>
      </c>
      <c r="F18" s="7">
        <v>7905740397</v>
      </c>
      <c r="G18" s="7">
        <v>-43500000</v>
      </c>
      <c r="H18" s="7">
        <v>-265500000</v>
      </c>
      <c r="I18" s="7">
        <f>Table9[[#This Row],[-10475375.0000]]+Table9[[#This Row],[Column7]]+Table9[[#This Row],[2891800522]]</f>
        <v>7596740397</v>
      </c>
    </row>
    <row r="19" spans="1:9" ht="23.1" customHeight="1">
      <c r="A19" s="6" t="s">
        <v>326</v>
      </c>
      <c r="B19" s="7">
        <v>0</v>
      </c>
      <c r="C19" s="7">
        <v>0</v>
      </c>
      <c r="D19" s="7">
        <v>0</v>
      </c>
      <c r="E19" s="7">
        <f>Table9[[#This Row],[0]]+Table9[[#This Row],[Column3]]+Table9[[#This Row],[Column4]]</f>
        <v>0</v>
      </c>
      <c r="F19" s="7">
        <v>11611067617</v>
      </c>
      <c r="G19" s="7">
        <v>0</v>
      </c>
      <c r="H19" s="7">
        <v>-587500000</v>
      </c>
      <c r="I19" s="7">
        <f>Table9[[#This Row],[-10475375.0000]]+Table9[[#This Row],[Column7]]+Table9[[#This Row],[2891800522]]</f>
        <v>11023567617</v>
      </c>
    </row>
    <row r="20" spans="1:9" ht="23.1" customHeight="1">
      <c r="A20" s="6" t="s">
        <v>327</v>
      </c>
      <c r="B20" s="7">
        <v>0</v>
      </c>
      <c r="C20" s="7">
        <v>0</v>
      </c>
      <c r="D20" s="7">
        <v>0</v>
      </c>
      <c r="E20" s="7">
        <f>Table9[[#This Row],[0]]+Table9[[#This Row],[Column3]]+Table9[[#This Row],[Column4]]</f>
        <v>0</v>
      </c>
      <c r="F20" s="7">
        <v>0</v>
      </c>
      <c r="G20" s="7">
        <v>0</v>
      </c>
      <c r="H20" s="7">
        <v>88344961</v>
      </c>
      <c r="I20" s="7">
        <f>Table9[[#This Row],[-10475375.0000]]+Table9[[#This Row],[Column7]]+Table9[[#This Row],[2891800522]]</f>
        <v>88344961</v>
      </c>
    </row>
    <row r="21" spans="1:9" ht="23.1" customHeight="1">
      <c r="A21" s="6" t="s">
        <v>328</v>
      </c>
      <c r="B21" s="7">
        <v>228728901</v>
      </c>
      <c r="C21" s="7">
        <v>0</v>
      </c>
      <c r="D21" s="7">
        <v>0</v>
      </c>
      <c r="E21" s="7">
        <f>Table9[[#This Row],[0]]+Table9[[#This Row],[Column3]]+Table9[[#This Row],[Column4]]</f>
        <v>228728901</v>
      </c>
      <c r="F21" s="7">
        <v>10049169476</v>
      </c>
      <c r="G21" s="7">
        <v>0</v>
      </c>
      <c r="H21" s="7">
        <v>1263526506</v>
      </c>
      <c r="I21" s="7">
        <f>Table9[[#This Row],[-10475375.0000]]+Table9[[#This Row],[Column7]]+Table9[[#This Row],[2891800522]]</f>
        <v>11312695982</v>
      </c>
    </row>
    <row r="22" spans="1:9" ht="23.1" customHeight="1">
      <c r="A22" s="6" t="s">
        <v>329</v>
      </c>
      <c r="B22" s="7">
        <v>0</v>
      </c>
      <c r="C22" s="7">
        <v>0</v>
      </c>
      <c r="D22" s="7">
        <v>0</v>
      </c>
      <c r="E22" s="7">
        <f>Table9[[#This Row],[0]]+Table9[[#This Row],[Column3]]+Table9[[#This Row],[Column4]]</f>
        <v>0</v>
      </c>
      <c r="F22" s="7">
        <v>1842747684</v>
      </c>
      <c r="G22" s="7">
        <v>0</v>
      </c>
      <c r="H22" s="7">
        <v>-144999704</v>
      </c>
      <c r="I22" s="7">
        <f>Table9[[#This Row],[-10475375.0000]]+Table9[[#This Row],[Column7]]+Table9[[#This Row],[2891800522]]</f>
        <v>1697747980</v>
      </c>
    </row>
    <row r="23" spans="1:9" ht="23.1" customHeight="1">
      <c r="A23" s="6" t="s">
        <v>330</v>
      </c>
      <c r="B23" s="7">
        <v>1</v>
      </c>
      <c r="C23" s="7">
        <v>0</v>
      </c>
      <c r="D23" s="7">
        <v>0</v>
      </c>
      <c r="E23" s="7">
        <f>Table9[[#This Row],[0]]+Table9[[#This Row],[Column3]]+Table9[[#This Row],[Column4]]</f>
        <v>1</v>
      </c>
      <c r="F23" s="7">
        <v>2816836364</v>
      </c>
      <c r="G23" s="7">
        <v>0</v>
      </c>
      <c r="H23" s="7">
        <v>-224904641</v>
      </c>
      <c r="I23" s="7">
        <f>Table9[[#This Row],[-10475375.0000]]+Table9[[#This Row],[Column7]]+Table9[[#This Row],[2891800522]]</f>
        <v>2591931723</v>
      </c>
    </row>
    <row r="24" spans="1:9" ht="23.1" customHeight="1">
      <c r="A24" s="6" t="s">
        <v>290</v>
      </c>
      <c r="B24" s="7">
        <v>585730234</v>
      </c>
      <c r="C24" s="7">
        <v>0</v>
      </c>
      <c r="D24" s="7">
        <v>0</v>
      </c>
      <c r="E24" s="7">
        <f>Table9[[#This Row],[0]]+Table9[[#This Row],[Column3]]+Table9[[#This Row],[Column4]]</f>
        <v>585730234</v>
      </c>
      <c r="F24" s="7">
        <v>9216528499</v>
      </c>
      <c r="G24" s="7">
        <v>-72418800</v>
      </c>
      <c r="H24" s="7">
        <v>-533646700</v>
      </c>
      <c r="I24" s="7">
        <f>Table9[[#This Row],[-10475375.0000]]+Table9[[#This Row],[Column7]]+Table9[[#This Row],[2891800522]]</f>
        <v>8610462999</v>
      </c>
    </row>
    <row r="25" spans="1:9" ht="23.1" customHeight="1">
      <c r="A25" s="6" t="s">
        <v>331</v>
      </c>
      <c r="B25" s="7">
        <v>0</v>
      </c>
      <c r="C25" s="7">
        <v>0</v>
      </c>
      <c r="D25" s="7">
        <v>0</v>
      </c>
      <c r="E25" s="7">
        <f>Table9[[#This Row],[0]]+Table9[[#This Row],[Column3]]+Table9[[#This Row],[Column4]]</f>
        <v>0</v>
      </c>
      <c r="F25" s="7">
        <v>0</v>
      </c>
      <c r="G25" s="7">
        <v>0</v>
      </c>
      <c r="H25" s="7">
        <v>147039274</v>
      </c>
      <c r="I25" s="7">
        <f>Table9[[#This Row],[-10475375.0000]]+Table9[[#This Row],[Column7]]+Table9[[#This Row],[2891800522]]</f>
        <v>147039274</v>
      </c>
    </row>
    <row r="26" spans="1:9" ht="23.1" customHeight="1">
      <c r="A26" s="6" t="s">
        <v>303</v>
      </c>
      <c r="B26" s="7">
        <v>53779590946</v>
      </c>
      <c r="C26" s="7">
        <v>-197173224</v>
      </c>
      <c r="D26" s="7">
        <v>-5400051626</v>
      </c>
      <c r="E26" s="7">
        <f>Table9[[#This Row],[0]]+Table9[[#This Row],[Column3]]+Table9[[#This Row],[Column4]]</f>
        <v>48182366096</v>
      </c>
      <c r="F26" s="7">
        <v>234348489553</v>
      </c>
      <c r="G26" s="7">
        <v>-4034693186</v>
      </c>
      <c r="H26" s="7">
        <v>-52751784022</v>
      </c>
      <c r="I26" s="7">
        <f>Table9[[#This Row],[-10475375.0000]]+Table9[[#This Row],[Column7]]+Table9[[#This Row],[2891800522]]</f>
        <v>177562012345</v>
      </c>
    </row>
    <row r="27" spans="1:9" ht="23.1" customHeight="1">
      <c r="A27" s="6" t="s">
        <v>332</v>
      </c>
      <c r="B27" s="7">
        <v>6</v>
      </c>
      <c r="C27" s="7">
        <v>0</v>
      </c>
      <c r="D27" s="7">
        <v>0</v>
      </c>
      <c r="E27" s="7">
        <f>Table9[[#This Row],[0]]+Table9[[#This Row],[Column3]]+Table9[[#This Row],[Column4]]</f>
        <v>6</v>
      </c>
      <c r="F27" s="7">
        <v>6415338317</v>
      </c>
      <c r="G27" s="7">
        <v>0</v>
      </c>
      <c r="H27" s="7">
        <v>-5842329323</v>
      </c>
      <c r="I27" s="7">
        <f>Table9[[#This Row],[-10475375.0000]]+Table9[[#This Row],[Column7]]+Table9[[#This Row],[2891800522]]</f>
        <v>573008994</v>
      </c>
    </row>
    <row r="28" spans="1:9" ht="23.1" customHeight="1">
      <c r="A28" s="6" t="s">
        <v>333</v>
      </c>
      <c r="B28" s="7">
        <v>0</v>
      </c>
      <c r="C28" s="7">
        <v>0</v>
      </c>
      <c r="D28" s="7">
        <v>0</v>
      </c>
      <c r="E28" s="7">
        <f>Table9[[#This Row],[0]]+Table9[[#This Row],[Column3]]+Table9[[#This Row],[Column4]]</f>
        <v>0</v>
      </c>
      <c r="F28" s="7">
        <v>0</v>
      </c>
      <c r="G28" s="7">
        <v>0</v>
      </c>
      <c r="H28" s="7">
        <v>185029024</v>
      </c>
      <c r="I28" s="7">
        <f>Table9[[#This Row],[-10475375.0000]]+Table9[[#This Row],[Column7]]+Table9[[#This Row],[2891800522]]</f>
        <v>185029024</v>
      </c>
    </row>
    <row r="29" spans="1:9" ht="23.1" customHeight="1">
      <c r="A29" s="6" t="s">
        <v>334</v>
      </c>
      <c r="B29" s="7">
        <v>0</v>
      </c>
      <c r="C29" s="7">
        <v>0</v>
      </c>
      <c r="D29" s="7">
        <v>0</v>
      </c>
      <c r="E29" s="7">
        <f>Table9[[#This Row],[0]]+Table9[[#This Row],[Column3]]+Table9[[#This Row],[Column4]]</f>
        <v>0</v>
      </c>
      <c r="F29" s="7">
        <v>5128767150</v>
      </c>
      <c r="G29" s="7">
        <v>0</v>
      </c>
      <c r="H29" s="7">
        <v>-6453575115</v>
      </c>
      <c r="I29" s="7">
        <f>Table9[[#This Row],[-10475375.0000]]+Table9[[#This Row],[Column7]]+Table9[[#This Row],[2891800522]]</f>
        <v>-1324807965</v>
      </c>
    </row>
    <row r="30" spans="1:9" ht="23.1" customHeight="1">
      <c r="A30" s="6" t="s">
        <v>297</v>
      </c>
      <c r="B30" s="7">
        <v>5952328801</v>
      </c>
      <c r="C30" s="7">
        <v>1450000000</v>
      </c>
      <c r="D30" s="7">
        <v>-1882002160</v>
      </c>
      <c r="E30" s="7">
        <f>Table9[[#This Row],[0]]+Table9[[#This Row],[Column3]]+Table9[[#This Row],[Column4]]</f>
        <v>5520326641</v>
      </c>
      <c r="F30" s="7">
        <v>21577572454</v>
      </c>
      <c r="G30" s="7">
        <v>0</v>
      </c>
      <c r="H30" s="7">
        <v>-5087003240</v>
      </c>
      <c r="I30" s="7">
        <f>Table9[[#This Row],[-10475375.0000]]+Table9[[#This Row],[Column7]]+Table9[[#This Row],[2891800522]]</f>
        <v>16490569214</v>
      </c>
    </row>
    <row r="31" spans="1:9" ht="23.1" customHeight="1" thickBot="1">
      <c r="A31" s="6" t="s">
        <v>182</v>
      </c>
      <c r="B31" s="42">
        <f t="shared" ref="B31:I31" si="0">SUM(B10:B30)</f>
        <v>66583932942</v>
      </c>
      <c r="C31" s="42">
        <f t="shared" si="0"/>
        <v>1252826776</v>
      </c>
      <c r="D31" s="42">
        <f t="shared" si="0"/>
        <v>-7282053786</v>
      </c>
      <c r="E31" s="42">
        <f t="shared" si="0"/>
        <v>60554705932</v>
      </c>
      <c r="F31" s="42">
        <f t="shared" si="0"/>
        <v>491250689952</v>
      </c>
      <c r="G31" s="42">
        <f t="shared" si="0"/>
        <v>-4600349386</v>
      </c>
      <c r="H31" s="42">
        <f t="shared" si="0"/>
        <v>-84438816346</v>
      </c>
      <c r="I31" s="42">
        <f t="shared" si="0"/>
        <v>402211524220</v>
      </c>
    </row>
    <row r="32" spans="1:9" ht="23.1" customHeight="1" thickTop="1">
      <c r="A32" s="14" t="s">
        <v>183</v>
      </c>
      <c r="B32" s="16"/>
      <c r="C32" s="16"/>
      <c r="D32" s="16"/>
      <c r="E32" s="16"/>
      <c r="F32" s="16"/>
      <c r="G32" s="16"/>
      <c r="H32" s="16"/>
      <c r="I32" s="16"/>
    </row>
    <row r="34" spans="4:9">
      <c r="D34" s="70"/>
      <c r="E34" s="70"/>
      <c r="F34" s="70"/>
      <c r="G34" s="70"/>
      <c r="H34" s="70"/>
      <c r="I34" s="70"/>
    </row>
    <row r="35" spans="4:9">
      <c r="D35" s="70"/>
      <c r="E35" s="115"/>
      <c r="F35" s="70"/>
      <c r="G35" s="115"/>
      <c r="H35" s="70"/>
      <c r="I35" s="116"/>
    </row>
    <row r="36" spans="4:9">
      <c r="D36" s="70"/>
      <c r="E36" s="72"/>
      <c r="F36" s="70"/>
      <c r="G36" s="116"/>
      <c r="H36" s="70"/>
      <c r="I36" s="117"/>
    </row>
    <row r="37" spans="4:9">
      <c r="D37" s="70"/>
      <c r="E37" s="117"/>
      <c r="F37" s="70"/>
      <c r="G37" s="118"/>
      <c r="H37" s="70"/>
      <c r="I37" s="70"/>
    </row>
    <row r="38" spans="4:9">
      <c r="D38" s="70"/>
      <c r="E38" s="70"/>
      <c r="F38" s="70"/>
      <c r="G38" s="71"/>
      <c r="H38" s="70"/>
      <c r="I38" s="70"/>
    </row>
    <row r="39" spans="4:9">
      <c r="D39" s="70"/>
      <c r="E39" s="70"/>
      <c r="F39" s="70"/>
      <c r="G39" s="70"/>
      <c r="H39" s="70"/>
      <c r="I39" s="70"/>
    </row>
  </sheetData>
  <mergeCells count="15">
    <mergeCell ref="A1:I1"/>
    <mergeCell ref="A2:I2"/>
    <mergeCell ref="A3:I3"/>
    <mergeCell ref="B7:B8"/>
    <mergeCell ref="C7:C8"/>
    <mergeCell ref="D7:D8"/>
    <mergeCell ref="F7:F8"/>
    <mergeCell ref="G7:G8"/>
    <mergeCell ref="H7:H8"/>
    <mergeCell ref="A4:I4"/>
    <mergeCell ref="B6:E6"/>
    <mergeCell ref="F6:I6"/>
    <mergeCell ref="A7:A9"/>
    <mergeCell ref="I7:I9"/>
    <mergeCell ref="E7:E9"/>
  </mergeCells>
  <pageMargins left="0.7" right="0.7" top="0.75" bottom="0.75" header="0.3" footer="0.3"/>
  <pageSetup paperSize="9" scale="85" orientation="landscape" r:id="rId1"/>
  <headerFooter differentOddEven="1" differentFirst="1"/>
  <drawing r:id="rId2"/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3"/>
  <sheetViews>
    <sheetView rightToLeft="1" view="pageBreakPreview" topLeftCell="A80" zoomScale="106" zoomScaleNormal="100" zoomScaleSheetLayoutView="106" workbookViewId="0">
      <selection activeCell="D93" sqref="D93"/>
    </sheetView>
  </sheetViews>
  <sheetFormatPr defaultColWidth="0" defaultRowHeight="22.5"/>
  <cols>
    <col min="1" max="1" width="12.85546875" style="8" customWidth="1"/>
    <col min="2" max="2" width="29.85546875" style="8" bestFit="1" customWidth="1"/>
    <col min="3" max="3" width="26.5703125" style="8" bestFit="1" customWidth="1"/>
    <col min="4" max="4" width="29.85546875" style="8" bestFit="1" customWidth="1"/>
    <col min="5" max="5" width="26.5703125" style="8" bestFit="1" customWidth="1"/>
    <col min="6" max="6" width="0.7109375" style="1" customWidth="1"/>
    <col min="7" max="7" width="0" style="1" hidden="1" customWidth="1"/>
    <col min="8" max="16384" width="0" style="1" hidden="1"/>
  </cols>
  <sheetData>
    <row r="1" spans="1:6">
      <c r="A1" s="78" t="s">
        <v>0</v>
      </c>
      <c r="B1" s="78"/>
      <c r="C1" s="78"/>
      <c r="D1" s="78"/>
      <c r="E1" s="78"/>
    </row>
    <row r="2" spans="1:6">
      <c r="A2" s="78" t="s">
        <v>313</v>
      </c>
      <c r="B2" s="78"/>
      <c r="C2" s="78"/>
      <c r="D2" s="78"/>
      <c r="E2" s="78"/>
    </row>
    <row r="3" spans="1:6">
      <c r="A3" s="78" t="s">
        <v>314</v>
      </c>
      <c r="B3" s="78"/>
      <c r="C3" s="78"/>
      <c r="D3" s="78"/>
      <c r="E3" s="78"/>
    </row>
    <row r="4" spans="1:6">
      <c r="A4" s="103" t="s">
        <v>335</v>
      </c>
      <c r="B4" s="103"/>
      <c r="C4" s="103"/>
      <c r="D4" s="103"/>
      <c r="E4" s="103"/>
    </row>
    <row r="5" spans="1:6">
      <c r="A5" s="9"/>
      <c r="B5" s="9"/>
      <c r="C5" s="9"/>
      <c r="D5" s="9"/>
      <c r="E5" s="9"/>
    </row>
    <row r="6" spans="1:6" ht="37.5" customHeight="1">
      <c r="A6" s="55" t="s">
        <v>336</v>
      </c>
      <c r="B6" s="107" t="s">
        <v>469</v>
      </c>
      <c r="C6" s="107"/>
      <c r="D6" s="108" t="s">
        <v>316</v>
      </c>
      <c r="E6" s="108"/>
      <c r="F6" s="10"/>
    </row>
    <row r="7" spans="1:6" ht="59.25" customHeight="1">
      <c r="A7" s="11" t="s">
        <v>337</v>
      </c>
      <c r="B7" s="12" t="s">
        <v>338</v>
      </c>
      <c r="C7" s="12" t="s">
        <v>339</v>
      </c>
      <c r="D7" s="12" t="s">
        <v>338</v>
      </c>
      <c r="E7" s="12" t="s">
        <v>339</v>
      </c>
      <c r="F7" s="8"/>
    </row>
    <row r="8" spans="1:6" ht="22.5" customHeight="1">
      <c r="A8" s="5"/>
      <c r="B8" s="13"/>
      <c r="C8" s="5"/>
      <c r="D8" s="13"/>
      <c r="E8" s="5"/>
      <c r="F8" s="8"/>
    </row>
    <row r="9" spans="1:6" ht="23.1" customHeight="1">
      <c r="A9" s="7" t="s">
        <v>37</v>
      </c>
      <c r="B9" s="7">
        <v>411150</v>
      </c>
      <c r="C9" s="7">
        <v>10</v>
      </c>
      <c r="D9" s="7">
        <v>4684344890</v>
      </c>
      <c r="E9" s="7">
        <v>10</v>
      </c>
    </row>
    <row r="10" spans="1:6" ht="23.1" customHeight="1">
      <c r="A10" s="7" t="s">
        <v>120</v>
      </c>
      <c r="B10" s="7">
        <v>413287</v>
      </c>
      <c r="C10" s="7">
        <v>10</v>
      </c>
      <c r="D10" s="7">
        <v>871977889</v>
      </c>
      <c r="E10" s="7">
        <v>10</v>
      </c>
    </row>
    <row r="11" spans="1:6" ht="23.1" customHeight="1">
      <c r="A11" s="7" t="s">
        <v>59</v>
      </c>
      <c r="B11" s="7">
        <v>211071667</v>
      </c>
      <c r="C11" s="7">
        <v>10</v>
      </c>
      <c r="D11" s="7">
        <v>4464711005</v>
      </c>
      <c r="E11" s="7">
        <v>10</v>
      </c>
    </row>
    <row r="12" spans="1:6" ht="23.1" customHeight="1">
      <c r="A12" s="7" t="s">
        <v>77</v>
      </c>
      <c r="B12" s="7">
        <v>410958</v>
      </c>
      <c r="C12" s="7">
        <v>10</v>
      </c>
      <c r="D12" s="7">
        <v>883201551</v>
      </c>
      <c r="E12" s="7">
        <v>10</v>
      </c>
    </row>
    <row r="13" spans="1:6" ht="23.1" customHeight="1">
      <c r="A13" s="7" t="s">
        <v>75</v>
      </c>
      <c r="B13" s="7">
        <v>410958</v>
      </c>
      <c r="C13" s="7">
        <v>10</v>
      </c>
      <c r="D13" s="7">
        <v>241818901</v>
      </c>
      <c r="E13" s="7">
        <v>10</v>
      </c>
    </row>
    <row r="14" spans="1:6" ht="23.1" customHeight="1">
      <c r="A14" s="7" t="s">
        <v>176</v>
      </c>
      <c r="B14" s="7">
        <v>133673510</v>
      </c>
      <c r="C14" s="7">
        <v>10</v>
      </c>
      <c r="D14" s="7">
        <v>1632595422</v>
      </c>
      <c r="E14" s="7">
        <v>10</v>
      </c>
    </row>
    <row r="15" spans="1:6" ht="23.1" customHeight="1">
      <c r="A15" s="7" t="s">
        <v>35</v>
      </c>
      <c r="B15" s="7">
        <v>312626572</v>
      </c>
      <c r="C15" s="7">
        <v>10</v>
      </c>
      <c r="D15" s="7">
        <v>3520235192</v>
      </c>
      <c r="E15" s="7">
        <v>10</v>
      </c>
    </row>
    <row r="16" spans="1:6" ht="23.1" customHeight="1">
      <c r="A16" s="7" t="s">
        <v>142</v>
      </c>
      <c r="B16" s="7">
        <v>413698</v>
      </c>
      <c r="C16" s="7">
        <v>10</v>
      </c>
      <c r="D16" s="7">
        <v>1030804012</v>
      </c>
      <c r="E16" s="7">
        <v>10</v>
      </c>
    </row>
    <row r="17" spans="1:5" ht="23.1" customHeight="1">
      <c r="A17" s="7" t="s">
        <v>164</v>
      </c>
      <c r="B17" s="7">
        <v>179207328</v>
      </c>
      <c r="C17" s="7">
        <v>10</v>
      </c>
      <c r="D17" s="7">
        <v>726741461</v>
      </c>
      <c r="E17" s="7">
        <v>10</v>
      </c>
    </row>
    <row r="18" spans="1:5" ht="23.1" customHeight="1">
      <c r="A18" s="7" t="s">
        <v>100</v>
      </c>
      <c r="B18" s="7">
        <v>734794839</v>
      </c>
      <c r="C18" s="7">
        <v>10</v>
      </c>
      <c r="D18" s="7">
        <v>1969207656</v>
      </c>
      <c r="E18" s="7">
        <v>10</v>
      </c>
    </row>
    <row r="19" spans="1:5" ht="23.1" customHeight="1">
      <c r="A19" s="7" t="s">
        <v>122</v>
      </c>
      <c r="B19" s="7">
        <v>17150972</v>
      </c>
      <c r="C19" s="7">
        <v>10</v>
      </c>
      <c r="D19" s="7">
        <v>278413569</v>
      </c>
      <c r="E19" s="7">
        <v>10</v>
      </c>
    </row>
    <row r="20" spans="1:5" ht="23.1" customHeight="1">
      <c r="A20" s="7" t="s">
        <v>61</v>
      </c>
      <c r="B20" s="7">
        <v>29583408</v>
      </c>
      <c r="C20" s="7">
        <v>10</v>
      </c>
      <c r="D20" s="7">
        <v>590654904</v>
      </c>
      <c r="E20" s="7">
        <v>10</v>
      </c>
    </row>
    <row r="21" spans="1:5" ht="23.1" customHeight="1">
      <c r="A21" s="7" t="s">
        <v>79</v>
      </c>
      <c r="B21" s="7">
        <v>52235852</v>
      </c>
      <c r="C21" s="7">
        <v>10</v>
      </c>
      <c r="D21" s="7">
        <v>1282603834</v>
      </c>
      <c r="E21" s="7">
        <v>10</v>
      </c>
    </row>
    <row r="22" spans="1:5" ht="23.1" customHeight="1">
      <c r="A22" s="7" t="s">
        <v>180</v>
      </c>
      <c r="B22" s="7">
        <v>410958</v>
      </c>
      <c r="C22" s="7">
        <v>10</v>
      </c>
      <c r="D22" s="7">
        <v>493179660</v>
      </c>
      <c r="E22" s="7">
        <v>10</v>
      </c>
    </row>
    <row r="23" spans="1:5" ht="23.1" customHeight="1">
      <c r="A23" s="7" t="s">
        <v>178</v>
      </c>
      <c r="B23" s="7">
        <v>24430046</v>
      </c>
      <c r="C23" s="7">
        <v>10</v>
      </c>
      <c r="D23" s="7">
        <v>610309581</v>
      </c>
      <c r="E23" s="7">
        <v>10</v>
      </c>
    </row>
    <row r="24" spans="1:5" ht="23.1" customHeight="1">
      <c r="A24" s="7" t="s">
        <v>118</v>
      </c>
      <c r="B24" s="7">
        <v>410958</v>
      </c>
      <c r="C24" s="7">
        <v>10</v>
      </c>
      <c r="D24" s="7">
        <v>1551159332</v>
      </c>
      <c r="E24" s="7">
        <v>10</v>
      </c>
    </row>
    <row r="25" spans="1:5" ht="23.1" customHeight="1">
      <c r="A25" s="7" t="s">
        <v>73</v>
      </c>
      <c r="B25" s="7">
        <v>410958</v>
      </c>
      <c r="C25" s="7">
        <v>10</v>
      </c>
      <c r="D25" s="7">
        <v>450872211</v>
      </c>
      <c r="E25" s="7">
        <v>10</v>
      </c>
    </row>
    <row r="26" spans="1:5" ht="23.1" customHeight="1">
      <c r="A26" s="7" t="s">
        <v>98</v>
      </c>
      <c r="B26" s="7">
        <v>79835557</v>
      </c>
      <c r="C26" s="7">
        <v>10</v>
      </c>
      <c r="D26" s="7">
        <v>483359784</v>
      </c>
      <c r="E26" s="7">
        <v>10</v>
      </c>
    </row>
    <row r="27" spans="1:5" ht="23.1" customHeight="1">
      <c r="A27" s="7" t="s">
        <v>33</v>
      </c>
      <c r="B27" s="7">
        <v>410958</v>
      </c>
      <c r="C27" s="7">
        <v>10</v>
      </c>
      <c r="D27" s="7">
        <v>581414255</v>
      </c>
      <c r="E27" s="7">
        <v>10</v>
      </c>
    </row>
    <row r="28" spans="1:5" ht="23.1" customHeight="1">
      <c r="A28" s="7" t="s">
        <v>57</v>
      </c>
      <c r="B28" s="7">
        <v>99085736</v>
      </c>
      <c r="C28" s="7">
        <v>10</v>
      </c>
      <c r="D28" s="7">
        <v>627792965</v>
      </c>
      <c r="E28" s="7">
        <v>10</v>
      </c>
    </row>
    <row r="29" spans="1:5" ht="23.1" customHeight="1">
      <c r="A29" s="7" t="s">
        <v>162</v>
      </c>
      <c r="B29" s="7">
        <v>410958</v>
      </c>
      <c r="C29" s="7">
        <v>10</v>
      </c>
      <c r="D29" s="7">
        <v>910676964</v>
      </c>
      <c r="E29" s="7">
        <v>10</v>
      </c>
    </row>
    <row r="30" spans="1:5" ht="23.1" customHeight="1">
      <c r="A30" s="7" t="s">
        <v>174</v>
      </c>
      <c r="B30" s="7">
        <v>41475844</v>
      </c>
      <c r="C30" s="7">
        <v>10</v>
      </c>
      <c r="D30" s="7">
        <v>904408695</v>
      </c>
      <c r="E30" s="7">
        <v>10</v>
      </c>
    </row>
    <row r="31" spans="1:5" ht="23.1" customHeight="1">
      <c r="A31" s="7" t="s">
        <v>116</v>
      </c>
      <c r="B31" s="7">
        <v>395877</v>
      </c>
      <c r="C31" s="7">
        <v>10</v>
      </c>
      <c r="D31" s="7">
        <v>343784702</v>
      </c>
      <c r="E31" s="7">
        <v>10</v>
      </c>
    </row>
    <row r="32" spans="1:5" ht="23.1" customHeight="1">
      <c r="A32" s="7" t="s">
        <v>31</v>
      </c>
      <c r="B32" s="7">
        <v>60341281</v>
      </c>
      <c r="C32" s="7">
        <v>10</v>
      </c>
      <c r="D32" s="7">
        <v>705744432</v>
      </c>
      <c r="E32" s="7">
        <v>10</v>
      </c>
    </row>
    <row r="33" spans="1:5" ht="23.1" customHeight="1">
      <c r="A33" s="7" t="s">
        <v>140</v>
      </c>
      <c r="B33" s="7">
        <v>3179586</v>
      </c>
      <c r="C33" s="7">
        <v>10</v>
      </c>
      <c r="D33" s="7">
        <v>345989562</v>
      </c>
      <c r="E33" s="7">
        <v>10</v>
      </c>
    </row>
    <row r="34" spans="1:5" ht="23.1" customHeight="1">
      <c r="A34" s="7" t="s">
        <v>160</v>
      </c>
      <c r="B34" s="7">
        <v>7454355</v>
      </c>
      <c r="C34" s="7">
        <v>10</v>
      </c>
      <c r="D34" s="7">
        <v>701662986</v>
      </c>
      <c r="E34" s="7">
        <v>10</v>
      </c>
    </row>
    <row r="35" spans="1:5" ht="23.1" customHeight="1">
      <c r="A35" s="7" t="s">
        <v>96</v>
      </c>
      <c r="B35" s="7">
        <v>2578944</v>
      </c>
      <c r="C35" s="7">
        <v>10</v>
      </c>
      <c r="D35" s="7">
        <v>227604333</v>
      </c>
      <c r="E35" s="7">
        <v>10</v>
      </c>
    </row>
    <row r="36" spans="1:5" ht="23.1" customHeight="1">
      <c r="A36" s="7" t="s">
        <v>114</v>
      </c>
      <c r="B36" s="7">
        <v>410958</v>
      </c>
      <c r="C36" s="7">
        <v>10</v>
      </c>
      <c r="D36" s="7">
        <v>928890076</v>
      </c>
      <c r="E36" s="7">
        <v>10</v>
      </c>
    </row>
    <row r="37" spans="1:5" ht="23.1" customHeight="1">
      <c r="A37" s="7" t="s">
        <v>55</v>
      </c>
      <c r="B37" s="7">
        <v>65561781</v>
      </c>
      <c r="C37" s="7">
        <v>10</v>
      </c>
      <c r="D37" s="7">
        <v>837605957</v>
      </c>
      <c r="E37" s="7">
        <v>10</v>
      </c>
    </row>
    <row r="38" spans="1:5" ht="23.1" customHeight="1">
      <c r="A38" s="7" t="s">
        <v>71</v>
      </c>
      <c r="B38" s="7">
        <v>4439525</v>
      </c>
      <c r="C38" s="7">
        <v>10</v>
      </c>
      <c r="D38" s="7">
        <v>833707064</v>
      </c>
      <c r="E38" s="7">
        <v>10</v>
      </c>
    </row>
    <row r="39" spans="1:5" ht="23.1" customHeight="1">
      <c r="A39" s="7" t="s">
        <v>172</v>
      </c>
      <c r="B39" s="7">
        <v>137470455</v>
      </c>
      <c r="C39" s="7">
        <v>10</v>
      </c>
      <c r="D39" s="7">
        <v>1652532127</v>
      </c>
      <c r="E39" s="7">
        <v>10</v>
      </c>
    </row>
    <row r="40" spans="1:5" ht="23.1" customHeight="1">
      <c r="A40" s="7" t="s">
        <v>29</v>
      </c>
      <c r="B40" s="7">
        <v>410958</v>
      </c>
      <c r="C40" s="7">
        <v>10</v>
      </c>
      <c r="D40" s="7">
        <v>693607454</v>
      </c>
      <c r="E40" s="7">
        <v>10</v>
      </c>
    </row>
    <row r="41" spans="1:5" ht="23.1" customHeight="1">
      <c r="A41" s="7" t="s">
        <v>138</v>
      </c>
      <c r="B41" s="7">
        <v>410958</v>
      </c>
      <c r="C41" s="7">
        <v>10</v>
      </c>
      <c r="D41" s="7">
        <v>1162599743</v>
      </c>
      <c r="E41" s="7">
        <v>10</v>
      </c>
    </row>
    <row r="42" spans="1:5" ht="23.1" customHeight="1">
      <c r="A42" s="7" t="s">
        <v>136</v>
      </c>
      <c r="B42" s="7">
        <v>0</v>
      </c>
      <c r="C42" s="7">
        <v>10</v>
      </c>
      <c r="D42" s="7">
        <v>90644403</v>
      </c>
      <c r="E42" s="7">
        <v>10</v>
      </c>
    </row>
    <row r="43" spans="1:5" ht="23.1" customHeight="1">
      <c r="A43" s="7" t="s">
        <v>69</v>
      </c>
      <c r="B43" s="7">
        <v>155835353</v>
      </c>
      <c r="C43" s="7">
        <v>10</v>
      </c>
      <c r="D43" s="7">
        <v>884609015</v>
      </c>
      <c r="E43" s="7">
        <v>10</v>
      </c>
    </row>
    <row r="44" spans="1:5" ht="23.1" customHeight="1">
      <c r="A44" s="7" t="s">
        <v>94</v>
      </c>
      <c r="B44" s="7">
        <v>32659639</v>
      </c>
      <c r="C44" s="7">
        <v>10</v>
      </c>
      <c r="D44" s="7">
        <v>424198542</v>
      </c>
      <c r="E44" s="7">
        <v>10</v>
      </c>
    </row>
    <row r="45" spans="1:5" ht="23.1" customHeight="1">
      <c r="A45" s="7" t="s">
        <v>27</v>
      </c>
      <c r="B45" s="7">
        <v>5297868</v>
      </c>
      <c r="C45" s="7">
        <v>10</v>
      </c>
      <c r="D45" s="7">
        <v>146349810</v>
      </c>
      <c r="E45" s="7">
        <v>10</v>
      </c>
    </row>
    <row r="46" spans="1:5" ht="23.1" customHeight="1">
      <c r="A46" s="7" t="s">
        <v>53</v>
      </c>
      <c r="B46" s="7">
        <v>62983350</v>
      </c>
      <c r="C46" s="7">
        <v>10</v>
      </c>
      <c r="D46" s="7">
        <v>713325553</v>
      </c>
      <c r="E46" s="7">
        <v>10</v>
      </c>
    </row>
    <row r="47" spans="1:5" ht="23.1" customHeight="1">
      <c r="A47" s="7" t="s">
        <v>158</v>
      </c>
      <c r="B47" s="7">
        <v>410958</v>
      </c>
      <c r="C47" s="7">
        <v>10</v>
      </c>
      <c r="D47" s="7">
        <v>1236876407</v>
      </c>
      <c r="E47" s="7">
        <v>10</v>
      </c>
    </row>
    <row r="48" spans="1:5" ht="23.1" customHeight="1">
      <c r="A48" s="7" t="s">
        <v>170</v>
      </c>
      <c r="B48" s="7">
        <v>72814293</v>
      </c>
      <c r="C48" s="7">
        <v>10</v>
      </c>
      <c r="D48" s="7">
        <v>568266562</v>
      </c>
      <c r="E48" s="7">
        <v>10</v>
      </c>
    </row>
    <row r="49" spans="1:5" ht="23.1" customHeight="1">
      <c r="A49" s="7" t="s">
        <v>112</v>
      </c>
      <c r="B49" s="7">
        <v>4985232</v>
      </c>
      <c r="C49" s="7">
        <v>10</v>
      </c>
      <c r="D49" s="7">
        <v>523761112</v>
      </c>
      <c r="E49" s="7">
        <v>10</v>
      </c>
    </row>
    <row r="50" spans="1:5" ht="23.1" customHeight="1">
      <c r="A50" s="7" t="s">
        <v>134</v>
      </c>
      <c r="B50" s="7">
        <v>1293237</v>
      </c>
      <c r="C50" s="7">
        <v>10</v>
      </c>
      <c r="D50" s="7">
        <v>367782538</v>
      </c>
      <c r="E50" s="7">
        <v>10</v>
      </c>
    </row>
    <row r="51" spans="1:5" ht="23.1" customHeight="1">
      <c r="A51" s="7" t="s">
        <v>67</v>
      </c>
      <c r="B51" s="7">
        <v>8464758</v>
      </c>
      <c r="C51" s="7">
        <v>10</v>
      </c>
      <c r="D51" s="7">
        <v>181594164</v>
      </c>
      <c r="E51" s="7">
        <v>10</v>
      </c>
    </row>
    <row r="52" spans="1:5" ht="23.1" customHeight="1">
      <c r="A52" s="7" t="s">
        <v>156</v>
      </c>
      <c r="B52" s="7">
        <v>410958</v>
      </c>
      <c r="C52" s="7">
        <v>10</v>
      </c>
      <c r="D52" s="7">
        <v>293835318</v>
      </c>
      <c r="E52" s="7">
        <v>10</v>
      </c>
    </row>
    <row r="53" spans="1:5" ht="23.1" customHeight="1">
      <c r="A53" s="7" t="s">
        <v>92</v>
      </c>
      <c r="B53" s="7">
        <v>97708985</v>
      </c>
      <c r="C53" s="7">
        <v>10</v>
      </c>
      <c r="D53" s="7">
        <v>1035358057</v>
      </c>
      <c r="E53" s="7">
        <v>10</v>
      </c>
    </row>
    <row r="54" spans="1:5" ht="23.1" customHeight="1">
      <c r="A54" s="7" t="s">
        <v>110</v>
      </c>
      <c r="B54" s="7">
        <v>65259542</v>
      </c>
      <c r="C54" s="7">
        <v>10</v>
      </c>
      <c r="D54" s="7">
        <v>546307303</v>
      </c>
      <c r="E54" s="7">
        <v>10</v>
      </c>
    </row>
    <row r="55" spans="1:5" ht="23.1" customHeight="1">
      <c r="A55" s="7" t="s">
        <v>51</v>
      </c>
      <c r="B55" s="7">
        <v>410958</v>
      </c>
      <c r="C55" s="7">
        <v>10</v>
      </c>
      <c r="D55" s="7">
        <v>451194790</v>
      </c>
      <c r="E55" s="7">
        <v>10</v>
      </c>
    </row>
    <row r="56" spans="1:5" ht="23.1" customHeight="1">
      <c r="A56" s="7" t="s">
        <v>65</v>
      </c>
      <c r="B56" s="7">
        <v>133376179</v>
      </c>
      <c r="C56" s="7">
        <v>10</v>
      </c>
      <c r="D56" s="7">
        <v>1133803542</v>
      </c>
      <c r="E56" s="7">
        <v>10</v>
      </c>
    </row>
    <row r="57" spans="1:5" ht="23.1" customHeight="1">
      <c r="A57" s="7" t="s">
        <v>25</v>
      </c>
      <c r="B57" s="7">
        <v>58439319</v>
      </c>
      <c r="C57" s="7">
        <v>10</v>
      </c>
      <c r="D57" s="7">
        <v>1272512714</v>
      </c>
      <c r="E57" s="7">
        <v>10</v>
      </c>
    </row>
    <row r="58" spans="1:5" ht="23.1" customHeight="1">
      <c r="A58" s="7" t="s">
        <v>132</v>
      </c>
      <c r="B58" s="7">
        <v>158546667</v>
      </c>
      <c r="C58" s="7">
        <v>10</v>
      </c>
      <c r="D58" s="7">
        <v>2061362330</v>
      </c>
      <c r="E58" s="7">
        <v>10</v>
      </c>
    </row>
    <row r="59" spans="1:5" ht="23.1" customHeight="1">
      <c r="A59" s="7" t="s">
        <v>154</v>
      </c>
      <c r="B59" s="7">
        <v>410958</v>
      </c>
      <c r="C59" s="7">
        <v>10</v>
      </c>
      <c r="D59" s="7">
        <v>1324870982</v>
      </c>
      <c r="E59" s="7">
        <v>10</v>
      </c>
    </row>
    <row r="60" spans="1:5" ht="23.1" customHeight="1">
      <c r="A60" s="7" t="s">
        <v>90</v>
      </c>
      <c r="B60" s="7">
        <v>21378281</v>
      </c>
      <c r="C60" s="7">
        <v>10</v>
      </c>
      <c r="D60" s="7">
        <v>1022686148</v>
      </c>
      <c r="E60" s="7">
        <v>10</v>
      </c>
    </row>
    <row r="61" spans="1:5" ht="23.1" customHeight="1">
      <c r="A61" s="7" t="s">
        <v>88</v>
      </c>
      <c r="B61" s="7">
        <v>161260041</v>
      </c>
      <c r="C61" s="7">
        <v>10</v>
      </c>
      <c r="D61" s="7">
        <v>1157087027</v>
      </c>
      <c r="E61" s="7">
        <v>10</v>
      </c>
    </row>
    <row r="62" spans="1:5" ht="23.1" customHeight="1">
      <c r="A62" s="7" t="s">
        <v>23</v>
      </c>
      <c r="B62" s="7">
        <v>232416279</v>
      </c>
      <c r="C62" s="7">
        <v>10</v>
      </c>
      <c r="D62" s="7">
        <v>1722457114</v>
      </c>
      <c r="E62" s="7">
        <v>10</v>
      </c>
    </row>
    <row r="63" spans="1:5" ht="23.1" customHeight="1">
      <c r="A63" s="7" t="s">
        <v>49</v>
      </c>
      <c r="B63" s="7">
        <v>410958</v>
      </c>
      <c r="C63" s="7">
        <v>10</v>
      </c>
      <c r="D63" s="7">
        <v>243493397</v>
      </c>
      <c r="E63" s="7">
        <v>10</v>
      </c>
    </row>
    <row r="64" spans="1:5" ht="23.1" customHeight="1">
      <c r="A64" s="7" t="s">
        <v>152</v>
      </c>
      <c r="B64" s="7">
        <v>6438741</v>
      </c>
      <c r="C64" s="7">
        <v>10</v>
      </c>
      <c r="D64" s="7">
        <v>484771821</v>
      </c>
      <c r="E64" s="7">
        <v>10</v>
      </c>
    </row>
    <row r="65" spans="1:5" ht="23.1" customHeight="1">
      <c r="A65" s="7" t="s">
        <v>168</v>
      </c>
      <c r="B65" s="7">
        <v>82996909</v>
      </c>
      <c r="C65" s="7">
        <v>10</v>
      </c>
      <c r="D65" s="7">
        <v>737557630</v>
      </c>
      <c r="E65" s="7">
        <v>10</v>
      </c>
    </row>
    <row r="66" spans="1:5" ht="23.1" customHeight="1">
      <c r="A66" s="7" t="s">
        <v>108</v>
      </c>
      <c r="B66" s="7">
        <v>142378698</v>
      </c>
      <c r="C66" s="7">
        <v>10</v>
      </c>
      <c r="D66" s="7">
        <v>1278090995</v>
      </c>
      <c r="E66" s="7">
        <v>10</v>
      </c>
    </row>
    <row r="67" spans="1:5" ht="23.1" customHeight="1">
      <c r="A67" s="7" t="s">
        <v>130</v>
      </c>
      <c r="B67" s="7">
        <v>7941896</v>
      </c>
      <c r="C67" s="7">
        <v>10</v>
      </c>
      <c r="D67" s="7">
        <v>334052710</v>
      </c>
      <c r="E67" s="7">
        <v>10</v>
      </c>
    </row>
    <row r="68" spans="1:5" ht="23.1" customHeight="1">
      <c r="A68" s="7" t="s">
        <v>86</v>
      </c>
      <c r="B68" s="7">
        <v>156434346</v>
      </c>
      <c r="C68" s="7">
        <v>10</v>
      </c>
      <c r="D68" s="7">
        <v>628807668</v>
      </c>
      <c r="E68" s="7">
        <v>10</v>
      </c>
    </row>
    <row r="69" spans="1:5" ht="23.1" customHeight="1">
      <c r="A69" s="7" t="s">
        <v>21</v>
      </c>
      <c r="B69" s="7">
        <v>11716771</v>
      </c>
      <c r="C69" s="7">
        <v>10</v>
      </c>
      <c r="D69" s="7">
        <v>459020597</v>
      </c>
      <c r="E69" s="7">
        <v>10</v>
      </c>
    </row>
    <row r="70" spans="1:5" ht="23.1" customHeight="1">
      <c r="A70" s="7" t="s">
        <v>106</v>
      </c>
      <c r="B70" s="7">
        <v>7985502</v>
      </c>
      <c r="C70" s="7">
        <v>10</v>
      </c>
      <c r="D70" s="7">
        <v>51165021</v>
      </c>
      <c r="E70" s="7">
        <v>10</v>
      </c>
    </row>
    <row r="71" spans="1:5" ht="23.1" customHeight="1">
      <c r="A71" s="7" t="s">
        <v>47</v>
      </c>
      <c r="B71" s="7">
        <v>8438690</v>
      </c>
      <c r="C71" s="7">
        <v>10</v>
      </c>
      <c r="D71" s="7">
        <v>828298524</v>
      </c>
      <c r="E71" s="7">
        <v>10</v>
      </c>
    </row>
    <row r="72" spans="1:5" ht="23.1" customHeight="1">
      <c r="A72" s="7" t="s">
        <v>63</v>
      </c>
      <c r="B72" s="7">
        <v>410958</v>
      </c>
      <c r="C72" s="7">
        <v>10</v>
      </c>
      <c r="D72" s="7">
        <v>4780447457</v>
      </c>
      <c r="E72" s="7">
        <v>10</v>
      </c>
    </row>
    <row r="73" spans="1:5" ht="23.1" customHeight="1">
      <c r="A73" s="7" t="s">
        <v>19</v>
      </c>
      <c r="B73" s="7">
        <v>410958</v>
      </c>
      <c r="C73" s="7">
        <v>10</v>
      </c>
      <c r="D73" s="7">
        <v>971069502</v>
      </c>
      <c r="E73" s="7">
        <v>10</v>
      </c>
    </row>
    <row r="74" spans="1:5" ht="23.1" customHeight="1">
      <c r="A74" s="7" t="s">
        <v>128</v>
      </c>
      <c r="B74" s="7">
        <v>410958</v>
      </c>
      <c r="C74" s="7">
        <v>10</v>
      </c>
      <c r="D74" s="7">
        <v>1102681288</v>
      </c>
      <c r="E74" s="7">
        <v>10</v>
      </c>
    </row>
    <row r="75" spans="1:5" ht="23.1" customHeight="1">
      <c r="A75" s="7" t="s">
        <v>150</v>
      </c>
      <c r="B75" s="7">
        <v>495124</v>
      </c>
      <c r="C75" s="7">
        <v>10</v>
      </c>
      <c r="D75" s="7">
        <v>40414154</v>
      </c>
      <c r="E75" s="7">
        <v>10</v>
      </c>
    </row>
    <row r="76" spans="1:5" ht="23.1" customHeight="1">
      <c r="A76" s="7" t="s">
        <v>84</v>
      </c>
      <c r="B76" s="7">
        <v>410958</v>
      </c>
      <c r="C76" s="7">
        <v>10</v>
      </c>
      <c r="D76" s="7">
        <v>1023535737</v>
      </c>
      <c r="E76" s="7">
        <v>10</v>
      </c>
    </row>
    <row r="77" spans="1:5" ht="23.1" customHeight="1">
      <c r="A77" s="7" t="s">
        <v>43</v>
      </c>
      <c r="B77" s="7">
        <v>410958</v>
      </c>
      <c r="C77" s="7">
        <v>10</v>
      </c>
      <c r="D77" s="7">
        <v>631191686</v>
      </c>
      <c r="E77" s="7">
        <v>10</v>
      </c>
    </row>
    <row r="78" spans="1:5" ht="23.1" customHeight="1">
      <c r="A78" s="7" t="s">
        <v>45</v>
      </c>
      <c r="B78" s="7">
        <v>119193923</v>
      </c>
      <c r="C78" s="7">
        <v>10</v>
      </c>
      <c r="D78" s="7">
        <v>551068281</v>
      </c>
      <c r="E78" s="7">
        <v>10</v>
      </c>
    </row>
    <row r="79" spans="1:5" ht="23.1" customHeight="1">
      <c r="A79" s="7" t="s">
        <v>148</v>
      </c>
      <c r="B79" s="7">
        <v>410958</v>
      </c>
      <c r="C79" s="7">
        <v>10</v>
      </c>
      <c r="D79" s="7">
        <v>767962934</v>
      </c>
      <c r="E79" s="7">
        <v>10</v>
      </c>
    </row>
    <row r="80" spans="1:5" ht="23.1" customHeight="1">
      <c r="A80" s="7" t="s">
        <v>146</v>
      </c>
      <c r="B80" s="7">
        <v>36177000</v>
      </c>
      <c r="C80" s="7">
        <v>10</v>
      </c>
      <c r="D80" s="7">
        <v>762610411</v>
      </c>
      <c r="E80" s="7">
        <v>10</v>
      </c>
    </row>
    <row r="81" spans="1:6" ht="23.1" customHeight="1">
      <c r="A81" s="7" t="s">
        <v>126</v>
      </c>
      <c r="B81" s="7">
        <v>0</v>
      </c>
      <c r="C81" s="7">
        <v>10</v>
      </c>
      <c r="D81" s="7">
        <v>40567683</v>
      </c>
      <c r="E81" s="7">
        <v>10</v>
      </c>
    </row>
    <row r="82" spans="1:6" ht="23.1" customHeight="1">
      <c r="A82" s="7" t="s">
        <v>104</v>
      </c>
      <c r="B82" s="7">
        <v>6938812</v>
      </c>
      <c r="C82" s="7">
        <v>10</v>
      </c>
      <c r="D82" s="7">
        <v>1084383859</v>
      </c>
      <c r="E82" s="7">
        <v>10</v>
      </c>
    </row>
    <row r="83" spans="1:6" ht="23.1" customHeight="1">
      <c r="A83" s="7" t="s">
        <v>41</v>
      </c>
      <c r="B83" s="7">
        <v>9976233</v>
      </c>
      <c r="C83" s="7">
        <v>10</v>
      </c>
      <c r="D83" s="7">
        <v>32664865</v>
      </c>
      <c r="E83" s="7">
        <v>10</v>
      </c>
    </row>
    <row r="84" spans="1:6" ht="23.1" customHeight="1">
      <c r="A84" s="7" t="s">
        <v>166</v>
      </c>
      <c r="B84" s="7">
        <v>186078387</v>
      </c>
      <c r="C84" s="7">
        <v>10</v>
      </c>
      <c r="D84" s="7">
        <v>3592527032</v>
      </c>
      <c r="E84" s="7">
        <v>10</v>
      </c>
    </row>
    <row r="85" spans="1:6" ht="23.1" customHeight="1">
      <c r="A85" s="7" t="s">
        <v>144</v>
      </c>
      <c r="B85" s="7">
        <v>0</v>
      </c>
      <c r="C85" s="7">
        <v>10</v>
      </c>
      <c r="D85" s="7">
        <v>288473933</v>
      </c>
      <c r="E85" s="7">
        <v>10</v>
      </c>
    </row>
    <row r="86" spans="1:6" ht="23.1" customHeight="1">
      <c r="A86" s="7" t="s">
        <v>102</v>
      </c>
      <c r="B86" s="7">
        <v>137605670</v>
      </c>
      <c r="C86" s="7">
        <v>10</v>
      </c>
      <c r="D86" s="7">
        <v>552837519</v>
      </c>
      <c r="E86" s="7">
        <v>10</v>
      </c>
    </row>
    <row r="87" spans="1:6" ht="23.1" customHeight="1">
      <c r="A87" s="7" t="s">
        <v>39</v>
      </c>
      <c r="B87" s="7">
        <v>410958</v>
      </c>
      <c r="C87" s="7">
        <v>10</v>
      </c>
      <c r="D87" s="7">
        <v>410958</v>
      </c>
      <c r="E87" s="7">
        <v>10</v>
      </c>
    </row>
    <row r="88" spans="1:6" ht="23.1" customHeight="1">
      <c r="A88" s="7" t="s">
        <v>15</v>
      </c>
      <c r="B88" s="7">
        <v>410958</v>
      </c>
      <c r="C88" s="7">
        <v>10</v>
      </c>
      <c r="D88" s="7">
        <v>410958</v>
      </c>
      <c r="E88" s="7">
        <v>10</v>
      </c>
    </row>
    <row r="89" spans="1:6" ht="23.1" customHeight="1" thickBot="1">
      <c r="A89" s="7" t="s">
        <v>182</v>
      </c>
      <c r="B89" s="42">
        <f>SUM(B9:B88)</f>
        <v>4400799029</v>
      </c>
      <c r="C89" s="7"/>
      <c r="D89" s="42">
        <f>SUM(D9:D88)</f>
        <v>75651612220</v>
      </c>
      <c r="E89" s="7"/>
    </row>
    <row r="90" spans="1:6" ht="23.1" customHeight="1" thickTop="1">
      <c r="A90" s="14" t="s">
        <v>183</v>
      </c>
      <c r="B90" s="16"/>
      <c r="C90" s="15"/>
      <c r="D90" s="16"/>
      <c r="E90" s="15"/>
      <c r="F90" s="8"/>
    </row>
    <row r="93" spans="1:6">
      <c r="D93" s="71"/>
    </row>
  </sheetData>
  <mergeCells count="6">
    <mergeCell ref="B6:C6"/>
    <mergeCell ref="A4:E4"/>
    <mergeCell ref="D6:E6"/>
    <mergeCell ref="A1:E1"/>
    <mergeCell ref="A2:E2"/>
    <mergeCell ref="A3:E3"/>
  </mergeCells>
  <pageMargins left="0.7" right="0.7" top="0.75" bottom="0.75" header="0.3" footer="0.3"/>
  <pageSetup paperSize="9" scale="69" orientation="portrait" r:id="rId1"/>
  <headerFooter differentOddEven="1" differentFirst="1"/>
  <drawing r:id="rId2"/>
  <tableParts count="1"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rightToLeft="1" view="pageBreakPreview" zoomScale="106" zoomScaleNormal="100" zoomScaleSheetLayoutView="106" workbookViewId="0">
      <selection activeCell="C20" sqref="C20"/>
    </sheetView>
  </sheetViews>
  <sheetFormatPr defaultRowHeight="22.5"/>
  <cols>
    <col min="1" max="1" width="20" style="8" customWidth="1"/>
    <col min="2" max="2" width="48.42578125" style="8" customWidth="1"/>
    <col min="3" max="3" width="32.5703125" style="8" customWidth="1"/>
    <col min="4" max="4" width="9.140625" style="1" customWidth="1"/>
    <col min="5" max="16384" width="9.140625" style="1"/>
  </cols>
  <sheetData>
    <row r="1" spans="1:3">
      <c r="A1" s="78" t="s">
        <v>0</v>
      </c>
      <c r="B1" s="78"/>
      <c r="C1" s="78"/>
    </row>
    <row r="2" spans="1:3">
      <c r="A2" s="78" t="s">
        <v>313</v>
      </c>
      <c r="B2" s="78"/>
      <c r="C2" s="78"/>
    </row>
    <row r="3" spans="1:3">
      <c r="A3" s="78" t="s">
        <v>314</v>
      </c>
      <c r="B3" s="78"/>
      <c r="C3" s="78"/>
    </row>
    <row r="4" spans="1:3">
      <c r="A4" s="103" t="s">
        <v>340</v>
      </c>
      <c r="B4" s="103"/>
      <c r="C4" s="103"/>
    </row>
    <row r="5" spans="1:3">
      <c r="A5" s="4"/>
      <c r="B5" s="5" t="s">
        <v>469</v>
      </c>
      <c r="C5" s="5" t="s">
        <v>316</v>
      </c>
    </row>
    <row r="6" spans="1:3" ht="16.5" customHeight="1">
      <c r="A6" s="105" t="s">
        <v>341</v>
      </c>
      <c r="B6" s="100" t="s">
        <v>12</v>
      </c>
      <c r="C6" s="100" t="s">
        <v>12</v>
      </c>
    </row>
    <row r="7" spans="1:3">
      <c r="A7" s="106"/>
      <c r="B7" s="102"/>
      <c r="C7" s="102"/>
    </row>
    <row r="8" spans="1:3" ht="23.1" customHeight="1">
      <c r="A8" s="6" t="s">
        <v>341</v>
      </c>
      <c r="B8" s="7">
        <v>0</v>
      </c>
      <c r="C8" s="7">
        <v>77980085</v>
      </c>
    </row>
    <row r="9" spans="1:3" ht="23.1" customHeight="1">
      <c r="A9" s="6" t="s">
        <v>484</v>
      </c>
      <c r="B9" s="7">
        <v>0</v>
      </c>
      <c r="C9" s="7">
        <v>8215178115</v>
      </c>
    </row>
    <row r="10" spans="1:3" ht="23.1" customHeight="1" thickBot="1">
      <c r="A10" s="6" t="s">
        <v>182</v>
      </c>
      <c r="B10" s="42">
        <f>SUM(B8:B9)</f>
        <v>0</v>
      </c>
      <c r="C10" s="42">
        <f>SUM(C8:C9)</f>
        <v>8293158200</v>
      </c>
    </row>
    <row r="11" spans="1:3" ht="23.1" customHeight="1" thickTop="1">
      <c r="A11" s="6" t="s">
        <v>183</v>
      </c>
      <c r="B11" s="7"/>
      <c r="C11" s="7"/>
    </row>
  </sheetData>
  <mergeCells count="7">
    <mergeCell ref="A1:C1"/>
    <mergeCell ref="A2:C2"/>
    <mergeCell ref="A3:C3"/>
    <mergeCell ref="C6:C7"/>
    <mergeCell ref="B6:B7"/>
    <mergeCell ref="A4:C4"/>
    <mergeCell ref="A6:A7"/>
  </mergeCells>
  <pageMargins left="0.7" right="0.7" top="0.75" bottom="0.75" header="0.3" footer="0.3"/>
  <pageSetup paperSize="9" scale="86" orientation="portrait" r:id="rId1"/>
  <headerFooter differentOddEven="1" differentFirst="1"/>
  <drawing r:id="rId2"/>
  <tableParts count="1"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rightToLeft="1" tabSelected="1" view="pageBreakPreview" zoomScale="60" zoomScaleNormal="100" workbookViewId="0">
      <selection activeCell="M19" sqref="M19"/>
    </sheetView>
  </sheetViews>
  <sheetFormatPr defaultRowHeight="43.5" customHeight="1"/>
  <cols>
    <col min="1" max="1" width="25.5703125" style="67" customWidth="1"/>
    <col min="2" max="2" width="35.85546875" style="67" customWidth="1"/>
    <col min="3" max="3" width="39.5703125" style="67" customWidth="1"/>
    <col min="4" max="4" width="51.42578125" style="67" customWidth="1"/>
    <col min="5" max="16384" width="9.140625" style="67"/>
  </cols>
  <sheetData>
    <row r="1" spans="1:4" ht="43.5" customHeight="1">
      <c r="A1" s="112" t="str">
        <f>'سایر درآمدها'!A1:C1</f>
        <v>صندوق سرمایه گذاری اختصاصی بازارگردانی صبا گستر نفت و گاز تامین</v>
      </c>
      <c r="B1" s="113"/>
      <c r="C1" s="113"/>
      <c r="D1" s="113"/>
    </row>
    <row r="2" spans="1:4" ht="43.5" customHeight="1">
      <c r="A2" s="113" t="s">
        <v>498</v>
      </c>
      <c r="B2" s="113"/>
      <c r="C2" s="113"/>
      <c r="D2" s="113"/>
    </row>
    <row r="3" spans="1:4" ht="43.5" customHeight="1">
      <c r="A3" s="112" t="str">
        <f>'سایر درآمدها'!A3:C3</f>
        <v>برای ماه منتهی به  1400/10/30</v>
      </c>
      <c r="B3" s="113"/>
      <c r="C3" s="113"/>
      <c r="D3" s="113"/>
    </row>
    <row r="4" spans="1:4" ht="12" customHeight="1">
      <c r="A4" s="114"/>
      <c r="B4" s="114"/>
      <c r="C4" s="114"/>
      <c r="D4" s="114"/>
    </row>
    <row r="5" spans="1:4" ht="43.5" customHeight="1">
      <c r="A5" s="109" t="str">
        <f>'[1]ریز محاسبات'!A1</f>
        <v>نسبت های کفایت سرمایۀ صندوق سرمایه گذاری اختصاصی بازارگردانی صبا گستر نفت و گاز تامین در تاریخ 1400/10/30</v>
      </c>
      <c r="B5" s="110"/>
      <c r="C5" s="110"/>
      <c r="D5" s="111"/>
    </row>
    <row r="6" spans="1:4" ht="43.5" customHeight="1">
      <c r="A6" s="61"/>
      <c r="B6" s="62" t="s">
        <v>485</v>
      </c>
      <c r="C6" s="63" t="s">
        <v>486</v>
      </c>
      <c r="D6" s="63" t="s">
        <v>487</v>
      </c>
    </row>
    <row r="7" spans="1:4" ht="43.5" customHeight="1">
      <c r="A7" s="64" t="s">
        <v>488</v>
      </c>
      <c r="B7" s="60">
        <f>'[1]ریز محاسبات'!E83</f>
        <v>69899013</v>
      </c>
      <c r="C7" s="60">
        <f>'[1]ریز محاسبات'!F83</f>
        <v>47381623.350000001</v>
      </c>
      <c r="D7" s="60">
        <f>'[1]ریز محاسبات'!G83</f>
        <v>62952096.800000004</v>
      </c>
    </row>
    <row r="8" spans="1:4" ht="43.5" customHeight="1">
      <c r="A8" s="64" t="s">
        <v>489</v>
      </c>
      <c r="B8" s="60">
        <f>'[1]ریز محاسبات'!E166</f>
        <v>0</v>
      </c>
      <c r="C8" s="60">
        <f>'[1]ریز محاسبات'!F166</f>
        <v>0</v>
      </c>
      <c r="D8" s="60">
        <f>'[1]ریز محاسبات'!G166</f>
        <v>0</v>
      </c>
    </row>
    <row r="9" spans="1:4" ht="43.5" customHeight="1">
      <c r="A9" s="64" t="s">
        <v>490</v>
      </c>
      <c r="B9" s="60">
        <f>B7+B8</f>
        <v>69899013</v>
      </c>
      <c r="C9" s="60">
        <f t="shared" ref="C9:D9" si="0">C7+C8</f>
        <v>47381623.350000001</v>
      </c>
      <c r="D9" s="60">
        <f t="shared" si="0"/>
        <v>62952096.800000004</v>
      </c>
    </row>
    <row r="10" spans="1:4" ht="43.5" customHeight="1">
      <c r="A10" s="64" t="s">
        <v>491</v>
      </c>
      <c r="B10" s="60">
        <f>'[1]ریز محاسبات'!E182</f>
        <v>1636415</v>
      </c>
      <c r="C10" s="60">
        <f>'[1]ریز محاسبات'!F182</f>
        <v>1310021</v>
      </c>
      <c r="D10" s="60">
        <f>'[1]ریز محاسبات'!G182</f>
        <v>1146824</v>
      </c>
    </row>
    <row r="11" spans="1:4" ht="43.5" customHeight="1">
      <c r="A11" s="64" t="s">
        <v>492</v>
      </c>
      <c r="B11" s="60">
        <f>'[1]ریز محاسبات'!E194</f>
        <v>0</v>
      </c>
      <c r="C11" s="60">
        <f>'[1]ریز محاسبات'!F194</f>
        <v>0</v>
      </c>
      <c r="D11" s="60">
        <f>'[1]ریز محاسبات'!G194</f>
        <v>0</v>
      </c>
    </row>
    <row r="12" spans="1:4" ht="43.5" customHeight="1">
      <c r="A12" s="64" t="s">
        <v>493</v>
      </c>
      <c r="B12" s="60">
        <f>B10+B11</f>
        <v>1636415</v>
      </c>
      <c r="C12" s="60">
        <f t="shared" ref="C12:D12" si="1">C10+C11</f>
        <v>1310021</v>
      </c>
      <c r="D12" s="60">
        <f t="shared" si="1"/>
        <v>1146824</v>
      </c>
    </row>
    <row r="13" spans="1:4" ht="43.5" customHeight="1">
      <c r="A13" s="64" t="s">
        <v>494</v>
      </c>
      <c r="B13" s="60">
        <f>'[1]ریز محاسبات'!E254</f>
        <v>1018689</v>
      </c>
      <c r="C13" s="60">
        <f>'[1]ریز محاسبات'!F254</f>
        <v>509344.5</v>
      </c>
      <c r="D13" s="60">
        <f>'[1]ریز محاسبات'!G254</f>
        <v>5093445</v>
      </c>
    </row>
    <row r="14" spans="1:4" ht="43.5" customHeight="1">
      <c r="A14" s="64" t="s">
        <v>495</v>
      </c>
      <c r="B14" s="60">
        <f>B12+B13</f>
        <v>2655104</v>
      </c>
      <c r="C14" s="60">
        <f t="shared" ref="C14:D14" si="2">C12+C13</f>
        <v>1819365.5</v>
      </c>
      <c r="D14" s="60">
        <f t="shared" si="2"/>
        <v>6240269</v>
      </c>
    </row>
    <row r="15" spans="1:4" ht="43.5" customHeight="1">
      <c r="A15" s="64" t="s">
        <v>496</v>
      </c>
      <c r="B15" s="65">
        <f>B7/(B10+B13)</f>
        <v>26.326280627802149</v>
      </c>
      <c r="C15" s="65">
        <f>C9/C14</f>
        <v>26.042938238633194</v>
      </c>
      <c r="D15" s="68"/>
    </row>
    <row r="16" spans="1:4" ht="43.5" customHeight="1">
      <c r="A16" s="64" t="s">
        <v>497</v>
      </c>
      <c r="B16" s="66">
        <f>B14/B9</f>
        <v>3.7984856810496022E-2</v>
      </c>
      <c r="C16" s="69"/>
      <c r="D16" s="66">
        <f>D14/D9</f>
        <v>9.9127262112101711E-2</v>
      </c>
    </row>
  </sheetData>
  <mergeCells count="5">
    <mergeCell ref="A5:D5"/>
    <mergeCell ref="A1:D1"/>
    <mergeCell ref="A2:D2"/>
    <mergeCell ref="A3:D3"/>
    <mergeCell ref="A4:D4"/>
  </mergeCells>
  <pageMargins left="0.7" right="0.7" top="0.75" bottom="0.75" header="0.3" footer="0.3"/>
  <pageSetup paperSize="9" scale="5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9"/>
  <sheetViews>
    <sheetView rightToLeft="1" view="pageBreakPreview" topLeftCell="A85" zoomScale="106" zoomScaleNormal="100" zoomScaleSheetLayoutView="106" workbookViewId="0">
      <selection activeCell="B83" sqref="B83"/>
    </sheetView>
  </sheetViews>
  <sheetFormatPr defaultRowHeight="20.25"/>
  <cols>
    <col min="1" max="1" width="35.5703125" style="23" customWidth="1"/>
    <col min="2" max="2" width="16.5703125" style="23" customWidth="1"/>
    <col min="3" max="4" width="17.28515625" style="23" customWidth="1"/>
    <col min="5" max="5" width="18.85546875" style="23" customWidth="1"/>
    <col min="6" max="6" width="16.42578125" style="23" customWidth="1"/>
    <col min="7" max="7" width="15.7109375" style="23" customWidth="1"/>
    <col min="8" max="8" width="16.42578125" style="23" customWidth="1"/>
    <col min="9" max="9" width="12.140625" style="23" customWidth="1"/>
    <col min="10" max="10" width="10" style="23" customWidth="1"/>
    <col min="11" max="12" width="17.28515625" style="23" customWidth="1"/>
    <col min="13" max="13" width="25.140625" style="39" customWidth="1"/>
    <col min="14" max="14" width="36.28515625" style="22" hidden="1" customWidth="1"/>
    <col min="15" max="16384" width="9.140625" style="22"/>
  </cols>
  <sheetData>
    <row r="1" spans="1:14">
      <c r="A1" s="85" t="s">
        <v>185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</row>
    <row r="2" spans="1:14">
      <c r="A2" s="85" t="s">
        <v>1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</row>
    <row r="3" spans="1:14" ht="28.5" customHeight="1">
      <c r="A3" s="85" t="s">
        <v>2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</row>
    <row r="4" spans="1:14" ht="34.5" customHeight="1">
      <c r="A4" s="88" t="s">
        <v>186</v>
      </c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</row>
    <row r="5" spans="1:14">
      <c r="A5" s="88" t="s">
        <v>187</v>
      </c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</row>
    <row r="7" spans="1:14" ht="18.75" customHeight="1">
      <c r="A7" s="32"/>
      <c r="B7" s="80" t="s">
        <v>5</v>
      </c>
      <c r="C7" s="80"/>
      <c r="D7" s="80"/>
      <c r="E7" s="89" t="s">
        <v>6</v>
      </c>
      <c r="F7" s="89"/>
      <c r="G7" s="89"/>
      <c r="H7" s="89"/>
      <c r="I7" s="80" t="s">
        <v>7</v>
      </c>
      <c r="J7" s="80"/>
      <c r="K7" s="80"/>
      <c r="L7" s="80"/>
      <c r="M7" s="80"/>
    </row>
    <row r="8" spans="1:14" ht="17.25" customHeight="1">
      <c r="A8" s="86" t="s">
        <v>188</v>
      </c>
      <c r="B8" s="86" t="s">
        <v>189</v>
      </c>
      <c r="C8" s="86" t="s">
        <v>190</v>
      </c>
      <c r="D8" s="81" t="s">
        <v>191</v>
      </c>
      <c r="E8" s="87" t="s">
        <v>192</v>
      </c>
      <c r="F8" s="87"/>
      <c r="G8" s="85" t="s">
        <v>193</v>
      </c>
      <c r="H8" s="85"/>
      <c r="I8" s="81" t="s">
        <v>189</v>
      </c>
      <c r="J8" s="82" t="s">
        <v>461</v>
      </c>
      <c r="K8" s="81" t="s">
        <v>190</v>
      </c>
      <c r="L8" s="81" t="s">
        <v>191</v>
      </c>
      <c r="M8" s="83" t="s">
        <v>194</v>
      </c>
    </row>
    <row r="9" spans="1:14" ht="20.25" customHeight="1" thickBot="1">
      <c r="A9" s="80"/>
      <c r="B9" s="80"/>
      <c r="C9" s="80"/>
      <c r="D9" s="80"/>
      <c r="E9" s="26" t="s">
        <v>189</v>
      </c>
      <c r="F9" s="26" t="s">
        <v>195</v>
      </c>
      <c r="G9" s="26" t="s">
        <v>189</v>
      </c>
      <c r="H9" s="26" t="s">
        <v>196</v>
      </c>
      <c r="I9" s="80"/>
      <c r="J9" s="80"/>
      <c r="K9" s="80"/>
      <c r="L9" s="80"/>
      <c r="M9" s="84"/>
    </row>
    <row r="10" spans="1:14" ht="23.1" customHeight="1">
      <c r="A10" s="6" t="s">
        <v>197</v>
      </c>
      <c r="B10" s="7">
        <v>19063566</v>
      </c>
      <c r="C10" s="7">
        <v>207071405096</v>
      </c>
      <c r="D10" s="7">
        <v>141896579714</v>
      </c>
      <c r="E10" s="7">
        <v>562336</v>
      </c>
      <c r="F10" s="7">
        <v>3999164409</v>
      </c>
      <c r="G10" s="7">
        <v>479979</v>
      </c>
      <c r="H10" s="7">
        <v>5200233396</v>
      </c>
      <c r="I10" s="7">
        <f>Table1[[#This Row],[19063566]]+Table1[[#This Row],[562336]]-Table1[[#This Row],[479979]]</f>
        <v>19145923</v>
      </c>
      <c r="J10" s="41">
        <v>6790</v>
      </c>
      <c r="K10" s="7">
        <v>205870336109</v>
      </c>
      <c r="L10" s="7">
        <v>129902016553</v>
      </c>
      <c r="M10" s="38">
        <f>(Table1[[#This Row],[129902016553.0000]]/Table1[[#This Row],[Column1]])*100</f>
        <v>0.19029749974508711</v>
      </c>
      <c r="N10" s="44">
        <v>68262597631083</v>
      </c>
    </row>
    <row r="11" spans="1:14" ht="23.1" customHeight="1">
      <c r="A11" s="6" t="s">
        <v>198</v>
      </c>
      <c r="B11" s="7">
        <v>4109427</v>
      </c>
      <c r="C11" s="7">
        <v>426916681648</v>
      </c>
      <c r="D11" s="7">
        <v>367473130241</v>
      </c>
      <c r="E11" s="7">
        <v>237453</v>
      </c>
      <c r="F11" s="7">
        <v>20585644523</v>
      </c>
      <c r="G11" s="7">
        <v>11635</v>
      </c>
      <c r="H11" s="7">
        <v>1205298833</v>
      </c>
      <c r="I11" s="7">
        <f>Table1[[#This Row],[19063566]]+Table1[[#This Row],[562336]]-Table1[[#This Row],[479979]]</f>
        <v>4335245</v>
      </c>
      <c r="J11" s="41">
        <v>78430</v>
      </c>
      <c r="K11" s="7">
        <v>446297027338</v>
      </c>
      <c r="L11" s="7">
        <v>339754855271</v>
      </c>
      <c r="M11" s="38">
        <f>(Table1[[#This Row],[129902016553.0000]]/Table1[[#This Row],[Column1]])*100</f>
        <v>0.49771744273073848</v>
      </c>
      <c r="N11" s="44">
        <v>68262597631083</v>
      </c>
    </row>
    <row r="12" spans="1:14" ht="23.1" customHeight="1">
      <c r="A12" s="6" t="s">
        <v>199</v>
      </c>
      <c r="B12" s="7">
        <v>6389522</v>
      </c>
      <c r="C12" s="7">
        <v>103414276309</v>
      </c>
      <c r="D12" s="7">
        <v>75083671732</v>
      </c>
      <c r="E12" s="7">
        <v>17835462</v>
      </c>
      <c r="F12" s="7">
        <f>17922876212+269267042990</f>
        <v>287189919202</v>
      </c>
      <c r="G12" s="7">
        <v>1206852</v>
      </c>
      <c r="H12" s="7">
        <v>19417899894</v>
      </c>
      <c r="I12" s="7">
        <f>Table1[[#This Row],[19063566]]+Table1[[#This Row],[562336]]-Table1[[#This Row],[479979]]</f>
        <v>23018132</v>
      </c>
      <c r="J12" s="41">
        <v>11250</v>
      </c>
      <c r="K12" s="7">
        <v>371186295617</v>
      </c>
      <c r="L12" s="7">
        <v>258757179974</v>
      </c>
      <c r="M12" s="38">
        <f>(Table1[[#This Row],[129902016553.0000]]/Table1[[#This Row],[Column1]])*100</f>
        <v>0.3790614318142741</v>
      </c>
      <c r="N12" s="44">
        <v>68262597631083</v>
      </c>
    </row>
    <row r="13" spans="1:14" ht="23.1" customHeight="1">
      <c r="A13" s="6" t="s">
        <v>200</v>
      </c>
      <c r="B13" s="7">
        <v>3345589</v>
      </c>
      <c r="C13" s="7">
        <v>397422845686</v>
      </c>
      <c r="D13" s="7">
        <v>311438198189</v>
      </c>
      <c r="E13" s="7">
        <v>337675</v>
      </c>
      <c r="F13" s="7">
        <v>32501872865</v>
      </c>
      <c r="G13" s="7">
        <v>217254</v>
      </c>
      <c r="H13" s="7">
        <v>25721742282</v>
      </c>
      <c r="I13" s="7">
        <f>Table1[[#This Row],[19063566]]+Table1[[#This Row],[562336]]-Table1[[#This Row],[479979]]</f>
        <v>3466010</v>
      </c>
      <c r="J13" s="41">
        <v>89520</v>
      </c>
      <c r="K13" s="7">
        <v>404202976269</v>
      </c>
      <c r="L13" s="7">
        <v>310041404519</v>
      </c>
      <c r="M13" s="38">
        <f>(Table1[[#This Row],[129902016553.0000]]/Table1[[#This Row],[Column1]])*100</f>
        <v>0.45418928560934857</v>
      </c>
      <c r="N13" s="44">
        <v>68262597631083</v>
      </c>
    </row>
    <row r="14" spans="1:14" ht="23.1" customHeight="1">
      <c r="A14" s="6" t="s">
        <v>201</v>
      </c>
      <c r="B14" s="7">
        <v>6315794</v>
      </c>
      <c r="C14" s="7">
        <v>240155310279</v>
      </c>
      <c r="D14" s="7">
        <v>203655776271</v>
      </c>
      <c r="E14" s="7">
        <v>0</v>
      </c>
      <c r="F14" s="7">
        <v>0</v>
      </c>
      <c r="G14" s="7">
        <v>200000</v>
      </c>
      <c r="H14" s="7">
        <f>3336509484+134791777371</f>
        <v>138128286855</v>
      </c>
      <c r="I14" s="7">
        <f>Table1[[#This Row],[19063566]]+Table1[[#This Row],[562336]]-Table1[[#This Row],[479979]]</f>
        <v>6115794</v>
      </c>
      <c r="J14" s="41">
        <v>15430</v>
      </c>
      <c r="K14" s="7">
        <v>102027023424</v>
      </c>
      <c r="L14" s="7">
        <v>94294982730</v>
      </c>
      <c r="M14" s="38">
        <f>(Table1[[#This Row],[129902016553.0000]]/Table1[[#This Row],[Column1]])*100</f>
        <v>0.13813564968565348</v>
      </c>
      <c r="N14" s="44">
        <v>68262597631083</v>
      </c>
    </row>
    <row r="15" spans="1:14" ht="23.1" customHeight="1">
      <c r="A15" s="6" t="s">
        <v>202</v>
      </c>
      <c r="B15" s="7">
        <v>8165058</v>
      </c>
      <c r="C15" s="7">
        <v>84870345772</v>
      </c>
      <c r="D15" s="7">
        <v>55480197384</v>
      </c>
      <c r="E15" s="7">
        <v>1834568</v>
      </c>
      <c r="F15" s="7">
        <v>13173371714</v>
      </c>
      <c r="G15" s="7">
        <v>2850918</v>
      </c>
      <c r="H15" s="7">
        <v>29383294646</v>
      </c>
      <c r="I15" s="7">
        <f>Table1[[#This Row],[19063566]]+Table1[[#This Row],[562336]]-Table1[[#This Row],[479979]]</f>
        <v>7148708</v>
      </c>
      <c r="J15" s="41">
        <v>6910</v>
      </c>
      <c r="K15" s="7">
        <v>68660422840</v>
      </c>
      <c r="L15" s="7">
        <v>49360030129</v>
      </c>
      <c r="M15" s="38">
        <f>(Table1[[#This Row],[129902016553.0000]]/Table1[[#This Row],[Column1]])*100</f>
        <v>7.2309041615674141E-2</v>
      </c>
      <c r="N15" s="44">
        <v>68262597631083</v>
      </c>
    </row>
    <row r="16" spans="1:14" ht="23.1" customHeight="1">
      <c r="A16" s="6" t="s">
        <v>203</v>
      </c>
      <c r="B16" s="7">
        <v>4262681</v>
      </c>
      <c r="C16" s="7">
        <v>86268326244</v>
      </c>
      <c r="D16" s="7">
        <v>56650570124</v>
      </c>
      <c r="E16" s="7">
        <v>1092996</v>
      </c>
      <c r="F16" s="7">
        <v>15621242210</v>
      </c>
      <c r="G16" s="7">
        <v>1507393</v>
      </c>
      <c r="H16" s="7">
        <v>30133145932</v>
      </c>
      <c r="I16" s="7">
        <f>Table1[[#This Row],[19063566]]+Table1[[#This Row],[562336]]-Table1[[#This Row],[479979]]</f>
        <v>3848284</v>
      </c>
      <c r="J16" s="41">
        <v>13860</v>
      </c>
      <c r="K16" s="7">
        <v>71756422522</v>
      </c>
      <c r="L16" s="7">
        <v>53296679958</v>
      </c>
      <c r="M16" s="38">
        <f>(Table1[[#This Row],[129902016553.0000]]/Table1[[#This Row],[Column1]])*100</f>
        <v>7.8075962251005299E-2</v>
      </c>
      <c r="N16" s="44">
        <v>68262597631083</v>
      </c>
    </row>
    <row r="17" spans="1:14" ht="23.1" customHeight="1">
      <c r="A17" s="6" t="s">
        <v>204</v>
      </c>
      <c r="B17" s="7">
        <v>667815</v>
      </c>
      <c r="C17" s="7">
        <v>29185450721</v>
      </c>
      <c r="D17" s="7">
        <v>17676974633</v>
      </c>
      <c r="E17" s="7">
        <v>1945161</v>
      </c>
      <c r="F17" s="7">
        <f>22618165377+52539099749</f>
        <v>75157265126</v>
      </c>
      <c r="G17" s="7">
        <v>673833</v>
      </c>
      <c r="H17" s="7">
        <v>28145676275</v>
      </c>
      <c r="I17" s="7">
        <f>Table1[[#This Row],[19063566]]+Table1[[#This Row],[562336]]-Table1[[#This Row],[479979]]</f>
        <v>1939143</v>
      </c>
      <c r="J17" s="41">
        <v>23640</v>
      </c>
      <c r="K17" s="7">
        <v>76197039572</v>
      </c>
      <c r="L17" s="7">
        <v>45806501103</v>
      </c>
      <c r="M17" s="38">
        <f>(Table1[[#This Row],[129902016553.0000]]/Table1[[#This Row],[Column1]])*100</f>
        <v>6.7103366547162077E-2</v>
      </c>
      <c r="N17" s="44">
        <v>68262597631083</v>
      </c>
    </row>
    <row r="18" spans="1:14" ht="23.1" customHeight="1">
      <c r="A18" s="6" t="s">
        <v>205</v>
      </c>
      <c r="B18" s="7">
        <v>34954935</v>
      </c>
      <c r="C18" s="7">
        <v>278690622762</v>
      </c>
      <c r="D18" s="7">
        <v>177785399484</v>
      </c>
      <c r="E18" s="7">
        <v>2893946</v>
      </c>
      <c r="F18" s="7">
        <v>14895968491</v>
      </c>
      <c r="G18" s="7">
        <v>2782961</v>
      </c>
      <c r="H18" s="7">
        <v>22120524296</v>
      </c>
      <c r="I18" s="7">
        <f>Table1[[#This Row],[19063566]]+Table1[[#This Row],[562336]]-Table1[[#This Row],[479979]]</f>
        <v>35065920</v>
      </c>
      <c r="J18" s="41">
        <v>4890</v>
      </c>
      <c r="K18" s="7">
        <v>271466066957</v>
      </c>
      <c r="L18" s="7">
        <v>171342029817</v>
      </c>
      <c r="M18" s="38">
        <f>(Table1[[#This Row],[129902016553.0000]]/Table1[[#This Row],[Column1]])*100</f>
        <v>0.25100426260219016</v>
      </c>
      <c r="N18" s="44">
        <v>68262597631083</v>
      </c>
    </row>
    <row r="19" spans="1:14" ht="23.1" customHeight="1">
      <c r="A19" s="6" t="s">
        <v>206</v>
      </c>
      <c r="B19" s="7">
        <v>4613619</v>
      </c>
      <c r="C19" s="7">
        <v>280440997632</v>
      </c>
      <c r="D19" s="7">
        <v>193348124526</v>
      </c>
      <c r="E19" s="7">
        <v>0</v>
      </c>
      <c r="F19" s="7">
        <v>0</v>
      </c>
      <c r="G19" s="7">
        <v>0</v>
      </c>
      <c r="H19" s="7">
        <v>0</v>
      </c>
      <c r="I19" s="7">
        <f>Table1[[#This Row],[19063566]]+Table1[[#This Row],[562336]]-Table1[[#This Row],[479979]]</f>
        <v>4613619</v>
      </c>
      <c r="J19" s="41">
        <v>31770</v>
      </c>
      <c r="K19" s="7">
        <v>280440997632</v>
      </c>
      <c r="L19" s="7">
        <v>146463278879</v>
      </c>
      <c r="M19" s="38">
        <f>(Table1[[#This Row],[129902016553.0000]]/Table1[[#This Row],[Column1]])*100</f>
        <v>0.21455860743908864</v>
      </c>
      <c r="N19" s="44">
        <v>68262597631083</v>
      </c>
    </row>
    <row r="20" spans="1:14" ht="23.1" customHeight="1">
      <c r="A20" s="6" t="s">
        <v>207</v>
      </c>
      <c r="B20" s="7">
        <v>15255344</v>
      </c>
      <c r="C20" s="7">
        <v>672776451442</v>
      </c>
      <c r="D20" s="7">
        <v>395941160906</v>
      </c>
      <c r="E20" s="7">
        <v>2951603</v>
      </c>
      <c r="F20" s="7">
        <v>97426235781</v>
      </c>
      <c r="G20" s="7">
        <v>3985552</v>
      </c>
      <c r="H20" s="7">
        <v>174102372255</v>
      </c>
      <c r="I20" s="7">
        <f>Table1[[#This Row],[19063566]]+Table1[[#This Row],[562336]]-Table1[[#This Row],[479979]]</f>
        <v>14221395</v>
      </c>
      <c r="J20" s="41">
        <v>29800</v>
      </c>
      <c r="K20" s="7">
        <v>596100314968</v>
      </c>
      <c r="L20" s="7">
        <v>423475484849</v>
      </c>
      <c r="M20" s="38">
        <f>(Table1[[#This Row],[129902016553.0000]]/Table1[[#This Row],[Column1]])*100</f>
        <v>0.62036239396810289</v>
      </c>
      <c r="N20" s="44">
        <v>68262597631083</v>
      </c>
    </row>
    <row r="21" spans="1:14" ht="23.1" customHeight="1">
      <c r="A21" s="6" t="s">
        <v>208</v>
      </c>
      <c r="B21" s="7">
        <v>2070817</v>
      </c>
      <c r="C21" s="7">
        <v>53402362230</v>
      </c>
      <c r="D21" s="7">
        <v>46903535141</v>
      </c>
      <c r="E21" s="7">
        <v>250566</v>
      </c>
      <c r="F21" s="7">
        <v>5829025444</v>
      </c>
      <c r="G21" s="7">
        <v>385858</v>
      </c>
      <c r="H21" s="7">
        <v>9950404050</v>
      </c>
      <c r="I21" s="7">
        <f>Table1[[#This Row],[19063566]]+Table1[[#This Row],[562336]]-Table1[[#This Row],[479979]]</f>
        <v>1935525</v>
      </c>
      <c r="J21" s="41">
        <v>20400</v>
      </c>
      <c r="K21" s="7">
        <v>49280983624</v>
      </c>
      <c r="L21" s="7">
        <v>39454701622</v>
      </c>
      <c r="M21" s="38">
        <f>(Table1[[#This Row],[129902016553.0000]]/Table1[[#This Row],[Column1]])*100</f>
        <v>5.7798418154592045E-2</v>
      </c>
      <c r="N21" s="44">
        <v>68262597631083</v>
      </c>
    </row>
    <row r="22" spans="1:14" ht="23.1" customHeight="1">
      <c r="A22" s="6" t="s">
        <v>209</v>
      </c>
      <c r="B22" s="7">
        <v>6533537</v>
      </c>
      <c r="C22" s="7">
        <v>297326074894</v>
      </c>
      <c r="D22" s="7">
        <v>183322288055</v>
      </c>
      <c r="E22" s="7">
        <v>102043</v>
      </c>
      <c r="F22" s="7">
        <v>2847357331</v>
      </c>
      <c r="G22" s="7">
        <v>58143</v>
      </c>
      <c r="H22" s="7">
        <v>2640391854</v>
      </c>
      <c r="I22" s="7">
        <f>Table1[[#This Row],[19063566]]+Table1[[#This Row],[562336]]-Table1[[#This Row],[479979]]</f>
        <v>6577437</v>
      </c>
      <c r="J22" s="41">
        <v>28180</v>
      </c>
      <c r="K22" s="7">
        <v>297533040371</v>
      </c>
      <c r="L22" s="7">
        <v>185211307009</v>
      </c>
      <c r="M22" s="38">
        <f>(Table1[[#This Row],[129902016553.0000]]/Table1[[#This Row],[Column1]])*100</f>
        <v>0.27132179764085779</v>
      </c>
      <c r="N22" s="44">
        <v>68262597631083</v>
      </c>
    </row>
    <row r="23" spans="1:14" ht="23.1" customHeight="1">
      <c r="A23" s="6" t="s">
        <v>210</v>
      </c>
      <c r="B23" s="7">
        <v>28152955</v>
      </c>
      <c r="C23" s="7">
        <v>177292534339</v>
      </c>
      <c r="D23" s="7">
        <v>117224205332</v>
      </c>
      <c r="E23" s="7">
        <v>1564169</v>
      </c>
      <c r="F23" s="7">
        <v>6194827072</v>
      </c>
      <c r="G23" s="7">
        <v>85633</v>
      </c>
      <c r="H23" s="7">
        <v>534400721</v>
      </c>
      <c r="I23" s="7">
        <f>Table1[[#This Row],[19063566]]+Table1[[#This Row],[562336]]-Table1[[#This Row],[479979]]</f>
        <v>29631491</v>
      </c>
      <c r="J23" s="41">
        <v>3826</v>
      </c>
      <c r="K23" s="7">
        <v>182952960690</v>
      </c>
      <c r="L23" s="7">
        <v>113283923303</v>
      </c>
      <c r="M23" s="38">
        <f>(Table1[[#This Row],[129902016553.0000]]/Table1[[#This Row],[Column1]])*100</f>
        <v>0.16595313866493822</v>
      </c>
      <c r="N23" s="44">
        <v>68262597631083</v>
      </c>
    </row>
    <row r="24" spans="1:14" ht="23.1" customHeight="1">
      <c r="A24" s="6" t="s">
        <v>211</v>
      </c>
      <c r="B24" s="7">
        <v>13606825</v>
      </c>
      <c r="C24" s="7">
        <v>259297656586</v>
      </c>
      <c r="D24" s="7">
        <v>209521815560</v>
      </c>
      <c r="E24" s="7">
        <v>481083</v>
      </c>
      <c r="F24" s="7">
        <v>7285175742</v>
      </c>
      <c r="G24" s="7">
        <v>1204797</v>
      </c>
      <c r="H24" s="7">
        <v>22943090259</v>
      </c>
      <c r="I24" s="7">
        <f>Table1[[#This Row],[19063566]]+Table1[[#This Row],[562336]]-Table1[[#This Row],[479979]]</f>
        <v>12883111</v>
      </c>
      <c r="J24" s="41">
        <v>14680</v>
      </c>
      <c r="K24" s="7">
        <v>243639742069</v>
      </c>
      <c r="L24" s="7">
        <v>188980335190</v>
      </c>
      <c r="M24" s="38">
        <f>(Table1[[#This Row],[129902016553.0000]]/Table1[[#This Row],[Column1]])*100</f>
        <v>0.27684316411649246</v>
      </c>
      <c r="N24" s="44">
        <v>68262597631083</v>
      </c>
    </row>
    <row r="25" spans="1:14" ht="23.1" customHeight="1">
      <c r="A25" s="6" t="s">
        <v>212</v>
      </c>
      <c r="B25" s="7">
        <v>4656431</v>
      </c>
      <c r="C25" s="7">
        <v>73727161071</v>
      </c>
      <c r="D25" s="7">
        <v>60766770991</v>
      </c>
      <c r="E25" s="7">
        <v>1960245</v>
      </c>
      <c r="F25" s="7">
        <v>28337708344</v>
      </c>
      <c r="G25" s="7">
        <v>1420439</v>
      </c>
      <c r="H25" s="7">
        <v>22228157630</v>
      </c>
      <c r="I25" s="7">
        <f>Table1[[#This Row],[19063566]]+Table1[[#This Row],[562336]]-Table1[[#This Row],[479979]]</f>
        <v>5196237</v>
      </c>
      <c r="J25" s="41">
        <v>13530</v>
      </c>
      <c r="K25" s="7">
        <v>79836711785</v>
      </c>
      <c r="L25" s="7">
        <v>70251654746</v>
      </c>
      <c r="M25" s="38">
        <f>(Table1[[#This Row],[129902016553.0000]]/Table1[[#This Row],[Column1]])*100</f>
        <v>0.10291383156214859</v>
      </c>
      <c r="N25" s="44">
        <v>68262597631083</v>
      </c>
    </row>
    <row r="26" spans="1:14" ht="23.1" customHeight="1">
      <c r="A26" s="6" t="s">
        <v>213</v>
      </c>
      <c r="B26" s="7">
        <v>1052294</v>
      </c>
      <c r="C26" s="7">
        <v>39585225558</v>
      </c>
      <c r="D26" s="7">
        <v>42858905899</v>
      </c>
      <c r="E26" s="7">
        <v>113646</v>
      </c>
      <c r="F26" s="7">
        <v>4233803499</v>
      </c>
      <c r="G26" s="7">
        <v>244139</v>
      </c>
      <c r="H26" s="7">
        <v>9193751340</v>
      </c>
      <c r="I26" s="7">
        <f>Table1[[#This Row],[19063566]]+Table1[[#This Row],[562336]]-Table1[[#This Row],[479979]]</f>
        <v>921801</v>
      </c>
      <c r="J26" s="41">
        <v>35490</v>
      </c>
      <c r="K26" s="7">
        <v>34625277717</v>
      </c>
      <c r="L26" s="7">
        <v>32689854307</v>
      </c>
      <c r="M26" s="38">
        <f>(Table1[[#This Row],[129902016553.0000]]/Table1[[#This Row],[Column1]])*100</f>
        <v>4.788838315774091E-2</v>
      </c>
      <c r="N26" s="44">
        <v>68262597631083</v>
      </c>
    </row>
    <row r="27" spans="1:14" ht="23.1" customHeight="1">
      <c r="A27" s="6" t="s">
        <v>214</v>
      </c>
      <c r="B27" s="7">
        <v>2210625</v>
      </c>
      <c r="C27" s="7">
        <v>110922692123</v>
      </c>
      <c r="D27" s="7">
        <v>89970326797</v>
      </c>
      <c r="E27" s="7">
        <v>566821</v>
      </c>
      <c r="F27" s="7">
        <v>23032019307</v>
      </c>
      <c r="G27" s="7">
        <v>360068</v>
      </c>
      <c r="H27" s="7">
        <v>17705677037</v>
      </c>
      <c r="I27" s="7">
        <f>Table1[[#This Row],[19063566]]+Table1[[#This Row],[562336]]-Table1[[#This Row],[479979]]</f>
        <v>2417378</v>
      </c>
      <c r="J27" s="41">
        <v>39930</v>
      </c>
      <c r="K27" s="7">
        <v>116249034393</v>
      </c>
      <c r="L27" s="7">
        <v>96452543856</v>
      </c>
      <c r="M27" s="38">
        <f>(Table1[[#This Row],[129902016553.0000]]/Table1[[#This Row],[Column1]])*100</f>
        <v>0.14129632800859143</v>
      </c>
      <c r="N27" s="44">
        <v>68262597631083</v>
      </c>
    </row>
    <row r="28" spans="1:14" ht="23.1" customHeight="1">
      <c r="A28" s="6" t="s">
        <v>215</v>
      </c>
      <c r="B28" s="7">
        <v>1337274</v>
      </c>
      <c r="C28" s="7">
        <v>50617925641</v>
      </c>
      <c r="D28" s="7">
        <v>48679866985</v>
      </c>
      <c r="E28" s="7">
        <v>357481</v>
      </c>
      <c r="F28" s="7">
        <v>13112638232</v>
      </c>
      <c r="G28" s="7">
        <v>64775</v>
      </c>
      <c r="H28" s="7">
        <v>2449018170</v>
      </c>
      <c r="I28" s="7">
        <f>Table1[[#This Row],[19063566]]+Table1[[#This Row],[562336]]-Table1[[#This Row],[479979]]</f>
        <v>1629980</v>
      </c>
      <c r="J28" s="41">
        <v>36730</v>
      </c>
      <c r="K28" s="7">
        <v>61281545703</v>
      </c>
      <c r="L28" s="7">
        <v>59823664839</v>
      </c>
      <c r="M28" s="38">
        <f>(Table1[[#This Row],[129902016553.0000]]/Table1[[#This Row],[Column1]])*100</f>
        <v>8.7637545178561482E-2</v>
      </c>
      <c r="N28" s="44">
        <v>68262597631083</v>
      </c>
    </row>
    <row r="29" spans="1:14" ht="23.1" customHeight="1">
      <c r="A29" s="6" t="s">
        <v>216</v>
      </c>
      <c r="B29" s="7">
        <v>3618376</v>
      </c>
      <c r="C29" s="7">
        <v>341787368575</v>
      </c>
      <c r="D29" s="7">
        <v>338625071867</v>
      </c>
      <c r="E29" s="7">
        <v>1317447</v>
      </c>
      <c r="F29" s="7">
        <v>118752329203</v>
      </c>
      <c r="G29" s="7">
        <v>118815</v>
      </c>
      <c r="H29" s="7">
        <v>11177762683</v>
      </c>
      <c r="I29" s="7">
        <f>Table1[[#This Row],[19063566]]+Table1[[#This Row],[562336]]-Table1[[#This Row],[479979]]</f>
        <v>4817008</v>
      </c>
      <c r="J29" s="41">
        <v>88000</v>
      </c>
      <c r="K29" s="7">
        <v>449361935095</v>
      </c>
      <c r="L29" s="7">
        <v>423574542508</v>
      </c>
      <c r="M29" s="38">
        <f>(Table1[[#This Row],[129902016553.0000]]/Table1[[#This Row],[Column1]])*100</f>
        <v>0.62050750661021969</v>
      </c>
      <c r="N29" s="44">
        <v>68262597631083</v>
      </c>
    </row>
    <row r="30" spans="1:14" ht="23.1" customHeight="1">
      <c r="A30" s="6" t="s">
        <v>217</v>
      </c>
      <c r="B30" s="7">
        <v>4737709</v>
      </c>
      <c r="C30" s="7">
        <v>108362247779</v>
      </c>
      <c r="D30" s="7">
        <v>78519920949</v>
      </c>
      <c r="E30" s="7">
        <v>0</v>
      </c>
      <c r="F30" s="7">
        <v>0</v>
      </c>
      <c r="G30" s="7">
        <v>0</v>
      </c>
      <c r="H30" s="7">
        <v>0</v>
      </c>
      <c r="I30" s="7">
        <f>Table1[[#This Row],[19063566]]+Table1[[#This Row],[562336]]-Table1[[#This Row],[479979]]</f>
        <v>4737709</v>
      </c>
      <c r="J30" s="41">
        <v>15260</v>
      </c>
      <c r="K30" s="7">
        <v>108362247779</v>
      </c>
      <c r="L30" s="7">
        <v>72242493289</v>
      </c>
      <c r="M30" s="38">
        <f>(Table1[[#This Row],[129902016553.0000]]/Table1[[#This Row],[Column1]])*100</f>
        <v>0.10583027279364003</v>
      </c>
      <c r="N30" s="44">
        <v>68262597631083</v>
      </c>
    </row>
    <row r="31" spans="1:14" ht="23.1" customHeight="1">
      <c r="A31" s="6" t="s">
        <v>218</v>
      </c>
      <c r="B31" s="7">
        <v>728037059</v>
      </c>
      <c r="C31" s="7">
        <v>9939988285232</v>
      </c>
      <c r="D31" s="7">
        <v>10424842149470</v>
      </c>
      <c r="E31" s="7">
        <v>14254534</v>
      </c>
      <c r="F31" s="7">
        <v>204849574444</v>
      </c>
      <c r="G31" s="7">
        <v>0</v>
      </c>
      <c r="H31" s="7">
        <v>0</v>
      </c>
      <c r="I31" s="7">
        <f>Table1[[#This Row],[19063566]]+Table1[[#This Row],[562336]]-Table1[[#This Row],[479979]]</f>
        <v>742291593</v>
      </c>
      <c r="J31" s="41">
        <v>13000</v>
      </c>
      <c r="K31" s="7">
        <v>10144837859676</v>
      </c>
      <c r="L31" s="7">
        <v>9642456868062</v>
      </c>
      <c r="M31" s="38">
        <f>(Table1[[#This Row],[129902016553.0000]]/Table1[[#This Row],[Column1]])*100</f>
        <v>14.125534630506589</v>
      </c>
      <c r="N31" s="44">
        <v>68262597631083</v>
      </c>
    </row>
    <row r="32" spans="1:14" ht="23.1" customHeight="1">
      <c r="A32" s="6" t="s">
        <v>219</v>
      </c>
      <c r="B32" s="7">
        <v>16224177</v>
      </c>
      <c r="C32" s="7">
        <v>448812119732</v>
      </c>
      <c r="D32" s="7">
        <v>326506591039</v>
      </c>
      <c r="E32" s="7">
        <v>2451354</v>
      </c>
      <c r="F32" s="7">
        <v>45960521684</v>
      </c>
      <c r="G32" s="7">
        <v>1658623</v>
      </c>
      <c r="H32" s="7">
        <v>44632418273</v>
      </c>
      <c r="I32" s="7">
        <f>Table1[[#This Row],[19063566]]+Table1[[#This Row],[562336]]-Table1[[#This Row],[479979]]</f>
        <v>17016908</v>
      </c>
      <c r="J32" s="41">
        <v>18670</v>
      </c>
      <c r="K32" s="7">
        <v>450140223143</v>
      </c>
      <c r="L32" s="7">
        <v>317464216051</v>
      </c>
      <c r="M32" s="38">
        <f>(Table1[[#This Row],[129902016553.0000]]/Table1[[#This Row],[Column1]])*100</f>
        <v>0.46506319282881259</v>
      </c>
      <c r="N32" s="44">
        <v>68262597631083</v>
      </c>
    </row>
    <row r="33" spans="1:14" ht="23.1" customHeight="1">
      <c r="A33" s="6" t="s">
        <v>220</v>
      </c>
      <c r="B33" s="7">
        <v>563365895</v>
      </c>
      <c r="C33" s="7">
        <v>5759069354060</v>
      </c>
      <c r="D33" s="7">
        <v>4796229518559</v>
      </c>
      <c r="E33" s="7">
        <v>7804969</v>
      </c>
      <c r="F33" s="7">
        <v>67411568390</v>
      </c>
      <c r="G33" s="7">
        <v>0</v>
      </c>
      <c r="H33" s="7">
        <v>0</v>
      </c>
      <c r="I33" s="7">
        <f>Table1[[#This Row],[19063566]]+Table1[[#This Row],[562336]]-Table1[[#This Row],[479979]]</f>
        <v>571170864</v>
      </c>
      <c r="J33" s="41">
        <v>7990</v>
      </c>
      <c r="K33" s="7">
        <v>5826480922450</v>
      </c>
      <c r="L33" s="7">
        <v>4560186825410</v>
      </c>
      <c r="M33" s="38">
        <f>(Table1[[#This Row],[129902016553.0000]]/Table1[[#This Row],[Column1]])*100</f>
        <v>6.6803593529431469</v>
      </c>
      <c r="N33" s="44">
        <v>68262597631083</v>
      </c>
    </row>
    <row r="34" spans="1:14" ht="23.1" customHeight="1">
      <c r="A34" s="6" t="s">
        <v>221</v>
      </c>
      <c r="B34" s="7">
        <v>1246204561</v>
      </c>
      <c r="C34" s="7">
        <v>9566886854423</v>
      </c>
      <c r="D34" s="7">
        <v>7457846841305</v>
      </c>
      <c r="E34" s="7">
        <v>131927971</v>
      </c>
      <c r="F34" s="7">
        <v>816124880764</v>
      </c>
      <c r="G34" s="7">
        <v>21393268</v>
      </c>
      <c r="H34" s="7">
        <v>163665622004</v>
      </c>
      <c r="I34" s="7">
        <f>Table1[[#This Row],[19063566]]+Table1[[#This Row],[562336]]-Table1[[#This Row],[479979]]</f>
        <v>1356739264</v>
      </c>
      <c r="J34" s="41">
        <v>6030</v>
      </c>
      <c r="K34" s="7">
        <v>10219346113183</v>
      </c>
      <c r="L34" s="7">
        <v>8174920097223</v>
      </c>
      <c r="M34" s="38">
        <f>(Table1[[#This Row],[129902016553.0000]]/Table1[[#This Row],[Column1]])*100</f>
        <v>11.975694422593428</v>
      </c>
      <c r="N34" s="44">
        <v>68262597631083</v>
      </c>
    </row>
    <row r="35" spans="1:14" ht="23.1" customHeight="1">
      <c r="A35" s="6" t="s">
        <v>222</v>
      </c>
      <c r="B35" s="7">
        <v>12109124</v>
      </c>
      <c r="C35" s="7">
        <v>216823063891</v>
      </c>
      <c r="D35" s="7">
        <v>160323954125</v>
      </c>
      <c r="E35" s="7">
        <v>17756776</v>
      </c>
      <c r="F35" s="7">
        <f>18045671264+296005022377</f>
        <v>314050693641</v>
      </c>
      <c r="G35" s="7">
        <v>35660</v>
      </c>
      <c r="H35" s="7">
        <v>636441374</v>
      </c>
      <c r="I35" s="7">
        <f>Table1[[#This Row],[19063566]]+Table1[[#This Row],[562336]]-Table1[[#This Row],[479979]]</f>
        <v>29830240</v>
      </c>
      <c r="J35" s="41">
        <v>12970</v>
      </c>
      <c r="K35" s="7">
        <v>530237316158</v>
      </c>
      <c r="L35" s="7">
        <v>386604170160</v>
      </c>
      <c r="M35" s="38">
        <f>(Table1[[#This Row],[129902016553.0000]]/Table1[[#This Row],[Column1]])*100</f>
        <v>0.56634845959035396</v>
      </c>
      <c r="N35" s="44">
        <v>68262597631083</v>
      </c>
    </row>
    <row r="36" spans="1:14" ht="23.1" customHeight="1">
      <c r="A36" s="6" t="s">
        <v>223</v>
      </c>
      <c r="B36" s="7">
        <v>10667269</v>
      </c>
      <c r="C36" s="7">
        <v>320120277869</v>
      </c>
      <c r="D36" s="7">
        <v>312739809432</v>
      </c>
      <c r="E36" s="7">
        <v>725188</v>
      </c>
      <c r="F36" s="7">
        <v>20835114067</v>
      </c>
      <c r="G36" s="7">
        <v>217159</v>
      </c>
      <c r="H36" s="7">
        <v>6511439492</v>
      </c>
      <c r="I36" s="7">
        <f>Table1[[#This Row],[19063566]]+Table1[[#This Row],[562336]]-Table1[[#This Row],[479979]]</f>
        <v>11175298</v>
      </c>
      <c r="J36" s="41">
        <v>28060</v>
      </c>
      <c r="K36" s="7">
        <v>334443952444</v>
      </c>
      <c r="L36" s="7">
        <v>313340541948</v>
      </c>
      <c r="M36" s="38">
        <f>(Table1[[#This Row],[129902016553.0000]]/Table1[[#This Row],[Column1]])*100</f>
        <v>0.45902229452417165</v>
      </c>
      <c r="N36" s="44">
        <v>68262597631083</v>
      </c>
    </row>
    <row r="37" spans="1:14" ht="23.1" customHeight="1">
      <c r="A37" s="6" t="s">
        <v>224</v>
      </c>
      <c r="B37" s="7">
        <v>4688658</v>
      </c>
      <c r="C37" s="7">
        <v>127221266802</v>
      </c>
      <c r="D37" s="7">
        <v>91064184131</v>
      </c>
      <c r="E37" s="7">
        <v>647957</v>
      </c>
      <c r="F37" s="7">
        <v>13377323673</v>
      </c>
      <c r="G37" s="7">
        <v>501398</v>
      </c>
      <c r="H37" s="7">
        <v>13509070099</v>
      </c>
      <c r="I37" s="7">
        <f>Table1[[#This Row],[19063566]]+Table1[[#This Row],[562336]]-Table1[[#This Row],[479979]]</f>
        <v>4835217</v>
      </c>
      <c r="J37" s="41">
        <v>19450</v>
      </c>
      <c r="K37" s="7">
        <v>127089520376</v>
      </c>
      <c r="L37" s="7">
        <v>93973496475</v>
      </c>
      <c r="M37" s="38">
        <f>(Table1[[#This Row],[129902016553.0000]]/Table1[[#This Row],[Column1]])*100</f>
        <v>0.13766469448301463</v>
      </c>
      <c r="N37" s="44">
        <v>68262597631083</v>
      </c>
    </row>
    <row r="38" spans="1:14" ht="23.1" customHeight="1">
      <c r="A38" s="6" t="s">
        <v>225</v>
      </c>
      <c r="B38" s="7">
        <v>7017979</v>
      </c>
      <c r="C38" s="7">
        <v>294909779696</v>
      </c>
      <c r="D38" s="7">
        <v>166564352024</v>
      </c>
      <c r="E38" s="7">
        <v>115519</v>
      </c>
      <c r="F38" s="7">
        <v>2963765118</v>
      </c>
      <c r="G38" s="7">
        <v>285419</v>
      </c>
      <c r="H38" s="7">
        <v>11989012711</v>
      </c>
      <c r="I38" s="7">
        <f>Table1[[#This Row],[19063566]]+Table1[[#This Row],[562336]]-Table1[[#This Row],[479979]]</f>
        <v>6848079</v>
      </c>
      <c r="J38" s="41">
        <v>25350</v>
      </c>
      <c r="K38" s="7">
        <v>285884532103</v>
      </c>
      <c r="L38" s="7">
        <v>173466867562</v>
      </c>
      <c r="M38" s="38">
        <f>(Table1[[#This Row],[129902016553.0000]]/Table1[[#This Row],[Column1]])*100</f>
        <v>0.25411700342767624</v>
      </c>
      <c r="N38" s="44">
        <v>68262597631083</v>
      </c>
    </row>
    <row r="39" spans="1:14" ht="23.1" customHeight="1">
      <c r="A39" s="6" t="s">
        <v>226</v>
      </c>
      <c r="B39" s="7">
        <v>6349318</v>
      </c>
      <c r="C39" s="7">
        <v>298506783722</v>
      </c>
      <c r="D39" s="7">
        <v>259616633852</v>
      </c>
      <c r="E39" s="7">
        <v>459209</v>
      </c>
      <c r="F39" s="7">
        <v>17784606720</v>
      </c>
      <c r="G39" s="7">
        <v>60751</v>
      </c>
      <c r="H39" s="7">
        <v>2847573017</v>
      </c>
      <c r="I39" s="7">
        <f>Table1[[#This Row],[19063566]]+Table1[[#This Row],[562336]]-Table1[[#This Row],[479979]]</f>
        <v>6747776</v>
      </c>
      <c r="J39" s="41">
        <v>36960</v>
      </c>
      <c r="K39" s="7">
        <v>313443817425</v>
      </c>
      <c r="L39" s="7">
        <v>249208258634</v>
      </c>
      <c r="M39" s="38">
        <f>(Table1[[#This Row],[129902016553.0000]]/Table1[[#This Row],[Column1]])*100</f>
        <v>0.36507292028471588</v>
      </c>
      <c r="N39" s="44">
        <v>68262597631083</v>
      </c>
    </row>
    <row r="40" spans="1:14" ht="23.1" customHeight="1">
      <c r="A40" s="6" t="s">
        <v>227</v>
      </c>
      <c r="B40" s="7">
        <v>7938385</v>
      </c>
      <c r="C40" s="7">
        <v>130510982274</v>
      </c>
      <c r="D40" s="7">
        <v>106531485044</v>
      </c>
      <c r="E40" s="7">
        <v>2627062</v>
      </c>
      <c r="F40" s="7">
        <v>37338766751</v>
      </c>
      <c r="G40" s="7">
        <v>1525996</v>
      </c>
      <c r="H40" s="7">
        <v>25000684449</v>
      </c>
      <c r="I40" s="7">
        <f>Table1[[#This Row],[19063566]]+Table1[[#This Row],[562336]]-Table1[[#This Row],[479979]]</f>
        <v>9039451</v>
      </c>
      <c r="J40" s="41">
        <v>13390</v>
      </c>
      <c r="K40" s="7">
        <v>142849064576</v>
      </c>
      <c r="L40" s="7">
        <v>120946259825</v>
      </c>
      <c r="M40" s="38">
        <f>(Table1[[#This Row],[129902016553.0000]]/Table1[[#This Row],[Column1]])*100</f>
        <v>0.17717793348363259</v>
      </c>
      <c r="N40" s="44">
        <v>68262597631083</v>
      </c>
    </row>
    <row r="41" spans="1:14" ht="23.1" customHeight="1">
      <c r="A41" s="6" t="s">
        <v>228</v>
      </c>
      <c r="B41" s="7">
        <v>84192383</v>
      </c>
      <c r="C41" s="7">
        <v>2200575173052</v>
      </c>
      <c r="D41" s="7">
        <v>2508372278661</v>
      </c>
      <c r="E41" s="7">
        <v>1546787</v>
      </c>
      <c r="F41" s="7">
        <v>47139871996</v>
      </c>
      <c r="G41" s="7">
        <v>1786275</v>
      </c>
      <c r="H41" s="7">
        <v>46756498882</v>
      </c>
      <c r="I41" s="7">
        <f>Table1[[#This Row],[19063566]]+Table1[[#This Row],[562336]]-Table1[[#This Row],[479979]]</f>
        <v>83952895</v>
      </c>
      <c r="J41" s="41">
        <v>27950</v>
      </c>
      <c r="K41" s="7">
        <v>2200958546166</v>
      </c>
      <c r="L41" s="7">
        <v>2344700087859</v>
      </c>
      <c r="M41" s="38">
        <f>(Table1[[#This Row],[129902016553.0000]]/Table1[[#This Row],[Column1]])*100</f>
        <v>3.4348240020554881</v>
      </c>
      <c r="N41" s="44">
        <v>68262597631083</v>
      </c>
    </row>
    <row r="42" spans="1:14" ht="23.1" customHeight="1">
      <c r="A42" s="6" t="s">
        <v>229</v>
      </c>
      <c r="B42" s="7">
        <v>20892816</v>
      </c>
      <c r="C42" s="7">
        <v>858370291630</v>
      </c>
      <c r="D42" s="7">
        <v>773928948578</v>
      </c>
      <c r="E42" s="7">
        <v>981677</v>
      </c>
      <c r="F42" s="7">
        <v>36383556486</v>
      </c>
      <c r="G42" s="7">
        <v>3159803</v>
      </c>
      <c r="H42" s="7">
        <v>129732631563</v>
      </c>
      <c r="I42" s="7">
        <f>Table1[[#This Row],[19063566]]+Table1[[#This Row],[562336]]-Table1[[#This Row],[479979]]</f>
        <v>18714690</v>
      </c>
      <c r="J42" s="41">
        <v>34650</v>
      </c>
      <c r="K42" s="7">
        <v>765021216553</v>
      </c>
      <c r="L42" s="7">
        <v>647971175855</v>
      </c>
      <c r="M42" s="38">
        <f>(Table1[[#This Row],[129902016553.0000]]/Table1[[#This Row],[Column1]])*100</f>
        <v>0.94923310618339252</v>
      </c>
      <c r="N42" s="44">
        <v>68262597631083</v>
      </c>
    </row>
    <row r="43" spans="1:14" ht="23.1" customHeight="1">
      <c r="A43" s="6" t="s">
        <v>230</v>
      </c>
      <c r="B43" s="7">
        <v>10185145</v>
      </c>
      <c r="C43" s="7">
        <v>396207265054</v>
      </c>
      <c r="D43" s="7">
        <v>452324556257</v>
      </c>
      <c r="E43" s="7">
        <v>211833</v>
      </c>
      <c r="F43" s="7">
        <v>9542031749</v>
      </c>
      <c r="G43" s="7">
        <v>236046</v>
      </c>
      <c r="H43" s="7">
        <v>9201041577</v>
      </c>
      <c r="I43" s="7">
        <f>Table1[[#This Row],[19063566]]+Table1[[#This Row],[562336]]-Table1[[#This Row],[479979]]</f>
        <v>10160932</v>
      </c>
      <c r="J43" s="41">
        <v>43300</v>
      </c>
      <c r="K43" s="7">
        <v>396548255226</v>
      </c>
      <c r="L43" s="7">
        <v>439633979652</v>
      </c>
      <c r="M43" s="38">
        <f>(Table1[[#This Row],[129902016553.0000]]/Table1[[#This Row],[Column1]])*100</f>
        <v>0.64403347500478814</v>
      </c>
      <c r="N43" s="44">
        <v>68262597631083</v>
      </c>
    </row>
    <row r="44" spans="1:14" ht="23.1" customHeight="1">
      <c r="A44" s="6" t="s">
        <v>231</v>
      </c>
      <c r="B44" s="7">
        <v>26362303</v>
      </c>
      <c r="C44" s="7">
        <v>429094897471</v>
      </c>
      <c r="D44" s="7">
        <v>181761646786</v>
      </c>
      <c r="E44" s="7">
        <v>200000</v>
      </c>
      <c r="F44" s="7">
        <v>1338993326</v>
      </c>
      <c r="G44" s="7">
        <v>298841</v>
      </c>
      <c r="H44" s="7">
        <v>4856917064</v>
      </c>
      <c r="I44" s="7">
        <f>Table1[[#This Row],[19063566]]+Table1[[#This Row],[562336]]-Table1[[#This Row],[479979]]</f>
        <v>26263462</v>
      </c>
      <c r="J44" s="41">
        <v>6880</v>
      </c>
      <c r="K44" s="7">
        <v>425576973733</v>
      </c>
      <c r="L44" s="7">
        <v>180555292173</v>
      </c>
      <c r="M44" s="38">
        <f>(Table1[[#This Row],[129902016553.0000]]/Table1[[#This Row],[Column1]])*100</f>
        <v>0.26450105685808994</v>
      </c>
      <c r="N44" s="44">
        <v>68262597631083</v>
      </c>
    </row>
    <row r="45" spans="1:14" ht="23.1" customHeight="1">
      <c r="A45" s="6" t="s">
        <v>232</v>
      </c>
      <c r="B45" s="7">
        <v>17149622</v>
      </c>
      <c r="C45" s="7">
        <v>575655723047</v>
      </c>
      <c r="D45" s="7">
        <v>331044612537</v>
      </c>
      <c r="E45" s="7">
        <v>2240499</v>
      </c>
      <c r="F45" s="7">
        <v>17932515291</v>
      </c>
      <c r="G45" s="7">
        <v>3364599</v>
      </c>
      <c r="H45" s="7">
        <f>44155149706+349066311628</f>
        <v>393221461334</v>
      </c>
      <c r="I45" s="7">
        <f>Table1[[#This Row],[19063566]]+Table1[[#This Row],[562336]]-Table1[[#This Row],[479979]]</f>
        <v>16025522</v>
      </c>
      <c r="J45" s="41">
        <v>7760</v>
      </c>
      <c r="K45" s="7">
        <v>200366777004</v>
      </c>
      <c r="L45" s="7">
        <v>124263538604</v>
      </c>
      <c r="M45" s="38">
        <f>(Table1[[#This Row],[129902016553.0000]]/Table1[[#This Row],[Column1]])*100</f>
        <v>0.18203751822567221</v>
      </c>
      <c r="N45" s="44">
        <v>68262597631083</v>
      </c>
    </row>
    <row r="46" spans="1:14" ht="23.1" customHeight="1">
      <c r="A46" s="6" t="s">
        <v>233</v>
      </c>
      <c r="B46" s="7">
        <v>11985285</v>
      </c>
      <c r="C46" s="7">
        <v>265588595991</v>
      </c>
      <c r="D46" s="7">
        <v>154851958055</v>
      </c>
      <c r="E46" s="7">
        <v>677385</v>
      </c>
      <c r="F46" s="7">
        <v>7985283352</v>
      </c>
      <c r="G46" s="7">
        <v>62374</v>
      </c>
      <c r="H46" s="7">
        <v>1379397882</v>
      </c>
      <c r="I46" s="7">
        <f>Table1[[#This Row],[19063566]]+Table1[[#This Row],[562336]]-Table1[[#This Row],[479979]]</f>
        <v>12600296</v>
      </c>
      <c r="J46" s="41">
        <v>11680</v>
      </c>
      <c r="K46" s="7">
        <v>272194481461</v>
      </c>
      <c r="L46" s="7">
        <v>147059606977</v>
      </c>
      <c r="M46" s="38">
        <f>(Table1[[#This Row],[129902016553.0000]]/Table1[[#This Row],[Column1]])*100</f>
        <v>0.21543218699611455</v>
      </c>
      <c r="N46" s="44">
        <v>68262597631083</v>
      </c>
    </row>
    <row r="47" spans="1:14" ht="23.1" customHeight="1">
      <c r="A47" s="6" t="s">
        <v>234</v>
      </c>
      <c r="B47" s="7">
        <v>4663363</v>
      </c>
      <c r="C47" s="7">
        <v>121793473318</v>
      </c>
      <c r="D47" s="7">
        <v>102329621821</v>
      </c>
      <c r="E47" s="7">
        <v>269766</v>
      </c>
      <c r="F47" s="7">
        <v>5677881615</v>
      </c>
      <c r="G47" s="7">
        <v>89184</v>
      </c>
      <c r="H47" s="7">
        <v>2317661805</v>
      </c>
      <c r="I47" s="7">
        <f>Table1[[#This Row],[19063566]]+Table1[[#This Row],[562336]]-Table1[[#This Row],[479979]]</f>
        <v>4843945</v>
      </c>
      <c r="J47" s="41">
        <v>21760</v>
      </c>
      <c r="K47" s="7">
        <v>125153693128</v>
      </c>
      <c r="L47" s="7">
        <v>105324135979</v>
      </c>
      <c r="M47" s="38">
        <f>(Table1[[#This Row],[129902016553.0000]]/Table1[[#This Row],[Column1]])*100</f>
        <v>0.15429259892541977</v>
      </c>
      <c r="N47" s="44">
        <v>68262597631083</v>
      </c>
    </row>
    <row r="48" spans="1:14" ht="23.1" customHeight="1">
      <c r="A48" s="6" t="s">
        <v>235</v>
      </c>
      <c r="B48" s="7">
        <v>17806257</v>
      </c>
      <c r="C48" s="7">
        <v>207884985607</v>
      </c>
      <c r="D48" s="7">
        <v>137181903931</v>
      </c>
      <c r="E48" s="7">
        <v>3516338</v>
      </c>
      <c r="F48" s="7">
        <v>29789754127</v>
      </c>
      <c r="G48" s="7">
        <v>4963357</v>
      </c>
      <c r="H48" s="7">
        <v>57145383118</v>
      </c>
      <c r="I48" s="7">
        <f>Table1[[#This Row],[19063566]]+Table1[[#This Row],[562336]]-Table1[[#This Row],[479979]]</f>
        <v>16359238</v>
      </c>
      <c r="J48" s="41">
        <v>8040</v>
      </c>
      <c r="K48" s="7">
        <v>180529356616</v>
      </c>
      <c r="L48" s="7">
        <v>131428312035</v>
      </c>
      <c r="M48" s="38">
        <f>(Table1[[#This Row],[129902016553.0000]]/Table1[[#This Row],[Column1]])*100</f>
        <v>0.19253341741445076</v>
      </c>
      <c r="N48" s="44">
        <v>68262597631083</v>
      </c>
    </row>
    <row r="49" spans="1:14" ht="23.1" customHeight="1">
      <c r="A49" s="6" t="s">
        <v>236</v>
      </c>
      <c r="B49" s="7">
        <v>4724381</v>
      </c>
      <c r="C49" s="7">
        <v>150842723313</v>
      </c>
      <c r="D49" s="7">
        <v>121286548768</v>
      </c>
      <c r="E49" s="7">
        <v>499720</v>
      </c>
      <c r="F49" s="7">
        <v>12109582887</v>
      </c>
      <c r="G49" s="7">
        <v>246691</v>
      </c>
      <c r="H49" s="7">
        <v>7723307941</v>
      </c>
      <c r="I49" s="7">
        <f>Table1[[#This Row],[19063566]]+Table1[[#This Row],[562336]]-Table1[[#This Row],[479979]]</f>
        <v>4977410</v>
      </c>
      <c r="J49" s="41">
        <v>23300</v>
      </c>
      <c r="K49" s="7">
        <v>155228998259</v>
      </c>
      <c r="L49" s="7">
        <v>115885513026</v>
      </c>
      <c r="M49" s="38">
        <f>(Table1[[#This Row],[129902016553.0000]]/Table1[[#This Row],[Column1]])*100</f>
        <v>0.16976428827436266</v>
      </c>
      <c r="N49" s="44">
        <v>68262597631083</v>
      </c>
    </row>
    <row r="50" spans="1:14" ht="23.1" customHeight="1">
      <c r="A50" s="6" t="s">
        <v>237</v>
      </c>
      <c r="B50" s="7">
        <v>256349</v>
      </c>
      <c r="C50" s="7">
        <v>11536461824</v>
      </c>
      <c r="D50" s="7">
        <v>10981585629</v>
      </c>
      <c r="E50" s="7">
        <v>375505</v>
      </c>
      <c r="F50" s="7">
        <v>16852971191</v>
      </c>
      <c r="G50" s="7">
        <v>21172</v>
      </c>
      <c r="H50" s="7">
        <v>958981835</v>
      </c>
      <c r="I50" s="7">
        <f>Table1[[#This Row],[19063566]]+Table1[[#This Row],[562336]]-Table1[[#This Row],[479979]]</f>
        <v>610682</v>
      </c>
      <c r="J50" s="41">
        <v>44300</v>
      </c>
      <c r="K50" s="7">
        <v>27430451180</v>
      </c>
      <c r="L50" s="7">
        <v>27032652160</v>
      </c>
      <c r="M50" s="38">
        <f>(Table1[[#This Row],[129902016553.0000]]/Table1[[#This Row],[Column1]])*100</f>
        <v>3.9600971978966747E-2</v>
      </c>
      <c r="N50" s="44">
        <v>68262597631083</v>
      </c>
    </row>
    <row r="51" spans="1:14" ht="23.1" customHeight="1">
      <c r="A51" s="6" t="s">
        <v>238</v>
      </c>
      <c r="B51" s="7">
        <v>6639160</v>
      </c>
      <c r="C51" s="7">
        <v>158084760218</v>
      </c>
      <c r="D51" s="7">
        <v>112514577487</v>
      </c>
      <c r="E51" s="7">
        <v>140365</v>
      </c>
      <c r="F51" s="7">
        <v>2429730054</v>
      </c>
      <c r="G51" s="7">
        <v>146527</v>
      </c>
      <c r="H51" s="7">
        <v>3486657966</v>
      </c>
      <c r="I51" s="7">
        <f>Table1[[#This Row],[19063566]]+Table1[[#This Row],[562336]]-Table1[[#This Row],[479979]]</f>
        <v>6632998</v>
      </c>
      <c r="J51" s="41">
        <v>14960</v>
      </c>
      <c r="K51" s="7">
        <v>157027832306</v>
      </c>
      <c r="L51" s="7">
        <v>99154235548</v>
      </c>
      <c r="M51" s="38">
        <f>(Table1[[#This Row],[129902016553.0000]]/Table1[[#This Row],[Column1]])*100</f>
        <v>0.14525412010229546</v>
      </c>
      <c r="N51" s="44">
        <v>68262597631083</v>
      </c>
    </row>
    <row r="52" spans="1:14" ht="23.1" customHeight="1">
      <c r="A52" s="6" t="s">
        <v>239</v>
      </c>
      <c r="B52" s="7">
        <v>24753942</v>
      </c>
      <c r="C52" s="7">
        <v>103534933472</v>
      </c>
      <c r="D52" s="7">
        <v>69134685570</v>
      </c>
      <c r="E52" s="7">
        <v>16637427</v>
      </c>
      <c r="F52" s="7">
        <v>46783396949</v>
      </c>
      <c r="G52" s="7">
        <v>12274856</v>
      </c>
      <c r="H52" s="7">
        <v>50337107311</v>
      </c>
      <c r="I52" s="7">
        <f>Table1[[#This Row],[19063566]]+Table1[[#This Row],[562336]]-Table1[[#This Row],[479979]]</f>
        <v>29116513</v>
      </c>
      <c r="J52" s="41">
        <v>2704</v>
      </c>
      <c r="K52" s="7">
        <v>99981223110</v>
      </c>
      <c r="L52" s="7">
        <v>78671215555</v>
      </c>
      <c r="M52" s="38">
        <f>(Table1[[#This Row],[129902016553.0000]]/Table1[[#This Row],[Column1]])*100</f>
        <v>0.11524790776373486</v>
      </c>
      <c r="N52" s="44">
        <v>68262597631083</v>
      </c>
    </row>
    <row r="53" spans="1:14" ht="23.1" customHeight="1">
      <c r="A53" s="6" t="s">
        <v>240</v>
      </c>
      <c r="B53" s="7">
        <v>78548468</v>
      </c>
      <c r="C53" s="7">
        <v>1653229084444</v>
      </c>
      <c r="D53" s="7">
        <v>1422216533501</v>
      </c>
      <c r="E53" s="7">
        <v>851019</v>
      </c>
      <c r="F53" s="7">
        <v>15583117581</v>
      </c>
      <c r="G53" s="7">
        <v>114990</v>
      </c>
      <c r="H53" s="7">
        <v>2417539711</v>
      </c>
      <c r="I53" s="7">
        <f>Table1[[#This Row],[19063566]]+Table1[[#This Row],[562336]]-Table1[[#This Row],[479979]]</f>
        <v>79284497</v>
      </c>
      <c r="J53" s="41">
        <v>18220</v>
      </c>
      <c r="K53" s="7">
        <v>1666394662314</v>
      </c>
      <c r="L53" s="7">
        <v>1443465667057</v>
      </c>
      <c r="M53" s="38">
        <f>(Table1[[#This Row],[129902016553.0000]]/Table1[[#This Row],[Column1]])*100</f>
        <v>2.1145777001602495</v>
      </c>
      <c r="N53" s="44">
        <v>68262597631083</v>
      </c>
    </row>
    <row r="54" spans="1:14" ht="23.1" customHeight="1">
      <c r="A54" s="6" t="s">
        <v>241</v>
      </c>
      <c r="B54" s="7">
        <v>4045560</v>
      </c>
      <c r="C54" s="7">
        <v>86885744455</v>
      </c>
      <c r="D54" s="7">
        <v>84164545498</v>
      </c>
      <c r="E54" s="7">
        <v>1403131</v>
      </c>
      <c r="F54" s="7">
        <v>29920856829</v>
      </c>
      <c r="G54" s="7">
        <v>548313</v>
      </c>
      <c r="H54" s="7">
        <v>11825423818</v>
      </c>
      <c r="I54" s="7">
        <f>Table1[[#This Row],[19063566]]+Table1[[#This Row],[562336]]-Table1[[#This Row],[479979]]</f>
        <v>4900378</v>
      </c>
      <c r="J54" s="41">
        <v>20310</v>
      </c>
      <c r="K54" s="7">
        <v>104981177466</v>
      </c>
      <c r="L54" s="7">
        <v>99451036908</v>
      </c>
      <c r="M54" s="38">
        <f>(Table1[[#This Row],[129902016553.0000]]/Table1[[#This Row],[Column1]])*100</f>
        <v>0.14568891363535735</v>
      </c>
      <c r="N54" s="44">
        <v>68262597631083</v>
      </c>
    </row>
    <row r="55" spans="1:14" ht="23.1" customHeight="1">
      <c r="A55" s="6" t="s">
        <v>242</v>
      </c>
      <c r="B55" s="7">
        <v>15081212</v>
      </c>
      <c r="C55" s="7">
        <v>188274956222</v>
      </c>
      <c r="D55" s="7">
        <v>130820502172</v>
      </c>
      <c r="E55" s="7">
        <v>358869</v>
      </c>
      <c r="F55" s="7">
        <v>3155756557</v>
      </c>
      <c r="G55" s="7">
        <v>349354</v>
      </c>
      <c r="H55" s="7">
        <v>4353234708</v>
      </c>
      <c r="I55" s="7">
        <f>Table1[[#This Row],[19063566]]+Table1[[#This Row],[562336]]-Table1[[#This Row],[479979]]</f>
        <v>15090727</v>
      </c>
      <c r="J55" s="41">
        <v>8400</v>
      </c>
      <c r="K55" s="7">
        <v>187077478071</v>
      </c>
      <c r="L55" s="7">
        <v>126665767602</v>
      </c>
      <c r="M55" s="38">
        <f>(Table1[[#This Row],[129902016553.0000]]/Table1[[#This Row],[Column1]])*100</f>
        <v>0.18555661811545748</v>
      </c>
      <c r="N55" s="44">
        <v>68262597631083</v>
      </c>
    </row>
    <row r="56" spans="1:14" ht="23.1" customHeight="1">
      <c r="A56" s="6" t="s">
        <v>243</v>
      </c>
      <c r="B56" s="7">
        <v>18871538</v>
      </c>
      <c r="C56" s="7">
        <v>589461383570</v>
      </c>
      <c r="D56" s="7">
        <v>631904625602</v>
      </c>
      <c r="E56" s="7">
        <v>745152</v>
      </c>
      <c r="F56" s="7">
        <v>23640547592</v>
      </c>
      <c r="G56" s="7">
        <v>58968</v>
      </c>
      <c r="H56" s="7">
        <v>1842471258</v>
      </c>
      <c r="I56" s="7">
        <f>Table1[[#This Row],[19063566]]+Table1[[#This Row],[562336]]-Table1[[#This Row],[479979]]</f>
        <v>19557722</v>
      </c>
      <c r="J56" s="41">
        <v>32360</v>
      </c>
      <c r="K56" s="7">
        <v>611259459904</v>
      </c>
      <c r="L56" s="7">
        <v>632406889131</v>
      </c>
      <c r="M56" s="38">
        <f>(Table1[[#This Row],[129902016553.0000]]/Table1[[#This Row],[Column1]])*100</f>
        <v>0.92643249902203684</v>
      </c>
      <c r="N56" s="44">
        <v>68262597631083</v>
      </c>
    </row>
    <row r="57" spans="1:14" ht="23.1" customHeight="1">
      <c r="A57" s="6" t="s">
        <v>244</v>
      </c>
      <c r="B57" s="7">
        <v>713018</v>
      </c>
      <c r="C57" s="7">
        <v>137995362531</v>
      </c>
      <c r="D57" s="7">
        <v>84412031651</v>
      </c>
      <c r="E57" s="7">
        <v>0</v>
      </c>
      <c r="F57" s="7">
        <v>0</v>
      </c>
      <c r="G57" s="7">
        <v>0</v>
      </c>
      <c r="H57" s="7">
        <v>0</v>
      </c>
      <c r="I57" s="7">
        <f>Table1[[#This Row],[19063566]]+Table1[[#This Row],[562336]]-Table1[[#This Row],[479979]]</f>
        <v>713018</v>
      </c>
      <c r="J57" s="41">
        <v>113100</v>
      </c>
      <c r="K57" s="7">
        <v>137995362531</v>
      </c>
      <c r="L57" s="7">
        <v>80581047626</v>
      </c>
      <c r="M57" s="38">
        <f>(Table1[[#This Row],[129902016553.0000]]/Table1[[#This Row],[Column1]])*100</f>
        <v>0.11804568009774632</v>
      </c>
      <c r="N57" s="44">
        <v>68262597631083</v>
      </c>
    </row>
    <row r="58" spans="1:14" ht="23.1" customHeight="1">
      <c r="A58" s="6" t="s">
        <v>245</v>
      </c>
      <c r="B58" s="7">
        <v>5330223</v>
      </c>
      <c r="C58" s="7">
        <v>137394376860</v>
      </c>
      <c r="D58" s="7">
        <v>116898823728</v>
      </c>
      <c r="E58" s="7">
        <v>1149096</v>
      </c>
      <c r="F58" s="7">
        <v>24844452475</v>
      </c>
      <c r="G58" s="7">
        <v>294107</v>
      </c>
      <c r="H58" s="7">
        <v>7471750305</v>
      </c>
      <c r="I58" s="7">
        <f>Table1[[#This Row],[19063566]]+Table1[[#This Row],[562336]]-Table1[[#This Row],[479979]]</f>
        <v>6185212</v>
      </c>
      <c r="J58" s="41">
        <v>20650</v>
      </c>
      <c r="K58" s="7">
        <v>154767079030</v>
      </c>
      <c r="L58" s="7">
        <v>127627557085</v>
      </c>
      <c r="M58" s="38">
        <f>(Table1[[#This Row],[129902016553.0000]]/Table1[[#This Row],[Column1]])*100</f>
        <v>0.18696557340924497</v>
      </c>
      <c r="N58" s="44">
        <v>68262597631083</v>
      </c>
    </row>
    <row r="59" spans="1:14" ht="23.1" customHeight="1">
      <c r="A59" s="6" t="s">
        <v>246</v>
      </c>
      <c r="B59" s="7">
        <v>2999478</v>
      </c>
      <c r="C59" s="7">
        <v>45308299213</v>
      </c>
      <c r="D59" s="7">
        <v>30391591748</v>
      </c>
      <c r="E59" s="7">
        <v>755005</v>
      </c>
      <c r="F59" s="7">
        <v>7766102006</v>
      </c>
      <c r="G59" s="7">
        <v>703391</v>
      </c>
      <c r="H59" s="7">
        <v>10510509689</v>
      </c>
      <c r="I59" s="7">
        <f>Table1[[#This Row],[19063566]]+Table1[[#This Row],[562336]]-Table1[[#This Row],[479979]]</f>
        <v>3051092</v>
      </c>
      <c r="J59" s="41">
        <v>9490</v>
      </c>
      <c r="K59" s="7">
        <v>42563891530</v>
      </c>
      <c r="L59" s="7">
        <v>28932857388</v>
      </c>
      <c r="M59" s="38">
        <f>(Table1[[#This Row],[129902016553.0000]]/Table1[[#This Row],[Column1]])*100</f>
        <v>4.2384641651588104E-2</v>
      </c>
      <c r="N59" s="44">
        <v>68262597631083</v>
      </c>
    </row>
    <row r="60" spans="1:14" ht="23.1" customHeight="1">
      <c r="A60" s="6" t="s">
        <v>247</v>
      </c>
      <c r="B60" s="7">
        <v>1973902</v>
      </c>
      <c r="C60" s="7">
        <v>63926685459</v>
      </c>
      <c r="D60" s="7">
        <v>57986641536</v>
      </c>
      <c r="E60" s="7">
        <v>896405</v>
      </c>
      <c r="F60" s="7">
        <v>14898967727</v>
      </c>
      <c r="G60" s="7">
        <v>841453</v>
      </c>
      <c r="H60" s="7">
        <v>14972055361</v>
      </c>
      <c r="I60" s="7">
        <f>Table1[[#This Row],[19063566]]+Table1[[#This Row],[562336]]-Table1[[#This Row],[479979]]</f>
        <v>2028854</v>
      </c>
      <c r="J60" s="41">
        <v>28000</v>
      </c>
      <c r="K60" s="7">
        <v>63853597825</v>
      </c>
      <c r="L60" s="7">
        <v>56764737991</v>
      </c>
      <c r="M60" s="38">
        <f>(Table1[[#This Row],[129902016553.0000]]/Table1[[#This Row],[Column1]])*100</f>
        <v>8.3156428206524163E-2</v>
      </c>
      <c r="N60" s="44">
        <v>68262597631083</v>
      </c>
    </row>
    <row r="61" spans="1:14" ht="23.1" customHeight="1">
      <c r="A61" s="6" t="s">
        <v>248</v>
      </c>
      <c r="B61" s="7">
        <v>3293516</v>
      </c>
      <c r="C61" s="7">
        <v>85588928386</v>
      </c>
      <c r="D61" s="7">
        <v>76384410057</v>
      </c>
      <c r="E61" s="7">
        <v>714202</v>
      </c>
      <c r="F61" s="7">
        <v>16947323532</v>
      </c>
      <c r="G61" s="7">
        <v>105317</v>
      </c>
      <c r="H61" s="7">
        <v>2735822727</v>
      </c>
      <c r="I61" s="7">
        <f>Table1[[#This Row],[19063566]]+Table1[[#This Row],[562336]]-Table1[[#This Row],[479979]]</f>
        <v>3902401</v>
      </c>
      <c r="J61" s="41">
        <v>23700</v>
      </c>
      <c r="K61" s="7">
        <v>99800429191</v>
      </c>
      <c r="L61" s="7">
        <v>92416613656</v>
      </c>
      <c r="M61" s="38">
        <f>(Table1[[#This Row],[129902016553.0000]]/Table1[[#This Row],[Column1]])*100</f>
        <v>0.13538396847341566</v>
      </c>
      <c r="N61" s="44">
        <v>68262597631083</v>
      </c>
    </row>
    <row r="62" spans="1:14" ht="23.1" customHeight="1">
      <c r="A62" s="6" t="s">
        <v>249</v>
      </c>
      <c r="B62" s="7">
        <v>10443033</v>
      </c>
      <c r="C62" s="7">
        <v>1110022789003</v>
      </c>
      <c r="D62" s="7">
        <v>548990416078</v>
      </c>
      <c r="E62" s="7">
        <v>91402</v>
      </c>
      <c r="F62" s="7">
        <v>4834683669</v>
      </c>
      <c r="G62" s="7">
        <v>205184</v>
      </c>
      <c r="H62" s="7">
        <v>21808226733</v>
      </c>
      <c r="I62" s="7">
        <f>Table1[[#This Row],[19063566]]+Table1[[#This Row],[562336]]-Table1[[#This Row],[479979]]</f>
        <v>10329251</v>
      </c>
      <c r="J62" s="41">
        <v>50880</v>
      </c>
      <c r="K62" s="7">
        <v>1093049245939</v>
      </c>
      <c r="L62" s="7">
        <v>525152871144</v>
      </c>
      <c r="M62" s="38">
        <f>(Table1[[#This Row],[129902016553.0000]]/Table1[[#This Row],[Column1]])*100</f>
        <v>0.76931275598699822</v>
      </c>
      <c r="N62" s="44">
        <v>68262597631083</v>
      </c>
    </row>
    <row r="63" spans="1:14" ht="23.1" customHeight="1">
      <c r="A63" s="6" t="s">
        <v>250</v>
      </c>
      <c r="B63" s="7">
        <v>119810617</v>
      </c>
      <c r="C63" s="7">
        <v>1605017696936</v>
      </c>
      <c r="D63" s="7">
        <v>1055926527415</v>
      </c>
      <c r="E63" s="7">
        <v>8118970</v>
      </c>
      <c r="F63" s="7">
        <v>73880901376</v>
      </c>
      <c r="G63" s="7">
        <v>50458</v>
      </c>
      <c r="H63" s="7">
        <v>663908594</v>
      </c>
      <c r="I63" s="7">
        <f>Table1[[#This Row],[19063566]]+Table1[[#This Row],[562336]]-Table1[[#This Row],[479979]]</f>
        <v>127879129</v>
      </c>
      <c r="J63" s="41">
        <v>8520</v>
      </c>
      <c r="K63" s="7">
        <v>1678234689718</v>
      </c>
      <c r="L63" s="7">
        <v>1088702136147</v>
      </c>
      <c r="M63" s="38">
        <f>(Table1[[#This Row],[129902016553.0000]]/Table1[[#This Row],[Column1]])*100</f>
        <v>1.594873582207873</v>
      </c>
      <c r="N63" s="44">
        <v>68262597631083</v>
      </c>
    </row>
    <row r="64" spans="1:14" ht="23.1" customHeight="1">
      <c r="A64" s="6" t="s">
        <v>251</v>
      </c>
      <c r="B64" s="7">
        <v>996392</v>
      </c>
      <c r="C64" s="7">
        <v>130573070622</v>
      </c>
      <c r="D64" s="7">
        <v>120095453862</v>
      </c>
      <c r="E64" s="7">
        <v>477077</v>
      </c>
      <c r="F64" s="7">
        <v>60118170396</v>
      </c>
      <c r="G64" s="7">
        <v>502918</v>
      </c>
      <c r="H64" s="7">
        <v>65877649513</v>
      </c>
      <c r="I64" s="7">
        <f>Table1[[#This Row],[19063566]]+Table1[[#This Row],[562336]]-Table1[[#This Row],[479979]]</f>
        <v>970551</v>
      </c>
      <c r="J64" s="41">
        <v>125050</v>
      </c>
      <c r="K64" s="7">
        <v>124813591505</v>
      </c>
      <c r="L64" s="7">
        <v>121275163327</v>
      </c>
      <c r="M64" s="38">
        <f>(Table1[[#This Row],[129902016553.0000]]/Table1[[#This Row],[Column1]])*100</f>
        <v>0.1776597544418351</v>
      </c>
      <c r="N64" s="44">
        <v>68262597631083</v>
      </c>
    </row>
    <row r="65" spans="1:14" ht="23.1" customHeight="1">
      <c r="A65" s="6" t="s">
        <v>252</v>
      </c>
      <c r="B65" s="7">
        <v>1407523649</v>
      </c>
      <c r="C65" s="7">
        <v>16615418321507.002</v>
      </c>
      <c r="D65" s="7">
        <v>14162991085442</v>
      </c>
      <c r="E65" s="7">
        <v>15191478680</v>
      </c>
      <c r="F65" s="7">
        <v>371098322499</v>
      </c>
      <c r="G65" s="7">
        <v>0</v>
      </c>
      <c r="H65" s="7">
        <v>0</v>
      </c>
      <c r="I65" s="7">
        <f>Table1[[#This Row],[19063566]]+Table1[[#This Row],[562336]]-Table1[[#This Row],[479979]]</f>
        <v>16599002329</v>
      </c>
      <c r="J65" s="40">
        <v>955</v>
      </c>
      <c r="K65" s="7">
        <v>16986516644006</v>
      </c>
      <c r="L65" s="7">
        <v>15836016834243.002</v>
      </c>
      <c r="M65" s="38">
        <f>(Table1[[#This Row],[129902016553.0000]]/Table1[[#This Row],[Column1]])*100</f>
        <v>23.198673041753921</v>
      </c>
      <c r="N65" s="44">
        <v>68262597631083</v>
      </c>
    </row>
    <row r="66" spans="1:14" ht="23.1" customHeight="1">
      <c r="A66" s="6" t="s">
        <v>253</v>
      </c>
      <c r="B66" s="7">
        <v>10365773</v>
      </c>
      <c r="C66" s="7">
        <v>809110802590</v>
      </c>
      <c r="D66" s="7">
        <v>1139782767182</v>
      </c>
      <c r="E66" s="7">
        <v>422693</v>
      </c>
      <c r="F66" s="7">
        <v>46348413864</v>
      </c>
      <c r="G66" s="7">
        <v>94899</v>
      </c>
      <c r="H66" s="7">
        <v>7419374109</v>
      </c>
      <c r="I66" s="7">
        <f>Table1[[#This Row],[19063566]]+Table1[[#This Row],[562336]]-Table1[[#This Row],[479979]]</f>
        <v>10693567</v>
      </c>
      <c r="J66" s="41">
        <v>104870</v>
      </c>
      <c r="K66" s="7">
        <v>848039842345</v>
      </c>
      <c r="L66" s="7">
        <v>1120582081173</v>
      </c>
      <c r="M66" s="38">
        <f>(Table1[[#This Row],[129902016553.0000]]/Table1[[#This Row],[Column1]])*100</f>
        <v>1.6415755040982343</v>
      </c>
      <c r="N66" s="44">
        <v>68262597631083</v>
      </c>
    </row>
    <row r="67" spans="1:14" ht="23.1" customHeight="1">
      <c r="A67" s="6" t="s">
        <v>254</v>
      </c>
      <c r="B67" s="7">
        <v>17167507</v>
      </c>
      <c r="C67" s="7">
        <v>355240597254</v>
      </c>
      <c r="D67" s="7">
        <v>253439987533</v>
      </c>
      <c r="E67" s="7">
        <v>447183</v>
      </c>
      <c r="F67" s="7">
        <v>6749825239</v>
      </c>
      <c r="G67" s="7">
        <v>376679</v>
      </c>
      <c r="H67" s="7">
        <v>7780463698</v>
      </c>
      <c r="I67" s="7">
        <f>Table1[[#This Row],[19063566]]+Table1[[#This Row],[562336]]-Table1[[#This Row],[479979]]</f>
        <v>17238011</v>
      </c>
      <c r="J67" s="41">
        <v>14330</v>
      </c>
      <c r="K67" s="7">
        <v>354209958795</v>
      </c>
      <c r="L67" s="7">
        <v>246832961903</v>
      </c>
      <c r="M67" s="38">
        <f>(Table1[[#This Row],[129902016553.0000]]/Table1[[#This Row],[Column1]])*100</f>
        <v>0.36159327430957</v>
      </c>
      <c r="N67" s="44">
        <v>68262597631083</v>
      </c>
    </row>
    <row r="68" spans="1:14" ht="23.1" customHeight="1">
      <c r="A68" s="6" t="s">
        <v>255</v>
      </c>
      <c r="B68" s="7">
        <v>8477528</v>
      </c>
      <c r="C68" s="7">
        <v>105435677826</v>
      </c>
      <c r="D68" s="7">
        <v>94791442035</v>
      </c>
      <c r="E68" s="7">
        <v>11123275</v>
      </c>
      <c r="F68" s="7">
        <f>19505326297+121585730025</f>
        <v>141091056322</v>
      </c>
      <c r="G68" s="7">
        <v>1148625</v>
      </c>
      <c r="H68" s="7">
        <v>14279919436</v>
      </c>
      <c r="I68" s="7">
        <f>Table1[[#This Row],[19063566]]+Table1[[#This Row],[562336]]-Table1[[#This Row],[479979]]</f>
        <v>18452178</v>
      </c>
      <c r="J68" s="41">
        <v>11340</v>
      </c>
      <c r="K68" s="7">
        <v>232246814712</v>
      </c>
      <c r="L68" s="7">
        <v>209088670273</v>
      </c>
      <c r="M68" s="38">
        <f>(Table1[[#This Row],[129902016553.0000]]/Table1[[#This Row],[Column1]])*100</f>
        <v>0.30630048888996952</v>
      </c>
      <c r="N68" s="44">
        <v>68262597631083</v>
      </c>
    </row>
    <row r="69" spans="1:14" ht="23.1" customHeight="1">
      <c r="A69" s="6" t="s">
        <v>256</v>
      </c>
      <c r="B69" s="7">
        <v>6029435</v>
      </c>
      <c r="C69" s="7">
        <v>258391278095</v>
      </c>
      <c r="D69" s="7">
        <v>244548768230</v>
      </c>
      <c r="E69" s="7">
        <v>320906</v>
      </c>
      <c r="F69" s="7">
        <v>12978518731</v>
      </c>
      <c r="G69" s="7">
        <v>227296</v>
      </c>
      <c r="H69" s="7">
        <v>9717658433</v>
      </c>
      <c r="I69" s="7">
        <f>Table1[[#This Row],[19063566]]+Table1[[#This Row],[562336]]-Table1[[#This Row],[479979]]</f>
        <v>6123045</v>
      </c>
      <c r="J69" s="41">
        <v>39900</v>
      </c>
      <c r="K69" s="7">
        <v>261652138393</v>
      </c>
      <c r="L69" s="7">
        <v>244123820287</v>
      </c>
      <c r="M69" s="38">
        <f>(Table1[[#This Row],[129902016553.0000]]/Table1[[#This Row],[Column1]])*100</f>
        <v>0.35762456859074981</v>
      </c>
      <c r="N69" s="44">
        <v>68262597631083</v>
      </c>
    </row>
    <row r="70" spans="1:14" ht="23.1" customHeight="1">
      <c r="A70" s="6" t="s">
        <v>257</v>
      </c>
      <c r="B70" s="7">
        <v>4900799</v>
      </c>
      <c r="C70" s="7">
        <v>578131879163</v>
      </c>
      <c r="D70" s="7">
        <v>516562995247</v>
      </c>
      <c r="E70" s="7">
        <v>587370</v>
      </c>
      <c r="F70" s="7">
        <v>49573661297</v>
      </c>
      <c r="G70" s="7">
        <v>0</v>
      </c>
      <c r="H70" s="7">
        <v>0</v>
      </c>
      <c r="I70" s="7">
        <f>Table1[[#This Row],[19063566]]+Table1[[#This Row],[562336]]-Table1[[#This Row],[479979]]</f>
        <v>5488169</v>
      </c>
      <c r="J70" s="41">
        <v>74650</v>
      </c>
      <c r="K70" s="7">
        <v>627705540460</v>
      </c>
      <c r="L70" s="7">
        <v>409380450073</v>
      </c>
      <c r="M70" s="38">
        <f>(Table1[[#This Row],[129902016553.0000]]/Table1[[#This Row],[Column1]])*100</f>
        <v>0.59971413963096953</v>
      </c>
      <c r="N70" s="44">
        <v>68262597631083</v>
      </c>
    </row>
    <row r="71" spans="1:14" ht="23.1" customHeight="1">
      <c r="A71" s="6" t="s">
        <v>258</v>
      </c>
      <c r="B71" s="7">
        <v>48361067</v>
      </c>
      <c r="C71" s="7">
        <v>148834077542</v>
      </c>
      <c r="D71" s="7">
        <v>122502132416</v>
      </c>
      <c r="E71" s="7">
        <v>4679724</v>
      </c>
      <c r="F71" s="7">
        <v>12053157219</v>
      </c>
      <c r="G71" s="7">
        <v>7147083</v>
      </c>
      <c r="H71" s="7">
        <v>21902967702</v>
      </c>
      <c r="I71" s="7">
        <f>Table1[[#This Row],[19063566]]+Table1[[#This Row],[562336]]-Table1[[#This Row],[479979]]</f>
        <v>45893708</v>
      </c>
      <c r="J71" s="41">
        <v>2623</v>
      </c>
      <c r="K71" s="7">
        <v>138984267059</v>
      </c>
      <c r="L71" s="7">
        <v>120287707898</v>
      </c>
      <c r="M71" s="38">
        <f>(Table1[[#This Row],[129902016553.0000]]/Table1[[#This Row],[Column1]])*100</f>
        <v>0.17621320030638221</v>
      </c>
      <c r="N71" s="44">
        <v>68262597631083</v>
      </c>
    </row>
    <row r="72" spans="1:14" ht="23.1" customHeight="1">
      <c r="A72" s="6" t="s">
        <v>259</v>
      </c>
      <c r="B72" s="7">
        <v>4074054</v>
      </c>
      <c r="C72" s="7">
        <v>20334113567</v>
      </c>
      <c r="D72" s="7">
        <v>14378622667</v>
      </c>
      <c r="E72" s="7">
        <v>0</v>
      </c>
      <c r="F72" s="7">
        <v>0</v>
      </c>
      <c r="G72" s="7">
        <v>0</v>
      </c>
      <c r="H72" s="7">
        <v>0</v>
      </c>
      <c r="I72" s="7">
        <f>Table1[[#This Row],[19063566]]+Table1[[#This Row],[562336]]-Table1[[#This Row],[479979]]</f>
        <v>4074054</v>
      </c>
      <c r="J72" s="41">
        <v>3456</v>
      </c>
      <c r="K72" s="7">
        <v>20334113567</v>
      </c>
      <c r="L72" s="7">
        <v>14069229880</v>
      </c>
      <c r="M72" s="38">
        <f>(Table1[[#This Row],[129902016553.0000]]/Table1[[#This Row],[Column1]])*100</f>
        <v>2.0610451943296183E-2</v>
      </c>
      <c r="N72" s="44">
        <v>68262597631083</v>
      </c>
    </row>
    <row r="73" spans="1:14" ht="23.1" customHeight="1">
      <c r="A73" s="6" t="s">
        <v>260</v>
      </c>
      <c r="B73" s="7">
        <v>205968659</v>
      </c>
      <c r="C73" s="7">
        <v>604724402643</v>
      </c>
      <c r="D73" s="7">
        <v>573392574178</v>
      </c>
      <c r="E73" s="7">
        <v>15140543</v>
      </c>
      <c r="F73" s="7">
        <v>41104286543</v>
      </c>
      <c r="G73" s="7">
        <v>170251</v>
      </c>
      <c r="H73" s="7">
        <v>499529272</v>
      </c>
      <c r="I73" s="7">
        <f>Table1[[#This Row],[19063566]]+Table1[[#This Row],[562336]]-Table1[[#This Row],[479979]]</f>
        <v>220938951</v>
      </c>
      <c r="J73" s="41">
        <v>2715</v>
      </c>
      <c r="K73" s="7">
        <v>645329159914</v>
      </c>
      <c r="L73" s="7">
        <v>599393366535</v>
      </c>
      <c r="M73" s="38">
        <f>(Table1[[#This Row],[129902016553.0000]]/Table1[[#This Row],[Column1]])*100</f>
        <v>0.87806996413226068</v>
      </c>
      <c r="N73" s="44">
        <v>68262597631083</v>
      </c>
    </row>
    <row r="74" spans="1:14" ht="23.1" customHeight="1">
      <c r="A74" s="6" t="s">
        <v>261</v>
      </c>
      <c r="B74" s="7">
        <v>26144973</v>
      </c>
      <c r="C74" s="7">
        <v>369021888035</v>
      </c>
      <c r="D74" s="7">
        <v>269088559055</v>
      </c>
      <c r="E74" s="7">
        <v>190783</v>
      </c>
      <c r="F74" s="7">
        <v>2063187220</v>
      </c>
      <c r="G74" s="7">
        <v>151371</v>
      </c>
      <c r="H74" s="7">
        <v>2134767377</v>
      </c>
      <c r="I74" s="7">
        <f>Table1[[#This Row],[19063566]]+Table1[[#This Row],[562336]]-Table1[[#This Row],[479979]]</f>
        <v>26184385</v>
      </c>
      <c r="J74" s="41">
        <v>9210</v>
      </c>
      <c r="K74" s="7">
        <v>368950307878</v>
      </c>
      <c r="L74" s="7">
        <v>240974905632</v>
      </c>
      <c r="M74" s="38">
        <f>(Table1[[#This Row],[129902016553.0000]]/Table1[[#This Row],[Column1]])*100</f>
        <v>0.35301162568456579</v>
      </c>
      <c r="N74" s="44">
        <v>68262597631083</v>
      </c>
    </row>
    <row r="75" spans="1:14" ht="23.1" customHeight="1">
      <c r="A75" s="6" t="s">
        <v>262</v>
      </c>
      <c r="B75" s="7">
        <v>6069805</v>
      </c>
      <c r="C75" s="7">
        <v>215383064485</v>
      </c>
      <c r="D75" s="7">
        <v>161152150066</v>
      </c>
      <c r="E75" s="7">
        <v>1062706</v>
      </c>
      <c r="F75" s="7">
        <v>30419303711</v>
      </c>
      <c r="G75" s="7">
        <v>1187264</v>
      </c>
      <c r="H75" s="7">
        <v>41959069944</v>
      </c>
      <c r="I75" s="7">
        <f>Table1[[#This Row],[19063566]]+Table1[[#This Row],[562336]]-Table1[[#This Row],[479979]]</f>
        <v>5945247</v>
      </c>
      <c r="J75" s="41">
        <v>27590</v>
      </c>
      <c r="K75" s="7">
        <v>203843298252</v>
      </c>
      <c r="L75" s="7">
        <v>163904702417</v>
      </c>
      <c r="M75" s="38">
        <f>(Table1[[#This Row],[129902016553.0000]]/Table1[[#This Row],[Column1]])*100</f>
        <v>0.24010909063672506</v>
      </c>
      <c r="N75" s="44">
        <v>68262597631083</v>
      </c>
    </row>
    <row r="76" spans="1:14" ht="23.1" customHeight="1">
      <c r="A76" s="6" t="s">
        <v>263</v>
      </c>
      <c r="B76" s="7">
        <v>7867488</v>
      </c>
      <c r="C76" s="7">
        <v>46150059198</v>
      </c>
      <c r="D76" s="7">
        <v>44181678949</v>
      </c>
      <c r="E76" s="7">
        <v>5907951</v>
      </c>
      <c r="F76" s="7">
        <v>31287128962</v>
      </c>
      <c r="G76" s="7">
        <v>3242283</v>
      </c>
      <c r="H76" s="7">
        <v>18750052320</v>
      </c>
      <c r="I76" s="7">
        <f>Table1[[#This Row],[19063566]]+Table1[[#This Row],[562336]]-Table1[[#This Row],[479979]]</f>
        <v>10533156</v>
      </c>
      <c r="J76" s="41">
        <v>4360</v>
      </c>
      <c r="K76" s="7">
        <v>58687135840</v>
      </c>
      <c r="L76" s="7">
        <v>45889657498</v>
      </c>
      <c r="M76" s="38">
        <f>(Table1[[#This Row],[129902016553.0000]]/Table1[[#This Row],[Column1]])*100</f>
        <v>6.7225184933636911E-2</v>
      </c>
      <c r="N76" s="44">
        <v>68262597631083</v>
      </c>
    </row>
    <row r="77" spans="1:14" ht="23.1" customHeight="1">
      <c r="A77" s="6" t="s">
        <v>264</v>
      </c>
      <c r="B77" s="7">
        <v>5199983</v>
      </c>
      <c r="C77" s="7">
        <v>140955554001</v>
      </c>
      <c r="D77" s="7">
        <v>111922508021</v>
      </c>
      <c r="E77" s="7">
        <v>716770</v>
      </c>
      <c r="F77" s="7">
        <v>15099433404</v>
      </c>
      <c r="G77" s="7">
        <v>343248</v>
      </c>
      <c r="H77" s="7">
        <v>9223149275</v>
      </c>
      <c r="I77" s="7">
        <f>Table1[[#This Row],[19063566]]+Table1[[#This Row],[562336]]-Table1[[#This Row],[479979]]</f>
        <v>5573505</v>
      </c>
      <c r="J77" s="41">
        <v>20430</v>
      </c>
      <c r="K77" s="7">
        <v>146831838130</v>
      </c>
      <c r="L77" s="7">
        <v>113780168457</v>
      </c>
      <c r="M77" s="38">
        <f>(Table1[[#This Row],[129902016553.0000]]/Table1[[#This Row],[Column1]])*100</f>
        <v>0.16668010360799809</v>
      </c>
      <c r="N77" s="44">
        <v>68262597631083</v>
      </c>
    </row>
    <row r="78" spans="1:14" ht="23.1" customHeight="1">
      <c r="A78" s="6" t="s">
        <v>265</v>
      </c>
      <c r="B78" s="7">
        <v>6388500</v>
      </c>
      <c r="C78" s="7">
        <v>159170453477</v>
      </c>
      <c r="D78" s="7">
        <v>164889543639</v>
      </c>
      <c r="E78" s="7">
        <v>620908</v>
      </c>
      <c r="F78" s="7">
        <v>16813708833</v>
      </c>
      <c r="G78" s="7">
        <v>131607</v>
      </c>
      <c r="H78" s="7">
        <v>3299138345</v>
      </c>
      <c r="I78" s="7">
        <f>Table1[[#This Row],[19063566]]+Table1[[#This Row],[562336]]-Table1[[#This Row],[479979]]</f>
        <v>6877801</v>
      </c>
      <c r="J78" s="41">
        <v>26260</v>
      </c>
      <c r="K78" s="7">
        <v>172685023965</v>
      </c>
      <c r="L78" s="7">
        <v>180473789862</v>
      </c>
      <c r="M78" s="38">
        <f>(Table1[[#This Row],[129902016553.0000]]/Table1[[#This Row],[Column1]])*100</f>
        <v>0.26438166159065452</v>
      </c>
      <c r="N78" s="44">
        <v>68262597631083</v>
      </c>
    </row>
    <row r="79" spans="1:14" ht="23.1" customHeight="1">
      <c r="A79" s="6" t="s">
        <v>266</v>
      </c>
      <c r="B79" s="7">
        <v>4218684</v>
      </c>
      <c r="C79" s="7">
        <v>44491677167</v>
      </c>
      <c r="D79" s="7">
        <v>32248405173</v>
      </c>
      <c r="E79" s="7">
        <v>2161675</v>
      </c>
      <c r="F79" s="7">
        <v>16106603811</v>
      </c>
      <c r="G79" s="7">
        <v>393025</v>
      </c>
      <c r="H79" s="7">
        <v>3997802698</v>
      </c>
      <c r="I79" s="7">
        <f>Table1[[#This Row],[19063566]]+Table1[[#This Row],[562336]]-Table1[[#This Row],[479979]]</f>
        <v>5987334</v>
      </c>
      <c r="J79" s="41">
        <v>6900</v>
      </c>
      <c r="K79" s="7">
        <v>56600478280</v>
      </c>
      <c r="L79" s="7">
        <v>41281207023</v>
      </c>
      <c r="M79" s="38">
        <f>(Table1[[#This Row],[129902016553.0000]]/Table1[[#This Row],[Column1]])*100</f>
        <v>6.0474122660991191E-2</v>
      </c>
      <c r="N79" s="44">
        <v>68262597631083</v>
      </c>
    </row>
    <row r="80" spans="1:14" ht="23.1" customHeight="1">
      <c r="A80" s="6" t="s">
        <v>267</v>
      </c>
      <c r="B80" s="7">
        <v>7803013</v>
      </c>
      <c r="C80" s="7">
        <v>176310617914</v>
      </c>
      <c r="D80" s="7">
        <v>153836441874</v>
      </c>
      <c r="E80" s="7">
        <v>390192</v>
      </c>
      <c r="F80" s="7">
        <v>8207936297</v>
      </c>
      <c r="G80" s="7">
        <v>214476</v>
      </c>
      <c r="H80" s="7">
        <v>4842498188</v>
      </c>
      <c r="I80" s="7">
        <f>Table1[[#This Row],[19063566]]+Table1[[#This Row],[562336]]-Table1[[#This Row],[479979]]</f>
        <v>7978729</v>
      </c>
      <c r="J80" s="41">
        <v>19700</v>
      </c>
      <c r="K80" s="7">
        <v>179676056023</v>
      </c>
      <c r="L80" s="7">
        <v>157061503771</v>
      </c>
      <c r="M80" s="38">
        <f>(Table1[[#This Row],[129902016553.0000]]/Table1[[#This Row],[Column1]])*100</f>
        <v>0.2300842763409327</v>
      </c>
      <c r="N80" s="44">
        <v>68262597631083</v>
      </c>
    </row>
    <row r="81" spans="1:14" ht="23.1" customHeight="1">
      <c r="A81" s="6" t="s">
        <v>268</v>
      </c>
      <c r="B81" s="7">
        <v>1092085</v>
      </c>
      <c r="C81" s="7">
        <v>55096928738</v>
      </c>
      <c r="D81" s="7">
        <v>45167045090</v>
      </c>
      <c r="E81" s="7">
        <v>80709</v>
      </c>
      <c r="F81" s="7">
        <v>3336630042</v>
      </c>
      <c r="G81" s="7">
        <v>117313</v>
      </c>
      <c r="H81" s="7">
        <v>5898653749</v>
      </c>
      <c r="I81" s="7">
        <f>Table1[[#This Row],[19063566]]+Table1[[#This Row],[562336]]-Table1[[#This Row],[479979]]</f>
        <v>1055481</v>
      </c>
      <c r="J81" s="41">
        <v>39670</v>
      </c>
      <c r="K81" s="7">
        <v>52534905031</v>
      </c>
      <c r="L81" s="7">
        <v>41839109365</v>
      </c>
      <c r="M81" s="38">
        <f>(Table1[[#This Row],[129902016553.0000]]/Table1[[#This Row],[Column1]])*100</f>
        <v>6.1291411134270689E-2</v>
      </c>
      <c r="N81" s="44">
        <v>68262597631083</v>
      </c>
    </row>
    <row r="82" spans="1:14" ht="23.1" customHeight="1">
      <c r="A82" s="6" t="s">
        <v>269</v>
      </c>
      <c r="B82" s="7">
        <v>1450885</v>
      </c>
      <c r="C82" s="7">
        <v>154526689962</v>
      </c>
      <c r="D82" s="7">
        <v>121622239450</v>
      </c>
      <c r="E82" s="7">
        <v>59133</v>
      </c>
      <c r="F82" s="7">
        <v>4688659801</v>
      </c>
      <c r="G82" s="7">
        <v>40100</v>
      </c>
      <c r="H82" s="7">
        <v>4264326578</v>
      </c>
      <c r="I82" s="7">
        <f>Table1[[#This Row],[19063566]]+Table1[[#This Row],[562336]]-Table1[[#This Row],[479979]]</f>
        <v>1469918</v>
      </c>
      <c r="J82" s="41">
        <v>71170</v>
      </c>
      <c r="K82" s="7">
        <v>154951023185</v>
      </c>
      <c r="L82" s="7">
        <v>104534557374</v>
      </c>
      <c r="M82" s="38">
        <f>(Table1[[#This Row],[129902016553.0000]]/Table1[[#This Row],[Column1]])*100</f>
        <v>0.15313592069693047</v>
      </c>
      <c r="N82" s="44">
        <v>68262597631083</v>
      </c>
    </row>
    <row r="83" spans="1:14" ht="23.1" customHeight="1">
      <c r="A83" s="6" t="s">
        <v>270</v>
      </c>
      <c r="B83" s="7">
        <v>18726274</v>
      </c>
      <c r="C83" s="7">
        <v>267232101535</v>
      </c>
      <c r="D83" s="7">
        <v>249057279447</v>
      </c>
      <c r="E83" s="7">
        <v>135945080</v>
      </c>
      <c r="F83" s="7">
        <f>49076051949+1487491892693</f>
        <v>1536567944642</v>
      </c>
      <c r="G83" s="7">
        <v>3700903</v>
      </c>
      <c r="H83" s="7">
        <v>43098164244</v>
      </c>
      <c r="I83" s="7">
        <f>Table1[[#This Row],[19063566]]+Table1[[#This Row],[562336]]-Table1[[#This Row],[479979]]</f>
        <v>150970451</v>
      </c>
      <c r="J83" s="41">
        <v>12240</v>
      </c>
      <c r="K83" s="7">
        <v>1760701881933</v>
      </c>
      <c r="L83" s="7">
        <v>1846473932721</v>
      </c>
      <c r="M83" s="38">
        <f>(Table1[[#This Row],[129902016553.0000]]/Table1[[#This Row],[Column1]])*100</f>
        <v>2.7049570288843188</v>
      </c>
      <c r="N83" s="44">
        <v>68262597631083</v>
      </c>
    </row>
    <row r="84" spans="1:14" ht="23.1" customHeight="1">
      <c r="A84" s="6" t="s">
        <v>271</v>
      </c>
      <c r="B84" s="7">
        <v>6289729</v>
      </c>
      <c r="C84" s="7">
        <v>629294387110</v>
      </c>
      <c r="D84" s="7">
        <v>560554584006</v>
      </c>
      <c r="E84" s="7">
        <v>685356</v>
      </c>
      <c r="F84" s="7">
        <v>54452054760</v>
      </c>
      <c r="G84" s="7">
        <v>101000</v>
      </c>
      <c r="H84" s="7">
        <v>10104018290</v>
      </c>
      <c r="I84" s="7">
        <f>Table1[[#This Row],[19063566]]+Table1[[#This Row],[562336]]-Table1[[#This Row],[479979]]</f>
        <v>6874085</v>
      </c>
      <c r="J84" s="41">
        <v>75850</v>
      </c>
      <c r="K84" s="7">
        <v>673642423580</v>
      </c>
      <c r="L84" s="7">
        <v>521003083749</v>
      </c>
      <c r="M84" s="38">
        <f>(Table1[[#This Row],[129902016553.0000]]/Table1[[#This Row],[Column1]])*100</f>
        <v>0.76323360350963865</v>
      </c>
      <c r="N84" s="44">
        <v>68262597631083</v>
      </c>
    </row>
    <row r="85" spans="1:14" ht="23.1" customHeight="1">
      <c r="A85" s="6" t="s">
        <v>272</v>
      </c>
      <c r="B85" s="7">
        <v>6092268</v>
      </c>
      <c r="C85" s="7">
        <v>169180147075</v>
      </c>
      <c r="D85" s="7">
        <v>161571996877</v>
      </c>
      <c r="E85" s="7">
        <v>727273</v>
      </c>
      <c r="F85" s="7">
        <v>18386703229</v>
      </c>
      <c r="G85" s="7">
        <v>218831</v>
      </c>
      <c r="H85" s="7">
        <v>6032508344</v>
      </c>
      <c r="I85" s="7">
        <f>Table1[[#This Row],[19063566]]+Table1[[#This Row],[562336]]-Table1[[#This Row],[479979]]</f>
        <v>6600710</v>
      </c>
      <c r="J85" s="41">
        <v>24850</v>
      </c>
      <c r="K85" s="7">
        <v>181534341960</v>
      </c>
      <c r="L85" s="7">
        <v>163902982494</v>
      </c>
      <c r="M85" s="38">
        <f>(Table1[[#This Row],[129902016553.0000]]/Table1[[#This Row],[Column1]])*100</f>
        <v>0.24010657106808908</v>
      </c>
      <c r="N85" s="44">
        <v>68262597631083</v>
      </c>
    </row>
    <row r="86" spans="1:14" ht="23.1" customHeight="1">
      <c r="A86" s="6" t="s">
        <v>273</v>
      </c>
      <c r="B86" s="7">
        <v>5436239</v>
      </c>
      <c r="C86" s="7">
        <v>69427571431</v>
      </c>
      <c r="D86" s="7">
        <v>37481541465</v>
      </c>
      <c r="E86" s="7">
        <v>785804</v>
      </c>
      <c r="F86" s="7">
        <v>5609580953</v>
      </c>
      <c r="G86" s="7">
        <v>1286873</v>
      </c>
      <c r="H86" s="7">
        <v>16230649355</v>
      </c>
      <c r="I86" s="7">
        <f>Table1[[#This Row],[19063566]]+Table1[[#This Row],[562336]]-Table1[[#This Row],[479979]]</f>
        <v>4935170</v>
      </c>
      <c r="J86" s="41">
        <v>6980</v>
      </c>
      <c r="K86" s="7">
        <v>58806503029</v>
      </c>
      <c r="L86" s="7">
        <v>34421306514</v>
      </c>
      <c r="M86" s="38">
        <f>(Table1[[#This Row],[129902016553.0000]]/Table1[[#This Row],[Column1]])*100</f>
        <v>5.0424841287209449E-2</v>
      </c>
      <c r="N86" s="44">
        <v>68262597631083</v>
      </c>
    </row>
    <row r="87" spans="1:14" ht="23.1" customHeight="1">
      <c r="A87" s="6" t="s">
        <v>274</v>
      </c>
      <c r="B87" s="7">
        <v>2221733</v>
      </c>
      <c r="C87" s="7">
        <v>51412866906</v>
      </c>
      <c r="D87" s="7">
        <v>50950020885</v>
      </c>
      <c r="E87" s="7">
        <v>943828</v>
      </c>
      <c r="F87" s="7">
        <v>20303565743</v>
      </c>
      <c r="G87" s="7">
        <v>535722</v>
      </c>
      <c r="H87" s="7">
        <v>12349825233</v>
      </c>
      <c r="I87" s="7">
        <f>Table1[[#This Row],[19063566]]+Table1[[#This Row],[562336]]-Table1[[#This Row],[479979]]</f>
        <v>2629839</v>
      </c>
      <c r="J87" s="41">
        <v>20470</v>
      </c>
      <c r="K87" s="7">
        <v>59366607416</v>
      </c>
      <c r="L87" s="7">
        <v>53791891401</v>
      </c>
      <c r="M87" s="38">
        <f>(Table1[[#This Row],[129902016553.0000]]/Table1[[#This Row],[Column1]])*100</f>
        <v>7.8801412878706734E-2</v>
      </c>
      <c r="N87" s="44">
        <v>68262597631083</v>
      </c>
    </row>
    <row r="88" spans="1:14" ht="23.1" customHeight="1">
      <c r="A88" s="6" t="s">
        <v>275</v>
      </c>
      <c r="B88" s="7">
        <v>33723668</v>
      </c>
      <c r="C88" s="7">
        <v>253970729691</v>
      </c>
      <c r="D88" s="7">
        <v>207782102386</v>
      </c>
      <c r="E88" s="7">
        <v>444349</v>
      </c>
      <c r="F88" s="7">
        <v>2765122855</v>
      </c>
      <c r="G88" s="7">
        <v>1205218</v>
      </c>
      <c r="H88" s="7">
        <v>9076417634</v>
      </c>
      <c r="I88" s="7">
        <f>Table1[[#This Row],[19063566]]+Table1[[#This Row],[562336]]-Table1[[#This Row],[479979]]</f>
        <v>32962799</v>
      </c>
      <c r="J88" s="41">
        <v>5800</v>
      </c>
      <c r="K88" s="7">
        <v>247659434912</v>
      </c>
      <c r="L88" s="7">
        <v>191038934185</v>
      </c>
      <c r="M88" s="38">
        <f>(Table1[[#This Row],[129902016553.0000]]/Table1[[#This Row],[Column1]])*100</f>
        <v>0.27985886973924867</v>
      </c>
      <c r="N88" s="44">
        <v>68262597631083</v>
      </c>
    </row>
    <row r="89" spans="1:14" ht="23.1" customHeight="1">
      <c r="A89" s="6" t="s">
        <v>276</v>
      </c>
      <c r="B89" s="7">
        <v>9503235</v>
      </c>
      <c r="C89" s="7">
        <v>112082495025</v>
      </c>
      <c r="D89" s="7">
        <v>67706569424</v>
      </c>
      <c r="E89" s="7">
        <v>0</v>
      </c>
      <c r="F89" s="7">
        <v>0</v>
      </c>
      <c r="G89" s="7">
        <v>9503235</v>
      </c>
      <c r="H89" s="7">
        <v>112082495025</v>
      </c>
      <c r="I89" s="7">
        <f>Table1[[#This Row],[19063566]]+Table1[[#This Row],[562336]]-Table1[[#This Row],[479979]]</f>
        <v>0</v>
      </c>
      <c r="J89" s="6">
        <v>0</v>
      </c>
      <c r="K89" s="7">
        <v>0</v>
      </c>
      <c r="L89" s="7">
        <v>0</v>
      </c>
      <c r="M89" s="38">
        <f>(Table1[[#This Row],[129902016553.0000]]/Table1[[#This Row],[Column1]])*100</f>
        <v>0</v>
      </c>
      <c r="N89" s="44">
        <v>68262597631083</v>
      </c>
    </row>
    <row r="90" spans="1:14" ht="23.1" customHeight="1">
      <c r="A90" s="6" t="s">
        <v>277</v>
      </c>
      <c r="B90" s="7">
        <v>16318674</v>
      </c>
      <c r="C90" s="7">
        <v>252948368990</v>
      </c>
      <c r="D90" s="7">
        <v>128982610001</v>
      </c>
      <c r="E90" s="7">
        <v>0</v>
      </c>
      <c r="F90" s="7">
        <v>0</v>
      </c>
      <c r="G90" s="7">
        <v>16318674</v>
      </c>
      <c r="H90" s="7">
        <v>252948368990</v>
      </c>
      <c r="I90" s="7">
        <f>Table1[[#This Row],[19063566]]+Table1[[#This Row],[562336]]-Table1[[#This Row],[479979]]</f>
        <v>0</v>
      </c>
      <c r="J90" s="6">
        <v>0</v>
      </c>
      <c r="K90" s="7">
        <v>0</v>
      </c>
      <c r="L90" s="7">
        <v>0</v>
      </c>
      <c r="M90" s="38">
        <f>(Table1[[#This Row],[129902016553.0000]]/Table1[[#This Row],[Column1]])*100</f>
        <v>0</v>
      </c>
      <c r="N90" s="44">
        <v>68262597631083</v>
      </c>
    </row>
    <row r="91" spans="1:14" ht="23.1" customHeight="1">
      <c r="A91" s="6" t="s">
        <v>278</v>
      </c>
      <c r="B91" s="7">
        <v>0</v>
      </c>
      <c r="C91" s="7">
        <v>0</v>
      </c>
      <c r="D91" s="7">
        <v>0</v>
      </c>
      <c r="E91" s="7">
        <v>28582703</v>
      </c>
      <c r="F91" s="7">
        <v>349066311628</v>
      </c>
      <c r="G91" s="7">
        <v>0</v>
      </c>
      <c r="H91" s="7">
        <v>0</v>
      </c>
      <c r="I91" s="7">
        <f>Table1[[#This Row],[19063566]]+Table1[[#This Row],[562336]]-Table1[[#This Row],[479979]]</f>
        <v>28582703</v>
      </c>
      <c r="J91" s="41">
        <v>4870</v>
      </c>
      <c r="K91" s="7">
        <v>349066311628</v>
      </c>
      <c r="L91" s="7">
        <v>139091973312</v>
      </c>
      <c r="M91" s="38">
        <f>(Table1[[#This Row],[129902016553.0000]]/Table1[[#This Row],[Column1]])*100</f>
        <v>0.20376015290790112</v>
      </c>
      <c r="N91" s="44">
        <v>68262597631083</v>
      </c>
    </row>
    <row r="92" spans="1:14" ht="23.1" customHeight="1">
      <c r="A92" s="6" t="s">
        <v>279</v>
      </c>
      <c r="B92" s="7">
        <v>12802587</v>
      </c>
      <c r="C92" s="7">
        <v>120271787420</v>
      </c>
      <c r="D92" s="7">
        <v>74198570798</v>
      </c>
      <c r="E92" s="7">
        <v>0</v>
      </c>
      <c r="F92" s="7">
        <v>0</v>
      </c>
      <c r="G92" s="7">
        <v>0</v>
      </c>
      <c r="H92" s="7">
        <v>0</v>
      </c>
      <c r="I92" s="7">
        <f>Table1[[#This Row],[19063566]]+Table1[[#This Row],[562336]]-Table1[[#This Row],[479979]]</f>
        <v>12802587</v>
      </c>
      <c r="J92" s="41">
        <v>4152</v>
      </c>
      <c r="K92" s="7">
        <v>120271787420</v>
      </c>
      <c r="L92" s="7">
        <v>53115942407</v>
      </c>
      <c r="M92" s="38">
        <f>(Table1[[#This Row],[129902016553.0000]]/Table1[[#This Row],[Column1]])*100</f>
        <v>7.7811194197529257E-2</v>
      </c>
      <c r="N92" s="44">
        <v>68262597631083</v>
      </c>
    </row>
    <row r="93" spans="1:14" ht="23.1" customHeight="1">
      <c r="A93" s="6" t="s">
        <v>280</v>
      </c>
      <c r="B93" s="7">
        <v>131969092</v>
      </c>
      <c r="C93" s="7">
        <v>1355522800693</v>
      </c>
      <c r="D93" s="7">
        <v>1243522741476</v>
      </c>
      <c r="E93" s="7">
        <v>0</v>
      </c>
      <c r="F93" s="7">
        <v>0</v>
      </c>
      <c r="G93" s="7">
        <v>131969092</v>
      </c>
      <c r="H93" s="7">
        <v>1355522800693</v>
      </c>
      <c r="I93" s="7">
        <f>Table1[[#This Row],[19063566]]+Table1[[#This Row],[562336]]-Table1[[#This Row],[479979]]</f>
        <v>0</v>
      </c>
      <c r="J93" s="6">
        <v>0</v>
      </c>
      <c r="K93" s="7">
        <v>0</v>
      </c>
      <c r="L93" s="7">
        <v>0</v>
      </c>
      <c r="M93" s="38">
        <f>(Table1[[#This Row],[129902016553.0000]]/Table1[[#This Row],[Column1]])*100</f>
        <v>0</v>
      </c>
      <c r="N93" s="44">
        <v>68262597631083</v>
      </c>
    </row>
    <row r="94" spans="1:14" ht="23.1" customHeight="1">
      <c r="A94" s="6" t="s">
        <v>281</v>
      </c>
      <c r="B94" s="7">
        <v>16398614</v>
      </c>
      <c r="C94" s="7">
        <v>279606408377</v>
      </c>
      <c r="D94" s="7">
        <v>200730350406</v>
      </c>
      <c r="E94" s="7">
        <v>0</v>
      </c>
      <c r="F94" s="7">
        <v>0</v>
      </c>
      <c r="G94" s="7">
        <v>16398614</v>
      </c>
      <c r="H94" s="7">
        <v>279606408377</v>
      </c>
      <c r="I94" s="7">
        <f>Table1[[#This Row],[19063566]]+Table1[[#This Row],[562336]]-Table1[[#This Row],[479979]]</f>
        <v>0</v>
      </c>
      <c r="J94" s="6">
        <v>0</v>
      </c>
      <c r="K94" s="7">
        <v>0</v>
      </c>
      <c r="L94" s="7">
        <v>0</v>
      </c>
      <c r="M94" s="38">
        <f>(Table1[[#This Row],[129902016553.0000]]/Table1[[#This Row],[Column1]])*100</f>
        <v>0</v>
      </c>
      <c r="N94" s="44">
        <v>68262597631083</v>
      </c>
    </row>
    <row r="95" spans="1:14" ht="23.1" customHeight="1">
      <c r="A95" s="6" t="s">
        <v>282</v>
      </c>
      <c r="B95" s="7">
        <v>0</v>
      </c>
      <c r="C95" s="7">
        <v>0</v>
      </c>
      <c r="D95" s="7">
        <v>0</v>
      </c>
      <c r="E95" s="7">
        <v>8595018</v>
      </c>
      <c r="F95" s="7">
        <v>134791777371</v>
      </c>
      <c r="G95" s="7">
        <v>0</v>
      </c>
      <c r="H95" s="7">
        <v>0</v>
      </c>
      <c r="I95" s="7">
        <f>Table1[[#This Row],[19063566]]+Table1[[#This Row],[562336]]-Table1[[#This Row],[479979]]</f>
        <v>8595018</v>
      </c>
      <c r="J95" s="41">
        <v>14430</v>
      </c>
      <c r="K95" s="7">
        <v>134791777371</v>
      </c>
      <c r="L95" s="7">
        <v>123931849900</v>
      </c>
      <c r="M95" s="38">
        <f>(Table1[[#This Row],[129902016553.0000]]/Table1[[#This Row],[Column1]])*100</f>
        <v>0.18155161713853138</v>
      </c>
      <c r="N95" s="44">
        <v>68262597631083</v>
      </c>
    </row>
    <row r="96" spans="1:14" ht="23.1" customHeight="1">
      <c r="A96" s="6" t="s">
        <v>283</v>
      </c>
      <c r="B96" s="7">
        <v>1098126</v>
      </c>
      <c r="C96" s="7">
        <v>51440973749</v>
      </c>
      <c r="D96" s="7">
        <v>21419128602</v>
      </c>
      <c r="E96" s="7">
        <v>0</v>
      </c>
      <c r="F96" s="7">
        <v>0</v>
      </c>
      <c r="G96" s="7">
        <v>1098126</v>
      </c>
      <c r="H96" s="7">
        <v>51440973749</v>
      </c>
      <c r="I96" s="7">
        <f>Table1[[#This Row],[19063566]]+Table1[[#This Row],[562336]]-Table1[[#This Row],[479979]]</f>
        <v>0</v>
      </c>
      <c r="J96" s="6">
        <v>0</v>
      </c>
      <c r="K96" s="7">
        <v>0</v>
      </c>
      <c r="L96" s="7">
        <v>0</v>
      </c>
      <c r="M96" s="38">
        <f>(Table1[[#This Row],[129902016553.0000]]/Table1[[#This Row],[Column1]])*100</f>
        <v>0</v>
      </c>
      <c r="N96" s="44">
        <v>68262597631083</v>
      </c>
    </row>
    <row r="97" spans="1:14" ht="23.1" customHeight="1">
      <c r="A97" s="6" t="s">
        <v>284</v>
      </c>
      <c r="B97" s="7">
        <v>43999854</v>
      </c>
      <c r="C97" s="7">
        <v>919009366901</v>
      </c>
      <c r="D97" s="7">
        <v>920310433185</v>
      </c>
      <c r="E97" s="7">
        <v>276730989</v>
      </c>
      <c r="F97" s="7">
        <v>5847285791889</v>
      </c>
      <c r="G97" s="7">
        <v>218138520</v>
      </c>
      <c r="H97" s="7">
        <v>4595539589746</v>
      </c>
      <c r="I97" s="7">
        <f>Table1[[#This Row],[19063566]]+Table1[[#This Row],[562336]]-Table1[[#This Row],[479979]]</f>
        <v>102592323</v>
      </c>
      <c r="J97" s="41">
        <v>21257</v>
      </c>
      <c r="K97" s="7">
        <v>2170755569044</v>
      </c>
      <c r="L97" s="7">
        <v>2180723229825</v>
      </c>
      <c r="M97" s="38">
        <f>(Table1[[#This Row],[129902016553.0000]]/Table1[[#This Row],[Column1]])*100</f>
        <v>3.1946092084137443</v>
      </c>
      <c r="N97" s="44">
        <v>68262597631083</v>
      </c>
    </row>
    <row r="98" spans="1:14" ht="23.1" customHeight="1" thickBot="1">
      <c r="A98" s="6" t="s">
        <v>182</v>
      </c>
      <c r="B98" s="7"/>
      <c r="C98" s="42">
        <f>SUM(C10:C97)</f>
        <v>68123358479853</v>
      </c>
      <c r="D98" s="42">
        <f>SUM(D10:D97)</f>
        <v>58781759911894</v>
      </c>
      <c r="E98" s="7"/>
      <c r="F98" s="42">
        <f>SUM(F10:F97)</f>
        <v>11598677519375</v>
      </c>
      <c r="G98" s="7"/>
      <c r="H98" s="42">
        <f>SUM(H10:H97)</f>
        <v>8592770621326</v>
      </c>
      <c r="I98" s="7"/>
      <c r="J98" s="6"/>
      <c r="K98" s="42">
        <f>SUM(K10:K97)</f>
        <v>71129265377902</v>
      </c>
      <c r="L98" s="42">
        <f>SUM(L10:L97)</f>
        <v>61399159006458</v>
      </c>
      <c r="M98" s="43">
        <f>SUM(M10:M97)</f>
        <v>89.945535530719695</v>
      </c>
    </row>
    <row r="99" spans="1:14" ht="23.1" customHeight="1" thickTop="1">
      <c r="A99" s="6" t="s">
        <v>183</v>
      </c>
      <c r="B99" s="7"/>
      <c r="C99" s="7"/>
      <c r="D99" s="7"/>
      <c r="E99" s="7"/>
      <c r="F99" s="7"/>
      <c r="G99" s="7"/>
      <c r="H99" s="7"/>
      <c r="I99" s="7"/>
      <c r="J99" s="6"/>
      <c r="K99" s="7"/>
      <c r="L99" s="7"/>
      <c r="M99" s="38"/>
    </row>
  </sheetData>
  <mergeCells count="19">
    <mergeCell ref="A1:M1"/>
    <mergeCell ref="A2:M2"/>
    <mergeCell ref="A3:M3"/>
    <mergeCell ref="A8:A9"/>
    <mergeCell ref="E8:F8"/>
    <mergeCell ref="G8:H8"/>
    <mergeCell ref="K8:K9"/>
    <mergeCell ref="I8:I9"/>
    <mergeCell ref="C8:C9"/>
    <mergeCell ref="B8:B9"/>
    <mergeCell ref="A5:M5"/>
    <mergeCell ref="A4:M4"/>
    <mergeCell ref="E7:H7"/>
    <mergeCell ref="B7:D7"/>
    <mergeCell ref="I7:M7"/>
    <mergeCell ref="D8:D9"/>
    <mergeCell ref="L8:L9"/>
    <mergeCell ref="J8:J9"/>
    <mergeCell ref="M8:M9"/>
  </mergeCells>
  <pageMargins left="0.7" right="0.7" top="0.75" bottom="0.75" header="0.3" footer="0.3"/>
  <pageSetup paperSize="9" scale="55" orientation="landscape" r:id="rId1"/>
  <headerFooter differentOddEven="1" differentFirst="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"/>
  <sheetViews>
    <sheetView rightToLeft="1" view="pageBreakPreview" topLeftCell="M1" zoomScale="106" zoomScaleNormal="100" zoomScaleSheetLayoutView="106" workbookViewId="0">
      <selection activeCell="R16" sqref="R16"/>
    </sheetView>
  </sheetViews>
  <sheetFormatPr defaultRowHeight="20.25"/>
  <cols>
    <col min="1" max="1" width="28.28515625" style="35" bestFit="1" customWidth="1"/>
    <col min="2" max="2" width="8" style="35" customWidth="1"/>
    <col min="3" max="3" width="12.5703125" style="35" customWidth="1"/>
    <col min="4" max="5" width="9.28515625" style="35" bestFit="1" customWidth="1"/>
    <col min="6" max="6" width="11.140625" style="35" bestFit="1" customWidth="1"/>
    <col min="7" max="7" width="5.140625" style="35" bestFit="1" customWidth="1"/>
    <col min="8" max="8" width="8.7109375" style="35" bestFit="1" customWidth="1"/>
    <col min="9" max="10" width="16.7109375" style="35" bestFit="1" customWidth="1"/>
    <col min="11" max="11" width="8.42578125" style="35" bestFit="1" customWidth="1"/>
    <col min="12" max="12" width="16.7109375" style="35" bestFit="1" customWidth="1"/>
    <col min="13" max="13" width="8.42578125" style="35" bestFit="1" customWidth="1"/>
    <col min="14" max="14" width="16.85546875" style="35" bestFit="1" customWidth="1"/>
    <col min="15" max="15" width="8.7109375" style="35" bestFit="1" customWidth="1"/>
    <col min="16" max="16" width="8.140625" style="35" bestFit="1" customWidth="1"/>
    <col min="17" max="18" width="16.7109375" style="35" bestFit="1" customWidth="1"/>
    <col min="19" max="19" width="10.85546875" style="46" customWidth="1"/>
    <col min="20" max="20" width="20.42578125" style="47" hidden="1" customWidth="1"/>
    <col min="21" max="16384" width="9.140625" style="34"/>
  </cols>
  <sheetData>
    <row r="1" spans="1:20" ht="25.5">
      <c r="A1" s="93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</row>
    <row r="2" spans="1:20" ht="25.5">
      <c r="A2" s="93" t="s">
        <v>1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</row>
    <row r="3" spans="1:20" ht="25.5">
      <c r="A3" s="93" t="s">
        <v>2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</row>
    <row r="4" spans="1:20" ht="25.5">
      <c r="A4" s="94" t="s">
        <v>285</v>
      </c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</row>
    <row r="6" spans="1:20" ht="18" customHeight="1" thickBot="1">
      <c r="A6" s="80" t="s">
        <v>286</v>
      </c>
      <c r="B6" s="80"/>
      <c r="C6" s="80"/>
      <c r="D6" s="80"/>
      <c r="E6" s="80"/>
      <c r="F6" s="80"/>
      <c r="G6" s="80"/>
      <c r="H6" s="80" t="s">
        <v>5</v>
      </c>
      <c r="I6" s="80"/>
      <c r="J6" s="80"/>
      <c r="K6" s="89" t="s">
        <v>6</v>
      </c>
      <c r="L6" s="89"/>
      <c r="M6" s="89"/>
      <c r="N6" s="89"/>
      <c r="O6" s="80" t="s">
        <v>7</v>
      </c>
      <c r="P6" s="80"/>
      <c r="Q6" s="80"/>
      <c r="R6" s="80"/>
      <c r="S6" s="80"/>
    </row>
    <row r="7" spans="1:20" ht="26.25" customHeight="1">
      <c r="A7" s="86" t="s">
        <v>287</v>
      </c>
      <c r="B7" s="91" t="s">
        <v>463</v>
      </c>
      <c r="C7" s="92" t="s">
        <v>468</v>
      </c>
      <c r="D7" s="82" t="s">
        <v>464</v>
      </c>
      <c r="E7" s="91" t="s">
        <v>465</v>
      </c>
      <c r="F7" s="92" t="s">
        <v>466</v>
      </c>
      <c r="G7" s="92" t="s">
        <v>467</v>
      </c>
      <c r="H7" s="81" t="s">
        <v>189</v>
      </c>
      <c r="I7" s="81" t="s">
        <v>190</v>
      </c>
      <c r="J7" s="81" t="s">
        <v>191</v>
      </c>
      <c r="K7" s="85" t="s">
        <v>192</v>
      </c>
      <c r="L7" s="85"/>
      <c r="M7" s="85" t="s">
        <v>193</v>
      </c>
      <c r="N7" s="85"/>
      <c r="O7" s="81" t="s">
        <v>189</v>
      </c>
      <c r="P7" s="81" t="s">
        <v>289</v>
      </c>
      <c r="Q7" s="81" t="s">
        <v>190</v>
      </c>
      <c r="R7" s="81" t="s">
        <v>191</v>
      </c>
      <c r="S7" s="90" t="s">
        <v>462</v>
      </c>
    </row>
    <row r="8" spans="1:20" s="35" customFormat="1" ht="40.5" customHeight="1" thickBot="1">
      <c r="A8" s="80"/>
      <c r="B8" s="89"/>
      <c r="C8" s="89"/>
      <c r="D8" s="80"/>
      <c r="E8" s="89"/>
      <c r="F8" s="89"/>
      <c r="G8" s="89"/>
      <c r="H8" s="80"/>
      <c r="I8" s="80"/>
      <c r="J8" s="80"/>
      <c r="K8" s="26" t="s">
        <v>189</v>
      </c>
      <c r="L8" s="26" t="s">
        <v>195</v>
      </c>
      <c r="M8" s="26" t="s">
        <v>189</v>
      </c>
      <c r="N8" s="26" t="s">
        <v>196</v>
      </c>
      <c r="O8" s="80"/>
      <c r="P8" s="80"/>
      <c r="Q8" s="80"/>
      <c r="R8" s="80"/>
      <c r="S8" s="84"/>
      <c r="T8" s="48"/>
    </row>
    <row r="9" spans="1:20" ht="23.1" customHeight="1">
      <c r="A9" s="6" t="s">
        <v>290</v>
      </c>
      <c r="B9" s="6" t="s">
        <v>291</v>
      </c>
      <c r="C9" s="6" t="s">
        <v>291</v>
      </c>
      <c r="D9" s="7" t="s">
        <v>292</v>
      </c>
      <c r="E9" s="7" t="s">
        <v>293</v>
      </c>
      <c r="F9" s="40">
        <v>1000000</v>
      </c>
      <c r="G9" s="40">
        <v>15</v>
      </c>
      <c r="H9" s="7">
        <v>49944</v>
      </c>
      <c r="I9" s="7">
        <v>49980209400</v>
      </c>
      <c r="J9" s="7">
        <v>49907790600</v>
      </c>
      <c r="K9" s="7">
        <v>0</v>
      </c>
      <c r="L9" s="7">
        <v>0</v>
      </c>
      <c r="M9" s="7">
        <v>0</v>
      </c>
      <c r="N9" s="7">
        <v>0</v>
      </c>
      <c r="O9" s="7">
        <v>49944</v>
      </c>
      <c r="P9" s="41">
        <v>1000000</v>
      </c>
      <c r="Q9" s="7">
        <v>49980209400</v>
      </c>
      <c r="R9" s="7">
        <v>49907790600</v>
      </c>
      <c r="S9" s="38">
        <f>(Table2[[#This Row],[Column18]]/Table2[[#This Row],[Column1]])*100</f>
        <v>7.3111472947045841E-2</v>
      </c>
      <c r="T9" s="47">
        <v>68262597631083</v>
      </c>
    </row>
    <row r="10" spans="1:20" ht="23.1" customHeight="1">
      <c r="A10" s="6" t="s">
        <v>294</v>
      </c>
      <c r="B10" s="6" t="s">
        <v>291</v>
      </c>
      <c r="C10" s="6" t="s">
        <v>291</v>
      </c>
      <c r="D10" s="7" t="s">
        <v>295</v>
      </c>
      <c r="E10" s="7" t="s">
        <v>296</v>
      </c>
      <c r="F10" s="40">
        <v>1000000</v>
      </c>
      <c r="G10" s="40">
        <v>15</v>
      </c>
      <c r="H10" s="7">
        <v>30000</v>
      </c>
      <c r="I10" s="7">
        <v>30021750000</v>
      </c>
      <c r="J10" s="7">
        <v>29978250000</v>
      </c>
      <c r="K10" s="7">
        <v>0</v>
      </c>
      <c r="L10" s="7">
        <v>0</v>
      </c>
      <c r="M10" s="7">
        <v>0</v>
      </c>
      <c r="N10" s="7">
        <v>0</v>
      </c>
      <c r="O10" s="7">
        <v>30000</v>
      </c>
      <c r="P10" s="41">
        <v>1000000</v>
      </c>
      <c r="Q10" s="7">
        <v>30021750000</v>
      </c>
      <c r="R10" s="7">
        <v>29978250000</v>
      </c>
      <c r="S10" s="38">
        <f>(Table2[[#This Row],[Column18]]/Table2[[#This Row],[Column1]])*100</f>
        <v>4.3916069766365834E-2</v>
      </c>
      <c r="T10" s="47">
        <v>68262597631083</v>
      </c>
    </row>
    <row r="11" spans="1:20" ht="23.1" customHeight="1">
      <c r="A11" s="6" t="s">
        <v>297</v>
      </c>
      <c r="B11" s="6" t="s">
        <v>291</v>
      </c>
      <c r="C11" s="6" t="s">
        <v>291</v>
      </c>
      <c r="D11" s="7" t="s">
        <v>298</v>
      </c>
      <c r="E11" s="7" t="s">
        <v>299</v>
      </c>
      <c r="F11" s="40">
        <v>1000000</v>
      </c>
      <c r="G11" s="40">
        <v>18</v>
      </c>
      <c r="H11" s="7">
        <v>1000000</v>
      </c>
      <c r="I11" s="7">
        <v>1000725000000</v>
      </c>
      <c r="J11" s="7">
        <v>999275000000</v>
      </c>
      <c r="K11" s="7">
        <v>300000</v>
      </c>
      <c r="L11" s="7">
        <v>300217500000</v>
      </c>
      <c r="M11" s="7">
        <v>1300000</v>
      </c>
      <c r="N11" s="7">
        <v>1300942500000</v>
      </c>
      <c r="O11" s="7">
        <v>0</v>
      </c>
      <c r="P11" s="6"/>
      <c r="Q11" s="7">
        <v>0</v>
      </c>
      <c r="R11" s="7">
        <v>0</v>
      </c>
      <c r="S11" s="38">
        <f>(Table2[[#This Row],[Column18]]/Table2[[#This Row],[Column1]])*100</f>
        <v>0</v>
      </c>
      <c r="T11" s="47">
        <v>68262597631083</v>
      </c>
    </row>
    <row r="12" spans="1:20" ht="23.1" customHeight="1">
      <c r="A12" s="6" t="s">
        <v>300</v>
      </c>
      <c r="B12" s="6" t="s">
        <v>291</v>
      </c>
      <c r="C12" s="6" t="s">
        <v>291</v>
      </c>
      <c r="D12" s="7" t="s">
        <v>301</v>
      </c>
      <c r="E12" s="7" t="s">
        <v>302</v>
      </c>
      <c r="F12" s="40">
        <v>1000000</v>
      </c>
      <c r="G12" s="40">
        <v>16</v>
      </c>
      <c r="H12" s="7">
        <v>1</v>
      </c>
      <c r="I12" s="7">
        <v>960696</v>
      </c>
      <c r="J12" s="7">
        <v>973296</v>
      </c>
      <c r="K12" s="7">
        <v>0</v>
      </c>
      <c r="L12" s="7">
        <v>0</v>
      </c>
      <c r="M12" s="7">
        <v>0</v>
      </c>
      <c r="N12" s="7">
        <v>0</v>
      </c>
      <c r="O12" s="7">
        <v>1</v>
      </c>
      <c r="P12" s="41">
        <v>974000</v>
      </c>
      <c r="Q12" s="7">
        <v>960696</v>
      </c>
      <c r="R12" s="7">
        <v>973296</v>
      </c>
      <c r="S12" s="38">
        <f>(Table2[[#This Row],[Column18]]/Table2[[#This Row],[Column1]])*100</f>
        <v>1.4258115480164718E-6</v>
      </c>
      <c r="T12" s="47">
        <v>68262597631083</v>
      </c>
    </row>
    <row r="13" spans="1:20" ht="23.1" customHeight="1">
      <c r="A13" s="6" t="s">
        <v>303</v>
      </c>
      <c r="B13" s="6" t="s">
        <v>291</v>
      </c>
      <c r="C13" s="6" t="s">
        <v>291</v>
      </c>
      <c r="D13" s="7" t="s">
        <v>304</v>
      </c>
      <c r="E13" s="7" t="s">
        <v>305</v>
      </c>
      <c r="F13" s="40">
        <v>1000000</v>
      </c>
      <c r="G13" s="40">
        <v>18</v>
      </c>
      <c r="H13" s="7">
        <v>3451870</v>
      </c>
      <c r="I13" s="7">
        <v>3453204914212</v>
      </c>
      <c r="J13" s="7">
        <v>3449367394250</v>
      </c>
      <c r="K13" s="7">
        <v>1446000</v>
      </c>
      <c r="L13" s="7">
        <v>1455168022925</v>
      </c>
      <c r="M13" s="7">
        <v>1046000</v>
      </c>
      <c r="N13" s="7">
        <v>1055260849701</v>
      </c>
      <c r="O13" s="7">
        <v>3851870</v>
      </c>
      <c r="P13" s="41">
        <v>1000000</v>
      </c>
      <c r="Q13" s="7">
        <v>3853112087436</v>
      </c>
      <c r="R13" s="7">
        <v>3849077394250</v>
      </c>
      <c r="S13" s="38">
        <f>(Table2[[#This Row],[Column18]]/Table2[[#This Row],[Column1]])*100</f>
        <v>5.6386330550323853</v>
      </c>
      <c r="T13" s="47">
        <v>68262597631083</v>
      </c>
    </row>
    <row r="14" spans="1:20" ht="23.1" customHeight="1">
      <c r="A14" s="6" t="s">
        <v>306</v>
      </c>
      <c r="B14" s="6" t="s">
        <v>291</v>
      </c>
      <c r="C14" s="6" t="s">
        <v>291</v>
      </c>
      <c r="D14" s="7" t="s">
        <v>307</v>
      </c>
      <c r="E14" s="7" t="s">
        <v>308</v>
      </c>
      <c r="F14" s="40">
        <v>1000000</v>
      </c>
      <c r="G14" s="40">
        <v>18</v>
      </c>
      <c r="H14" s="7">
        <v>260000</v>
      </c>
      <c r="I14" s="7">
        <v>260261250000</v>
      </c>
      <c r="J14" s="7">
        <v>259811500000</v>
      </c>
      <c r="K14" s="7">
        <v>0</v>
      </c>
      <c r="L14" s="7">
        <v>0</v>
      </c>
      <c r="M14" s="7">
        <v>0</v>
      </c>
      <c r="N14" s="7">
        <v>0</v>
      </c>
      <c r="O14" s="7">
        <v>260000</v>
      </c>
      <c r="P14" s="41">
        <v>1000000</v>
      </c>
      <c r="Q14" s="7">
        <v>260261250000</v>
      </c>
      <c r="R14" s="7">
        <v>259811500000</v>
      </c>
      <c r="S14" s="38">
        <f>(Table2[[#This Row],[Column18]]/Table2[[#This Row],[Column1]])*100</f>
        <v>0.38060593797517056</v>
      </c>
      <c r="T14" s="47">
        <v>68262597631083</v>
      </c>
    </row>
    <row r="15" spans="1:20" ht="23.1" customHeight="1" thickBot="1">
      <c r="A15" s="6" t="s">
        <v>182</v>
      </c>
      <c r="B15" s="6"/>
      <c r="C15" s="6"/>
      <c r="D15" s="7"/>
      <c r="E15" s="7"/>
      <c r="F15" s="6"/>
      <c r="G15" s="6"/>
      <c r="H15" s="7"/>
      <c r="I15" s="42">
        <f>SUM(I9:I14)</f>
        <v>4794194084308</v>
      </c>
      <c r="J15" s="42">
        <f>SUM(J9:J14)</f>
        <v>4788340908146</v>
      </c>
      <c r="K15" s="7"/>
      <c r="L15" s="42">
        <f>SUM(L9:L14)</f>
        <v>1755385522925</v>
      </c>
      <c r="M15" s="7"/>
      <c r="N15" s="42">
        <f>SUM(N9:N14)</f>
        <v>2356203349701</v>
      </c>
      <c r="O15" s="7"/>
      <c r="P15" s="6"/>
      <c r="Q15" s="42">
        <f>SUM(Q9:Q14)</f>
        <v>4193376257532</v>
      </c>
      <c r="R15" s="42">
        <f>SUM(R9:R14)</f>
        <v>4188775908146</v>
      </c>
      <c r="S15" s="43">
        <f>SUM(S9:S14)</f>
        <v>6.136267961532516</v>
      </c>
    </row>
    <row r="16" spans="1:20" ht="23.1" customHeight="1" thickTop="1">
      <c r="A16" s="15" t="s">
        <v>183</v>
      </c>
      <c r="B16" s="28"/>
      <c r="C16" s="28"/>
      <c r="D16" s="29"/>
      <c r="E16" s="29"/>
      <c r="F16" s="28"/>
      <c r="G16" s="28"/>
      <c r="H16" s="29"/>
      <c r="I16" s="29"/>
      <c r="J16" s="29"/>
      <c r="K16" s="29"/>
      <c r="L16" s="29"/>
      <c r="M16" s="29"/>
      <c r="N16" s="29"/>
      <c r="O16" s="29"/>
      <c r="P16" s="28"/>
      <c r="Q16" s="29"/>
      <c r="R16" s="71"/>
      <c r="S16" s="45"/>
    </row>
  </sheetData>
  <mergeCells count="25">
    <mergeCell ref="A1:S1"/>
    <mergeCell ref="A2:S2"/>
    <mergeCell ref="A3:S3"/>
    <mergeCell ref="A4:S4"/>
    <mergeCell ref="K6:N6"/>
    <mergeCell ref="O6:S6"/>
    <mergeCell ref="K7:L7"/>
    <mergeCell ref="M7:N7"/>
    <mergeCell ref="H6:J6"/>
    <mergeCell ref="A6:G6"/>
    <mergeCell ref="J7:J8"/>
    <mergeCell ref="B7:B8"/>
    <mergeCell ref="C7:C8"/>
    <mergeCell ref="F7:F8"/>
    <mergeCell ref="G7:G8"/>
    <mergeCell ref="E7:E8"/>
    <mergeCell ref="D7:D8"/>
    <mergeCell ref="A7:A8"/>
    <mergeCell ref="H7:H8"/>
    <mergeCell ref="I7:I8"/>
    <mergeCell ref="R7:R8"/>
    <mergeCell ref="S7:S8"/>
    <mergeCell ref="O7:O8"/>
    <mergeCell ref="Q7:Q8"/>
    <mergeCell ref="P7:P8"/>
  </mergeCells>
  <pageMargins left="0.7" right="0.7" top="0.75" bottom="0.75" header="0.3" footer="0.3"/>
  <pageSetup paperSize="9" scale="50" orientation="landscape" r:id="rId1"/>
  <headerFooter differentOddEven="1" differentFirst="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6"/>
  <sheetViews>
    <sheetView rightToLeft="1" view="pageBreakPreview" topLeftCell="D77" zoomScale="106" zoomScaleNormal="100" zoomScaleSheetLayoutView="106" workbookViewId="0">
      <selection activeCell="H10" sqref="H10"/>
    </sheetView>
  </sheetViews>
  <sheetFormatPr defaultRowHeight="20.25"/>
  <cols>
    <col min="1" max="1" width="18" style="23" customWidth="1"/>
    <col min="2" max="2" width="9.85546875" style="23" customWidth="1"/>
    <col min="3" max="3" width="14.7109375" style="23" bestFit="1" customWidth="1"/>
    <col min="4" max="4" width="16.42578125" style="23" customWidth="1"/>
    <col min="5" max="5" width="16.42578125" style="23" bestFit="1" customWidth="1"/>
    <col min="6" max="6" width="17.28515625" style="23" customWidth="1"/>
    <col min="7" max="7" width="16.42578125" style="23" customWidth="1"/>
    <col min="8" max="8" width="17.7109375" style="39" customWidth="1"/>
    <col min="9" max="9" width="9.140625" style="44" hidden="1" customWidth="1"/>
    <col min="10" max="16384" width="9.140625" style="22"/>
  </cols>
  <sheetData>
    <row r="1" spans="1:9" ht="25.5">
      <c r="A1" s="93" t="s">
        <v>0</v>
      </c>
      <c r="B1" s="93"/>
      <c r="C1" s="93"/>
      <c r="D1" s="93"/>
      <c r="E1" s="93"/>
      <c r="F1" s="93"/>
      <c r="G1" s="93"/>
      <c r="H1" s="93"/>
    </row>
    <row r="2" spans="1:9" ht="25.5">
      <c r="A2" s="93" t="s">
        <v>1</v>
      </c>
      <c r="B2" s="93"/>
      <c r="C2" s="93"/>
      <c r="D2" s="93"/>
      <c r="E2" s="93"/>
      <c r="F2" s="93"/>
      <c r="G2" s="93"/>
      <c r="H2" s="93"/>
    </row>
    <row r="3" spans="1:9" ht="25.5">
      <c r="A3" s="93" t="s">
        <v>2</v>
      </c>
      <c r="B3" s="93"/>
      <c r="C3" s="93"/>
      <c r="D3" s="93"/>
      <c r="E3" s="93"/>
      <c r="F3" s="93"/>
      <c r="G3" s="93"/>
      <c r="H3" s="93"/>
    </row>
    <row r="4" spans="1:9" ht="25.5">
      <c r="A4" s="94" t="s">
        <v>3</v>
      </c>
      <c r="B4" s="94"/>
      <c r="C4" s="94"/>
      <c r="D4" s="94"/>
      <c r="E4" s="94"/>
      <c r="F4" s="94"/>
      <c r="G4" s="94"/>
      <c r="H4" s="94"/>
    </row>
    <row r="5" spans="1:9" ht="21" thickBot="1">
      <c r="B5" s="25"/>
      <c r="C5" s="25"/>
      <c r="D5" s="25"/>
      <c r="E5" s="25"/>
      <c r="F5" s="25"/>
      <c r="G5" s="25"/>
      <c r="H5" s="49"/>
    </row>
    <row r="6" spans="1:9" ht="18.75" customHeight="1" thickBot="1">
      <c r="A6" s="32"/>
      <c r="B6" s="80" t="s">
        <v>4</v>
      </c>
      <c r="C6" s="80"/>
      <c r="D6" s="33" t="s">
        <v>5</v>
      </c>
      <c r="E6" s="89" t="s">
        <v>6</v>
      </c>
      <c r="F6" s="89"/>
      <c r="G6" s="80" t="s">
        <v>7</v>
      </c>
      <c r="H6" s="80"/>
    </row>
    <row r="7" spans="1:9" ht="24" customHeight="1">
      <c r="A7" s="86" t="s">
        <v>8</v>
      </c>
      <c r="B7" s="85" t="s">
        <v>9</v>
      </c>
      <c r="C7" s="85" t="s">
        <v>10</v>
      </c>
      <c r="D7" s="86" t="s">
        <v>12</v>
      </c>
      <c r="E7" s="87" t="s">
        <v>13</v>
      </c>
      <c r="F7" s="87" t="s">
        <v>14</v>
      </c>
      <c r="G7" s="81" t="s">
        <v>12</v>
      </c>
      <c r="H7" s="90" t="s">
        <v>462</v>
      </c>
    </row>
    <row r="8" spans="1:9" ht="29.25" customHeight="1">
      <c r="A8" s="96"/>
      <c r="B8" s="97"/>
      <c r="C8" s="97"/>
      <c r="D8" s="96"/>
      <c r="E8" s="97"/>
      <c r="F8" s="97"/>
      <c r="G8" s="96"/>
      <c r="H8" s="95"/>
    </row>
    <row r="9" spans="1:9" ht="23.1" customHeight="1">
      <c r="A9" s="6" t="s">
        <v>15</v>
      </c>
      <c r="B9" s="6" t="s">
        <v>16</v>
      </c>
      <c r="C9" s="6" t="s">
        <v>17</v>
      </c>
      <c r="D9" s="7">
        <v>50000000</v>
      </c>
      <c r="E9" s="7">
        <v>6410068502</v>
      </c>
      <c r="F9" s="7">
        <v>5329227537</v>
      </c>
      <c r="G9" s="7">
        <f>Table3[[#This Row],[50000000]]+Table3[[#This Row],[6410068502]]-Table3[[#This Row],[5329227537]]</f>
        <v>1130840965</v>
      </c>
      <c r="H9" s="38">
        <f>(Table3[[#This Row],[1130840965]]/Table3[[#This Row],[Column1]])*100</f>
        <v>1.6566040617315707E-3</v>
      </c>
      <c r="I9" s="44">
        <v>68262597631083</v>
      </c>
    </row>
    <row r="10" spans="1:9" ht="23.1" customHeight="1">
      <c r="A10" s="6" t="s">
        <v>19</v>
      </c>
      <c r="B10" s="6" t="s">
        <v>20</v>
      </c>
      <c r="C10" s="6" t="s">
        <v>17</v>
      </c>
      <c r="D10" s="7">
        <v>4519616404</v>
      </c>
      <c r="E10" s="7">
        <v>3148748146</v>
      </c>
      <c r="F10" s="7">
        <v>7235150217</v>
      </c>
      <c r="G10" s="7">
        <f>Table3[[#This Row],[50000000]]+Table3[[#This Row],[6410068502]]-Table3[[#This Row],[5329227537]]</f>
        <v>433214333</v>
      </c>
      <c r="H10" s="38">
        <f>(Table3[[#This Row],[1130840965]]/Table3[[#This Row],[Column1]])*100</f>
        <v>6.3462913518359603E-4</v>
      </c>
      <c r="I10" s="44">
        <v>68262597631083</v>
      </c>
    </row>
    <row r="11" spans="1:9" ht="23.1" customHeight="1">
      <c r="A11" s="6" t="s">
        <v>21</v>
      </c>
      <c r="B11" s="6" t="s">
        <v>22</v>
      </c>
      <c r="C11" s="6" t="s">
        <v>17</v>
      </c>
      <c r="D11" s="7">
        <v>2252777406</v>
      </c>
      <c r="E11" s="7">
        <v>3423639165</v>
      </c>
      <c r="F11" s="7">
        <v>4680417066</v>
      </c>
      <c r="G11" s="7">
        <f>Table3[[#This Row],[50000000]]+Table3[[#This Row],[6410068502]]-Table3[[#This Row],[5329227537]]</f>
        <v>995999505</v>
      </c>
      <c r="H11" s="38">
        <f>(Table3[[#This Row],[1130840965]]/Table3[[#This Row],[Column1]])*100</f>
        <v>1.4590706178261184E-3</v>
      </c>
      <c r="I11" s="44">
        <v>68262597631083</v>
      </c>
    </row>
    <row r="12" spans="1:9" ht="23.1" customHeight="1">
      <c r="A12" s="6" t="s">
        <v>23</v>
      </c>
      <c r="B12" s="6" t="s">
        <v>24</v>
      </c>
      <c r="C12" s="6" t="s">
        <v>17</v>
      </c>
      <c r="D12" s="7">
        <v>36467211824</v>
      </c>
      <c r="E12" s="7">
        <v>1311256589</v>
      </c>
      <c r="F12" s="7">
        <v>19792590327</v>
      </c>
      <c r="G12" s="7">
        <f>Table3[[#This Row],[50000000]]+Table3[[#This Row],[6410068502]]-Table3[[#This Row],[5329227537]]</f>
        <v>17985878086</v>
      </c>
      <c r="H12" s="38">
        <f>(Table3[[#This Row],[1130840965]]/Table3[[#This Row],[Column1]])*100</f>
        <v>2.6348071579699494E-2</v>
      </c>
      <c r="I12" s="44">
        <v>68262597631083</v>
      </c>
    </row>
    <row r="13" spans="1:9" ht="23.1" customHeight="1">
      <c r="A13" s="6" t="s">
        <v>25</v>
      </c>
      <c r="B13" s="6" t="s">
        <v>26</v>
      </c>
      <c r="C13" s="6" t="s">
        <v>17</v>
      </c>
      <c r="D13" s="7">
        <v>38522129252</v>
      </c>
      <c r="E13" s="7">
        <v>4523375787</v>
      </c>
      <c r="F13" s="7">
        <v>33402198724</v>
      </c>
      <c r="G13" s="7">
        <f>Table3[[#This Row],[50000000]]+Table3[[#This Row],[6410068502]]-Table3[[#This Row],[5329227537]]</f>
        <v>9643306315</v>
      </c>
      <c r="H13" s="38">
        <f>(Table3[[#This Row],[1130840965]]/Table3[[#This Row],[Column1]])*100</f>
        <v>1.4126779011716035E-2</v>
      </c>
      <c r="I13" s="44">
        <v>68262597631083</v>
      </c>
    </row>
    <row r="14" spans="1:9" ht="23.1" customHeight="1">
      <c r="A14" s="6" t="s">
        <v>27</v>
      </c>
      <c r="B14" s="6" t="s">
        <v>28</v>
      </c>
      <c r="C14" s="6" t="s">
        <v>17</v>
      </c>
      <c r="D14" s="7">
        <v>644574079</v>
      </c>
      <c r="E14" s="7">
        <v>7200110361</v>
      </c>
      <c r="F14" s="7">
        <v>2547353881</v>
      </c>
      <c r="G14" s="7">
        <f>Table3[[#This Row],[50000000]]+Table3[[#This Row],[6410068502]]-Table3[[#This Row],[5329227537]]</f>
        <v>5297330559</v>
      </c>
      <c r="H14" s="38">
        <f>(Table3[[#This Row],[1130840965]]/Table3[[#This Row],[Column1]])*100</f>
        <v>7.7602241092974309E-3</v>
      </c>
      <c r="I14" s="44">
        <v>68262597631083</v>
      </c>
    </row>
    <row r="15" spans="1:9" ht="23.1" customHeight="1">
      <c r="A15" s="6" t="s">
        <v>29</v>
      </c>
      <c r="B15" s="6" t="s">
        <v>30</v>
      </c>
      <c r="C15" s="6" t="s">
        <v>17</v>
      </c>
      <c r="D15" s="7">
        <v>50000000</v>
      </c>
      <c r="E15" s="7">
        <v>14131866741</v>
      </c>
      <c r="F15" s="7">
        <v>7519585308</v>
      </c>
      <c r="G15" s="7">
        <f>Table3[[#This Row],[50000000]]+Table3[[#This Row],[6410068502]]-Table3[[#This Row],[5329227537]]</f>
        <v>6662281433</v>
      </c>
      <c r="H15" s="38">
        <f>(Table3[[#This Row],[1130840965]]/Table3[[#This Row],[Column1]])*100</f>
        <v>9.759783049870881E-3</v>
      </c>
      <c r="I15" s="44">
        <v>68262597631083</v>
      </c>
    </row>
    <row r="16" spans="1:9" ht="23.1" customHeight="1">
      <c r="A16" s="6" t="s">
        <v>31</v>
      </c>
      <c r="B16" s="6" t="s">
        <v>32</v>
      </c>
      <c r="C16" s="6" t="s">
        <v>17</v>
      </c>
      <c r="D16" s="7">
        <v>10759351389</v>
      </c>
      <c r="E16" s="7">
        <v>24932962874</v>
      </c>
      <c r="F16" s="7">
        <v>17867585269</v>
      </c>
      <c r="G16" s="7">
        <f>Table3[[#This Row],[50000000]]+Table3[[#This Row],[6410068502]]-Table3[[#This Row],[5329227537]]</f>
        <v>17824728994</v>
      </c>
      <c r="H16" s="38">
        <f>(Table3[[#This Row],[1130840965]]/Table3[[#This Row],[Column1]])*100</f>
        <v>2.6111999268371829E-2</v>
      </c>
      <c r="I16" s="44">
        <v>68262597631083</v>
      </c>
    </row>
    <row r="17" spans="1:9" ht="23.1" customHeight="1">
      <c r="A17" s="6" t="s">
        <v>33</v>
      </c>
      <c r="B17" s="6" t="s">
        <v>34</v>
      </c>
      <c r="C17" s="6" t="s">
        <v>17</v>
      </c>
      <c r="D17" s="7">
        <v>5369951989</v>
      </c>
      <c r="E17" s="7">
        <v>14299761263</v>
      </c>
      <c r="F17" s="7">
        <v>10465799731</v>
      </c>
      <c r="G17" s="7">
        <f>Table3[[#This Row],[50000000]]+Table3[[#This Row],[6410068502]]-Table3[[#This Row],[5329227537]]</f>
        <v>9203913521</v>
      </c>
      <c r="H17" s="38">
        <f>(Table3[[#This Row],[1130840965]]/Table3[[#This Row],[Column1]])*100</f>
        <v>1.348309885706583E-2</v>
      </c>
      <c r="I17" s="44">
        <v>68262597631083</v>
      </c>
    </row>
    <row r="18" spans="1:9" ht="23.1" customHeight="1">
      <c r="A18" s="6" t="s">
        <v>35</v>
      </c>
      <c r="B18" s="6" t="s">
        <v>36</v>
      </c>
      <c r="C18" s="6" t="s">
        <v>17</v>
      </c>
      <c r="D18" s="7">
        <v>39189599649</v>
      </c>
      <c r="E18" s="7">
        <v>4815804074</v>
      </c>
      <c r="F18" s="7">
        <v>3401418839</v>
      </c>
      <c r="G18" s="7">
        <f>Table3[[#This Row],[50000000]]+Table3[[#This Row],[6410068502]]-Table3[[#This Row],[5329227537]]</f>
        <v>40603984884</v>
      </c>
      <c r="H18" s="38">
        <f>(Table3[[#This Row],[1130840965]]/Table3[[#This Row],[Column1]])*100</f>
        <v>5.9482038910150116E-2</v>
      </c>
      <c r="I18" s="44">
        <v>68262597631083</v>
      </c>
    </row>
    <row r="19" spans="1:9" ht="23.1" customHeight="1">
      <c r="A19" s="6" t="s">
        <v>37</v>
      </c>
      <c r="B19" s="6" t="s">
        <v>38</v>
      </c>
      <c r="C19" s="6" t="s">
        <v>17</v>
      </c>
      <c r="D19" s="7">
        <v>190050000000</v>
      </c>
      <c r="E19" s="7">
        <v>463821675953</v>
      </c>
      <c r="F19" s="7">
        <v>559700938917</v>
      </c>
      <c r="G19" s="7">
        <f>Table3[[#This Row],[50000000]]+Table3[[#This Row],[6410068502]]-Table3[[#This Row],[5329227537]]</f>
        <v>94170737036</v>
      </c>
      <c r="H19" s="38">
        <f>(Table3[[#This Row],[1130840965]]/Table3[[#This Row],[Column1]])*100</f>
        <v>0.13795363830854257</v>
      </c>
      <c r="I19" s="44">
        <v>68262597631083</v>
      </c>
    </row>
    <row r="20" spans="1:9" ht="23.1" customHeight="1">
      <c r="A20" s="6" t="s">
        <v>39</v>
      </c>
      <c r="B20" s="6" t="s">
        <v>40</v>
      </c>
      <c r="C20" s="6" t="s">
        <v>17</v>
      </c>
      <c r="D20" s="7">
        <v>50000000</v>
      </c>
      <c r="E20" s="7">
        <v>410958</v>
      </c>
      <c r="F20" s="7">
        <v>410958</v>
      </c>
      <c r="G20" s="7">
        <f>Table3[[#This Row],[50000000]]+Table3[[#This Row],[6410068502]]-Table3[[#This Row],[5329227537]]</f>
        <v>50000000</v>
      </c>
      <c r="H20" s="38">
        <f>(Table3[[#This Row],[1130840965]]/Table3[[#This Row],[Column1]])*100</f>
        <v>7.3246553361797027E-5</v>
      </c>
      <c r="I20" s="44">
        <v>68262597631083</v>
      </c>
    </row>
    <row r="21" spans="1:9" ht="23.1" customHeight="1">
      <c r="A21" s="6" t="s">
        <v>41</v>
      </c>
      <c r="B21" s="6" t="s">
        <v>42</v>
      </c>
      <c r="C21" s="6" t="s">
        <v>17</v>
      </c>
      <c r="D21" s="7">
        <v>1213775118</v>
      </c>
      <c r="E21" s="7">
        <v>9976233</v>
      </c>
      <c r="F21" s="7">
        <v>0</v>
      </c>
      <c r="G21" s="7">
        <f>Table3[[#This Row],[50000000]]+Table3[[#This Row],[6410068502]]-Table3[[#This Row],[5329227537]]</f>
        <v>1223751351</v>
      </c>
      <c r="H21" s="38">
        <f>(Table3[[#This Row],[1130840965]]/Table3[[#This Row],[Column1]])*100</f>
        <v>1.7927113726518538E-3</v>
      </c>
      <c r="I21" s="44">
        <v>68262597631083</v>
      </c>
    </row>
    <row r="22" spans="1:9" ht="23.1" customHeight="1">
      <c r="A22" s="6" t="s">
        <v>43</v>
      </c>
      <c r="B22" s="6" t="s">
        <v>44</v>
      </c>
      <c r="C22" s="6" t="s">
        <v>17</v>
      </c>
      <c r="D22" s="7">
        <v>11212432681</v>
      </c>
      <c r="E22" s="7">
        <v>66539821899</v>
      </c>
      <c r="F22" s="7">
        <v>77702254580</v>
      </c>
      <c r="G22" s="7">
        <f>Table3[[#This Row],[50000000]]+Table3[[#This Row],[6410068502]]-Table3[[#This Row],[5329227537]]</f>
        <v>50000000</v>
      </c>
      <c r="H22" s="38">
        <f>(Table3[[#This Row],[1130840965]]/Table3[[#This Row],[Column1]])*100</f>
        <v>7.3246553361797027E-5</v>
      </c>
      <c r="I22" s="44">
        <v>68262597631083</v>
      </c>
    </row>
    <row r="23" spans="1:9" ht="23.1" customHeight="1">
      <c r="A23" s="6" t="s">
        <v>45</v>
      </c>
      <c r="B23" s="6" t="s">
        <v>46</v>
      </c>
      <c r="C23" s="6" t="s">
        <v>17</v>
      </c>
      <c r="D23" s="7">
        <v>20143425886</v>
      </c>
      <c r="E23" s="7">
        <v>20107647183</v>
      </c>
      <c r="F23" s="7">
        <v>30748881051</v>
      </c>
      <c r="G23" s="7">
        <f>Table3[[#This Row],[50000000]]+Table3[[#This Row],[6410068502]]-Table3[[#This Row],[5329227537]]</f>
        <v>9502192018</v>
      </c>
      <c r="H23" s="38">
        <f>(Table3[[#This Row],[1130840965]]/Table3[[#This Row],[Column1]])*100</f>
        <v>1.3920056294009574E-2</v>
      </c>
      <c r="I23" s="44">
        <v>68262597631083</v>
      </c>
    </row>
    <row r="24" spans="1:9" ht="23.1" customHeight="1">
      <c r="A24" s="6" t="s">
        <v>47</v>
      </c>
      <c r="B24" s="6" t="s">
        <v>48</v>
      </c>
      <c r="C24" s="6" t="s">
        <v>17</v>
      </c>
      <c r="D24" s="7">
        <v>1027804428</v>
      </c>
      <c r="E24" s="7">
        <v>13981112335</v>
      </c>
      <c r="F24" s="7">
        <v>12614607110</v>
      </c>
      <c r="G24" s="7">
        <f>Table3[[#This Row],[50000000]]+Table3[[#This Row],[6410068502]]-Table3[[#This Row],[5329227537]]</f>
        <v>2394309653</v>
      </c>
      <c r="H24" s="38">
        <f>(Table3[[#This Row],[1130840965]]/Table3[[#This Row],[Column1]])*100</f>
        <v>3.5074985952626044E-3</v>
      </c>
      <c r="I24" s="44">
        <v>68262597631083</v>
      </c>
    </row>
    <row r="25" spans="1:9" ht="23.1" customHeight="1">
      <c r="A25" s="6" t="s">
        <v>49</v>
      </c>
      <c r="B25" s="6" t="s">
        <v>50</v>
      </c>
      <c r="C25" s="6" t="s">
        <v>17</v>
      </c>
      <c r="D25" s="7">
        <v>140989625</v>
      </c>
      <c r="E25" s="7">
        <v>11372952590</v>
      </c>
      <c r="F25" s="7">
        <v>4102483752</v>
      </c>
      <c r="G25" s="7">
        <f>Table3[[#This Row],[50000000]]+Table3[[#This Row],[6410068502]]-Table3[[#This Row],[5329227537]]</f>
        <v>7411458463</v>
      </c>
      <c r="H25" s="38">
        <f>(Table3[[#This Row],[1130840965]]/Table3[[#This Row],[Column1]])*100</f>
        <v>1.0857275755977433E-2</v>
      </c>
      <c r="I25" s="44">
        <v>68262597631083</v>
      </c>
    </row>
    <row r="26" spans="1:9" ht="23.1" customHeight="1">
      <c r="A26" s="6" t="s">
        <v>51</v>
      </c>
      <c r="B26" s="6" t="s">
        <v>52</v>
      </c>
      <c r="C26" s="6" t="s">
        <v>17</v>
      </c>
      <c r="D26" s="7">
        <v>5164540954</v>
      </c>
      <c r="E26" s="7">
        <v>11217295204</v>
      </c>
      <c r="F26" s="7">
        <v>13285222722</v>
      </c>
      <c r="G26" s="7">
        <f>Table3[[#This Row],[50000000]]+Table3[[#This Row],[6410068502]]-Table3[[#This Row],[5329227537]]</f>
        <v>3096613436</v>
      </c>
      <c r="H26" s="38">
        <f>(Table3[[#This Row],[1130840965]]/Table3[[#This Row],[Column1]])*100</f>
        <v>4.5363252256166329E-3</v>
      </c>
      <c r="I26" s="44">
        <v>68262597631083</v>
      </c>
    </row>
    <row r="27" spans="1:9" ht="23.1" customHeight="1">
      <c r="A27" s="6" t="s">
        <v>53</v>
      </c>
      <c r="B27" s="6" t="s">
        <v>54</v>
      </c>
      <c r="C27" s="6" t="s">
        <v>17</v>
      </c>
      <c r="D27" s="7">
        <v>9043074032</v>
      </c>
      <c r="E27" s="7">
        <v>14313029202</v>
      </c>
      <c r="F27" s="7">
        <v>20400482590</v>
      </c>
      <c r="G27" s="7">
        <f>Table3[[#This Row],[50000000]]+Table3[[#This Row],[6410068502]]-Table3[[#This Row],[5329227537]]</f>
        <v>2955620644</v>
      </c>
      <c r="H27" s="38">
        <f>(Table3[[#This Row],[1130840965]]/Table3[[#This Row],[Column1]])*100</f>
        <v>4.3297805043594978E-3</v>
      </c>
      <c r="I27" s="44">
        <v>68262597631083</v>
      </c>
    </row>
    <row r="28" spans="1:9" ht="23.1" customHeight="1">
      <c r="A28" s="6" t="s">
        <v>55</v>
      </c>
      <c r="B28" s="6" t="s">
        <v>56</v>
      </c>
      <c r="C28" s="6" t="s">
        <v>17</v>
      </c>
      <c r="D28" s="7">
        <v>10654899374</v>
      </c>
      <c r="E28" s="7">
        <v>326348115</v>
      </c>
      <c r="F28" s="7">
        <v>10931247489</v>
      </c>
      <c r="G28" s="7">
        <f>Table3[[#This Row],[50000000]]+Table3[[#This Row],[6410068502]]-Table3[[#This Row],[5329227537]]</f>
        <v>50000000</v>
      </c>
      <c r="H28" s="38">
        <f>(Table3[[#This Row],[1130840965]]/Table3[[#This Row],[Column1]])*100</f>
        <v>7.3246553361797027E-5</v>
      </c>
      <c r="I28" s="44">
        <v>68262597631083</v>
      </c>
    </row>
    <row r="29" spans="1:9" ht="23.1" customHeight="1">
      <c r="A29" s="6" t="s">
        <v>57</v>
      </c>
      <c r="B29" s="6" t="s">
        <v>58</v>
      </c>
      <c r="C29" s="6" t="s">
        <v>17</v>
      </c>
      <c r="D29" s="7">
        <v>15227793505</v>
      </c>
      <c r="E29" s="7">
        <v>17548275555</v>
      </c>
      <c r="F29" s="7">
        <v>31780981884</v>
      </c>
      <c r="G29" s="7">
        <f>Table3[[#This Row],[50000000]]+Table3[[#This Row],[6410068502]]-Table3[[#This Row],[5329227537]]</f>
        <v>995087176</v>
      </c>
      <c r="H29" s="38">
        <f>(Table3[[#This Row],[1130840965]]/Table3[[#This Row],[Column1]])*100</f>
        <v>1.4577341187304782E-3</v>
      </c>
      <c r="I29" s="44">
        <v>68262597631083</v>
      </c>
    </row>
    <row r="30" spans="1:9" ht="23.1" customHeight="1">
      <c r="A30" s="6" t="s">
        <v>59</v>
      </c>
      <c r="B30" s="6" t="s">
        <v>60</v>
      </c>
      <c r="C30" s="6" t="s">
        <v>17</v>
      </c>
      <c r="D30" s="7">
        <v>30205516800</v>
      </c>
      <c r="E30" s="7">
        <v>243348124429</v>
      </c>
      <c r="F30" s="7">
        <v>196345024110</v>
      </c>
      <c r="G30" s="7">
        <f>Table3[[#This Row],[50000000]]+Table3[[#This Row],[6410068502]]-Table3[[#This Row],[5329227537]]</f>
        <v>77208617119</v>
      </c>
      <c r="H30" s="38">
        <f>(Table3[[#This Row],[1130840965]]/Table3[[#This Row],[Column1]])*100</f>
        <v>0.11310530187594778</v>
      </c>
      <c r="I30" s="44">
        <v>68262597631083</v>
      </c>
    </row>
    <row r="31" spans="1:9" ht="23.1" customHeight="1">
      <c r="A31" s="6" t="s">
        <v>61</v>
      </c>
      <c r="B31" s="6" t="s">
        <v>62</v>
      </c>
      <c r="C31" s="6" t="s">
        <v>17</v>
      </c>
      <c r="D31" s="7">
        <v>4790283541</v>
      </c>
      <c r="E31" s="7">
        <v>5663512022</v>
      </c>
      <c r="F31" s="7">
        <v>5463009689</v>
      </c>
      <c r="G31" s="7">
        <f>Table3[[#This Row],[50000000]]+Table3[[#This Row],[6410068502]]-Table3[[#This Row],[5329227537]]</f>
        <v>4990785874</v>
      </c>
      <c r="H31" s="38">
        <f>(Table3[[#This Row],[1130840965]]/Table3[[#This Row],[Column1]])*100</f>
        <v>7.3111572767448757E-3</v>
      </c>
      <c r="I31" s="44">
        <v>68262597631083</v>
      </c>
    </row>
    <row r="32" spans="1:9" ht="23.1" customHeight="1">
      <c r="A32" s="6" t="s">
        <v>63</v>
      </c>
      <c r="B32" s="6" t="s">
        <v>64</v>
      </c>
      <c r="C32" s="6" t="s">
        <v>17</v>
      </c>
      <c r="D32" s="7">
        <v>7115030234</v>
      </c>
      <c r="E32" s="7">
        <v>55497317702</v>
      </c>
      <c r="F32" s="7">
        <v>62562347936</v>
      </c>
      <c r="G32" s="7">
        <f>Table3[[#This Row],[50000000]]+Table3[[#This Row],[6410068502]]-Table3[[#This Row],[5329227537]]</f>
        <v>50000000</v>
      </c>
      <c r="H32" s="38">
        <f>(Table3[[#This Row],[1130840965]]/Table3[[#This Row],[Column1]])*100</f>
        <v>7.3246553361797027E-5</v>
      </c>
      <c r="I32" s="44">
        <v>68262597631083</v>
      </c>
    </row>
    <row r="33" spans="1:9" ht="23.1" customHeight="1">
      <c r="A33" s="6" t="s">
        <v>65</v>
      </c>
      <c r="B33" s="6" t="s">
        <v>66</v>
      </c>
      <c r="C33" s="6" t="s">
        <v>17</v>
      </c>
      <c r="D33" s="7">
        <v>16227435169</v>
      </c>
      <c r="E33" s="7">
        <v>20846432987</v>
      </c>
      <c r="F33" s="7">
        <v>2024192591</v>
      </c>
      <c r="G33" s="7">
        <f>Table3[[#This Row],[50000000]]+Table3[[#This Row],[6410068502]]-Table3[[#This Row],[5329227537]]</f>
        <v>35049675565</v>
      </c>
      <c r="H33" s="38">
        <f>(Table3[[#This Row],[1130840965]]/Table3[[#This Row],[Column1]])*100</f>
        <v>5.1345358631708915E-2</v>
      </c>
      <c r="I33" s="44">
        <v>68262597631083</v>
      </c>
    </row>
    <row r="34" spans="1:9" ht="23.1" customHeight="1">
      <c r="A34" s="6" t="s">
        <v>67</v>
      </c>
      <c r="B34" s="6" t="s">
        <v>68</v>
      </c>
      <c r="C34" s="6" t="s">
        <v>17</v>
      </c>
      <c r="D34" s="7">
        <v>1029878974</v>
      </c>
      <c r="E34" s="7">
        <v>6571969235</v>
      </c>
      <c r="F34" s="7">
        <v>3919711269</v>
      </c>
      <c r="G34" s="7">
        <f>Table3[[#This Row],[50000000]]+Table3[[#This Row],[6410068502]]-Table3[[#This Row],[5329227537]]</f>
        <v>3682136940</v>
      </c>
      <c r="H34" s="38">
        <f>(Table3[[#This Row],[1130840965]]/Table3[[#This Row],[Column1]])*100</f>
        <v>5.3940767972230803E-3</v>
      </c>
      <c r="I34" s="44">
        <v>68262597631083</v>
      </c>
    </row>
    <row r="35" spans="1:9" ht="23.1" customHeight="1">
      <c r="A35" s="6" t="s">
        <v>69</v>
      </c>
      <c r="B35" s="6" t="s">
        <v>70</v>
      </c>
      <c r="C35" s="6" t="s">
        <v>17</v>
      </c>
      <c r="D35" s="7">
        <v>22639870345</v>
      </c>
      <c r="E35" s="7">
        <v>1153517744</v>
      </c>
      <c r="F35" s="7">
        <v>7532009244</v>
      </c>
      <c r="G35" s="7">
        <f>Table3[[#This Row],[50000000]]+Table3[[#This Row],[6410068502]]-Table3[[#This Row],[5329227537]]</f>
        <v>16261378845</v>
      </c>
      <c r="H35" s="38">
        <f>(Table3[[#This Row],[1130840965]]/Table3[[#This Row],[Column1]])*100</f>
        <v>2.3821799066133794E-2</v>
      </c>
      <c r="I35" s="44">
        <v>68262597631083</v>
      </c>
    </row>
    <row r="36" spans="1:9" ht="23.1" customHeight="1">
      <c r="A36" s="6" t="s">
        <v>71</v>
      </c>
      <c r="B36" s="6" t="s">
        <v>72</v>
      </c>
      <c r="C36" s="6" t="s">
        <v>17</v>
      </c>
      <c r="D36" s="7">
        <v>540142272</v>
      </c>
      <c r="E36" s="7">
        <v>50004439525</v>
      </c>
      <c r="F36" s="7">
        <v>49573661297</v>
      </c>
      <c r="G36" s="7">
        <f>Table3[[#This Row],[50000000]]+Table3[[#This Row],[6410068502]]-Table3[[#This Row],[5329227537]]</f>
        <v>970920500</v>
      </c>
      <c r="H36" s="38">
        <f>(Table3[[#This Row],[1130840965]]/Table3[[#This Row],[Column1]])*100</f>
        <v>1.4223316042662529E-3</v>
      </c>
      <c r="I36" s="44">
        <v>68262597631083</v>
      </c>
    </row>
    <row r="37" spans="1:9" ht="23.1" customHeight="1">
      <c r="A37" s="6" t="s">
        <v>73</v>
      </c>
      <c r="B37" s="6" t="s">
        <v>74</v>
      </c>
      <c r="C37" s="6" t="s">
        <v>17</v>
      </c>
      <c r="D37" s="7">
        <v>4566880501</v>
      </c>
      <c r="E37" s="7">
        <v>19491808982</v>
      </c>
      <c r="F37" s="7">
        <v>11057761566</v>
      </c>
      <c r="G37" s="7">
        <f>Table3[[#This Row],[50000000]]+Table3[[#This Row],[6410068502]]-Table3[[#This Row],[5329227537]]</f>
        <v>13000927917</v>
      </c>
      <c r="H37" s="38">
        <f>(Table3[[#This Row],[1130840965]]/Table3[[#This Row],[Column1]])*100</f>
        <v>1.9045463208508341E-2</v>
      </c>
      <c r="I37" s="44">
        <v>68262597631083</v>
      </c>
    </row>
    <row r="38" spans="1:9" ht="23.1" customHeight="1">
      <c r="A38" s="6" t="s">
        <v>75</v>
      </c>
      <c r="B38" s="6" t="s">
        <v>76</v>
      </c>
      <c r="C38" s="6" t="s">
        <v>17</v>
      </c>
      <c r="D38" s="7">
        <v>50000000</v>
      </c>
      <c r="E38" s="7">
        <v>2270776213</v>
      </c>
      <c r="F38" s="7">
        <v>1338993326</v>
      </c>
      <c r="G38" s="7">
        <f>Table3[[#This Row],[50000000]]+Table3[[#This Row],[6410068502]]-Table3[[#This Row],[5329227537]]</f>
        <v>981782887</v>
      </c>
      <c r="H38" s="38">
        <f>(Table3[[#This Row],[1130840965]]/Table3[[#This Row],[Column1]])*100</f>
        <v>1.4382442524468928E-3</v>
      </c>
      <c r="I38" s="44">
        <v>68262597631083</v>
      </c>
    </row>
    <row r="39" spans="1:9" ht="23.1" customHeight="1">
      <c r="A39" s="6" t="s">
        <v>77</v>
      </c>
      <c r="B39" s="6" t="s">
        <v>78</v>
      </c>
      <c r="C39" s="6" t="s">
        <v>17</v>
      </c>
      <c r="D39" s="7">
        <v>4428220791</v>
      </c>
      <c r="E39" s="7">
        <v>70441791425</v>
      </c>
      <c r="F39" s="7">
        <v>20251368221</v>
      </c>
      <c r="G39" s="7">
        <f>Table3[[#This Row],[50000000]]+Table3[[#This Row],[6410068502]]-Table3[[#This Row],[5329227537]]</f>
        <v>54618643995</v>
      </c>
      <c r="H39" s="38">
        <f>(Table3[[#This Row],[1130840965]]/Table3[[#This Row],[Column1]])*100</f>
        <v>8.0012548438575234E-2</v>
      </c>
      <c r="I39" s="44">
        <v>68262597631083</v>
      </c>
    </row>
    <row r="40" spans="1:9" ht="23.1" customHeight="1">
      <c r="A40" s="6" t="s">
        <v>79</v>
      </c>
      <c r="B40" s="6" t="s">
        <v>80</v>
      </c>
      <c r="C40" s="6" t="s">
        <v>17</v>
      </c>
      <c r="D40" s="7">
        <v>26631811741</v>
      </c>
      <c r="E40" s="7">
        <v>30489769678</v>
      </c>
      <c r="F40" s="7">
        <v>34784211734</v>
      </c>
      <c r="G40" s="7">
        <f>Table3[[#This Row],[50000000]]+Table3[[#This Row],[6410068502]]-Table3[[#This Row],[5329227537]]</f>
        <v>22337369685</v>
      </c>
      <c r="H40" s="38">
        <f>(Table3[[#This Row],[1130840965]]/Table3[[#This Row],[Column1]])*100</f>
        <v>3.2722706811890795E-2</v>
      </c>
      <c r="I40" s="44">
        <v>68262597631083</v>
      </c>
    </row>
    <row r="41" spans="1:9" ht="23.1" customHeight="1">
      <c r="A41" s="6" t="s">
        <v>81</v>
      </c>
      <c r="B41" s="6" t="s">
        <v>82</v>
      </c>
      <c r="C41" s="6" t="s">
        <v>83</v>
      </c>
      <c r="D41" s="7">
        <v>9830902462</v>
      </c>
      <c r="E41" s="7">
        <v>0</v>
      </c>
      <c r="F41" s="7">
        <v>9825902462</v>
      </c>
      <c r="G41" s="7">
        <f>Table3[[#This Row],[50000000]]+Table3[[#This Row],[6410068502]]-Table3[[#This Row],[5329227537]]</f>
        <v>5000000</v>
      </c>
      <c r="H41" s="38">
        <f>(Table3[[#This Row],[1130840965]]/Table3[[#This Row],[Column1]])*100</f>
        <v>7.3246553361797024E-6</v>
      </c>
      <c r="I41" s="44">
        <v>68262597631083</v>
      </c>
    </row>
    <row r="42" spans="1:9" ht="23.1" customHeight="1">
      <c r="A42" s="6" t="s">
        <v>84</v>
      </c>
      <c r="B42" s="6" t="s">
        <v>85</v>
      </c>
      <c r="C42" s="6" t="s">
        <v>17</v>
      </c>
      <c r="D42" s="7">
        <v>50000000</v>
      </c>
      <c r="E42" s="7">
        <v>74156376194</v>
      </c>
      <c r="F42" s="7">
        <v>74156376194</v>
      </c>
      <c r="G42" s="7">
        <f>Table3[[#This Row],[50000000]]+Table3[[#This Row],[6410068502]]-Table3[[#This Row],[5329227537]]</f>
        <v>50000000</v>
      </c>
      <c r="H42" s="38">
        <f>(Table3[[#This Row],[1130840965]]/Table3[[#This Row],[Column1]])*100</f>
        <v>7.3246553361797027E-5</v>
      </c>
      <c r="I42" s="44">
        <v>68262597631083</v>
      </c>
    </row>
    <row r="43" spans="1:9" ht="23.1" customHeight="1">
      <c r="A43" s="6" t="s">
        <v>86</v>
      </c>
      <c r="B43" s="6" t="s">
        <v>87</v>
      </c>
      <c r="C43" s="6" t="s">
        <v>17</v>
      </c>
      <c r="D43" s="7">
        <v>19496813274</v>
      </c>
      <c r="E43" s="7">
        <v>17945752260</v>
      </c>
      <c r="F43" s="7">
        <v>18429731822</v>
      </c>
      <c r="G43" s="7">
        <f>Table3[[#This Row],[50000000]]+Table3[[#This Row],[6410068502]]-Table3[[#This Row],[5329227537]]</f>
        <v>19012833712</v>
      </c>
      <c r="H43" s="38">
        <f>(Table3[[#This Row],[1130840965]]/Table3[[#This Row],[Column1]])*100</f>
        <v>2.7852490780899627E-2</v>
      </c>
      <c r="I43" s="44">
        <v>68262597631083</v>
      </c>
    </row>
    <row r="44" spans="1:9" ht="23.1" customHeight="1">
      <c r="A44" s="6" t="s">
        <v>88</v>
      </c>
      <c r="B44" s="6" t="s">
        <v>89</v>
      </c>
      <c r="C44" s="6" t="s">
        <v>17</v>
      </c>
      <c r="D44" s="7">
        <v>21741183084</v>
      </c>
      <c r="E44" s="7">
        <v>1405112405</v>
      </c>
      <c r="F44" s="7">
        <v>12402871451</v>
      </c>
      <c r="G44" s="7">
        <f>Table3[[#This Row],[50000000]]+Table3[[#This Row],[6410068502]]-Table3[[#This Row],[5329227537]]</f>
        <v>10743424038</v>
      </c>
      <c r="H44" s="38">
        <f>(Table3[[#This Row],[1130840965]]/Table3[[#This Row],[Column1]])*100</f>
        <v>1.5738375641755595E-2</v>
      </c>
      <c r="I44" s="44">
        <v>68262597631083</v>
      </c>
    </row>
    <row r="45" spans="1:9" ht="23.1" customHeight="1">
      <c r="A45" s="6" t="s">
        <v>90</v>
      </c>
      <c r="B45" s="6" t="s">
        <v>91</v>
      </c>
      <c r="C45" s="6" t="s">
        <v>17</v>
      </c>
      <c r="D45" s="7">
        <v>6733047515</v>
      </c>
      <c r="E45" s="7">
        <v>4401883079</v>
      </c>
      <c r="F45" s="7">
        <v>8385304605</v>
      </c>
      <c r="G45" s="7">
        <f>Table3[[#This Row],[50000000]]+Table3[[#This Row],[6410068502]]-Table3[[#This Row],[5329227537]]</f>
        <v>2749625989</v>
      </c>
      <c r="H45" s="38">
        <f>(Table3[[#This Row],[1130840965]]/Table3[[#This Row],[Column1]])*100</f>
        <v>4.0280125345654484E-3</v>
      </c>
      <c r="I45" s="44">
        <v>68262597631083</v>
      </c>
    </row>
    <row r="46" spans="1:9" ht="23.1" customHeight="1">
      <c r="A46" s="6" t="s">
        <v>92</v>
      </c>
      <c r="B46" s="6" t="s">
        <v>93</v>
      </c>
      <c r="C46" s="6" t="s">
        <v>17</v>
      </c>
      <c r="D46" s="7">
        <v>12659018880</v>
      </c>
      <c r="E46" s="7">
        <v>2543938994</v>
      </c>
      <c r="F46" s="7">
        <v>11103095842</v>
      </c>
      <c r="G46" s="7">
        <f>Table3[[#This Row],[50000000]]+Table3[[#This Row],[6410068502]]-Table3[[#This Row],[5329227537]]</f>
        <v>4099862032</v>
      </c>
      <c r="H46" s="38">
        <f>(Table3[[#This Row],[1130840965]]/Table3[[#This Row],[Column1]])*100</f>
        <v>6.0060152620578719E-3</v>
      </c>
      <c r="I46" s="44">
        <v>68262597631083</v>
      </c>
    </row>
    <row r="47" spans="1:9" ht="23.1" customHeight="1">
      <c r="A47" s="6" t="s">
        <v>94</v>
      </c>
      <c r="B47" s="6" t="s">
        <v>95</v>
      </c>
      <c r="C47" s="6" t="s">
        <v>17</v>
      </c>
      <c r="D47" s="7">
        <v>3973589454</v>
      </c>
      <c r="E47" s="7">
        <v>7243123216</v>
      </c>
      <c r="F47" s="7">
        <v>7071401983</v>
      </c>
      <c r="G47" s="7">
        <f>Table3[[#This Row],[50000000]]+Table3[[#This Row],[6410068502]]-Table3[[#This Row],[5329227537]]</f>
        <v>4145310687</v>
      </c>
      <c r="H47" s="38">
        <f>(Table3[[#This Row],[1130840965]]/Table3[[#This Row],[Column1]])*100</f>
        <v>6.0725944087314599E-3</v>
      </c>
      <c r="I47" s="44">
        <v>68262597631083</v>
      </c>
    </row>
    <row r="48" spans="1:9" ht="23.1" customHeight="1">
      <c r="A48" s="6" t="s">
        <v>96</v>
      </c>
      <c r="B48" s="6" t="s">
        <v>97</v>
      </c>
      <c r="C48" s="6" t="s">
        <v>17</v>
      </c>
      <c r="D48" s="7">
        <v>8807247466</v>
      </c>
      <c r="E48" s="7">
        <v>410874172</v>
      </c>
      <c r="F48" s="7">
        <v>7774636918</v>
      </c>
      <c r="G48" s="7">
        <f>Table3[[#This Row],[50000000]]+Table3[[#This Row],[6410068502]]-Table3[[#This Row],[5329227537]]</f>
        <v>1443484720</v>
      </c>
      <c r="H48" s="38">
        <f>(Table3[[#This Row],[1130840965]]/Table3[[#This Row],[Column1]])*100</f>
        <v>2.1146056114083726E-3</v>
      </c>
      <c r="I48" s="44">
        <v>68262597631083</v>
      </c>
    </row>
    <row r="49" spans="1:9" ht="23.1" customHeight="1">
      <c r="A49" s="6" t="s">
        <v>98</v>
      </c>
      <c r="B49" s="6" t="s">
        <v>99</v>
      </c>
      <c r="C49" s="6" t="s">
        <v>17</v>
      </c>
      <c r="D49" s="7">
        <v>9713326127</v>
      </c>
      <c r="E49" s="7">
        <v>16569235119</v>
      </c>
      <c r="F49" s="7">
        <v>14925348799</v>
      </c>
      <c r="G49" s="7">
        <f>Table3[[#This Row],[50000000]]+Table3[[#This Row],[6410068502]]-Table3[[#This Row],[5329227537]]</f>
        <v>11357212447</v>
      </c>
      <c r="H49" s="38">
        <f>(Table3[[#This Row],[1130840965]]/Table3[[#This Row],[Column1]])*100</f>
        <v>1.6637533350809017E-2</v>
      </c>
      <c r="I49" s="44">
        <v>68262597631083</v>
      </c>
    </row>
    <row r="50" spans="1:9" ht="23.1" customHeight="1">
      <c r="A50" s="6" t="s">
        <v>100</v>
      </c>
      <c r="B50" s="6" t="s">
        <v>101</v>
      </c>
      <c r="C50" s="6" t="s">
        <v>17</v>
      </c>
      <c r="D50" s="7">
        <v>89399705427</v>
      </c>
      <c r="E50" s="7">
        <v>6414982169</v>
      </c>
      <c r="F50" s="7">
        <v>74798282030</v>
      </c>
      <c r="G50" s="7">
        <f>Table3[[#This Row],[50000000]]+Table3[[#This Row],[6410068502]]-Table3[[#This Row],[5329227537]]</f>
        <v>21016405566</v>
      </c>
      <c r="H50" s="38">
        <f>(Table3[[#This Row],[1130840965]]/Table3[[#This Row],[Column1]])*100</f>
        <v>3.0787585435263741E-2</v>
      </c>
      <c r="I50" s="44">
        <v>68262597631083</v>
      </c>
    </row>
    <row r="51" spans="1:9" ht="23.1" customHeight="1">
      <c r="A51" s="6" t="s">
        <v>102</v>
      </c>
      <c r="B51" s="6" t="s">
        <v>103</v>
      </c>
      <c r="C51" s="6" t="s">
        <v>17</v>
      </c>
      <c r="D51" s="7">
        <v>24638450059</v>
      </c>
      <c r="E51" s="7">
        <v>267397296749</v>
      </c>
      <c r="F51" s="7">
        <v>244173875329</v>
      </c>
      <c r="G51" s="7">
        <f>Table3[[#This Row],[50000000]]+Table3[[#This Row],[6410068502]]-Table3[[#This Row],[5329227537]]</f>
        <v>47861871479</v>
      </c>
      <c r="H51" s="38">
        <f>(Table3[[#This Row],[1130840965]]/Table3[[#This Row],[Column1]])*100</f>
        <v>7.0114342465640883E-2</v>
      </c>
      <c r="I51" s="44">
        <v>68262597631083</v>
      </c>
    </row>
    <row r="52" spans="1:9" ht="23.1" customHeight="1">
      <c r="A52" s="6" t="s">
        <v>104</v>
      </c>
      <c r="B52" s="6" t="s">
        <v>105</v>
      </c>
      <c r="C52" s="6" t="s">
        <v>17</v>
      </c>
      <c r="D52" s="7">
        <v>6636889029</v>
      </c>
      <c r="E52" s="7">
        <v>120876734696</v>
      </c>
      <c r="F52" s="7">
        <v>110956690392</v>
      </c>
      <c r="G52" s="7">
        <f>Table3[[#This Row],[50000000]]+Table3[[#This Row],[6410068502]]-Table3[[#This Row],[5329227537]]</f>
        <v>16556933333</v>
      </c>
      <c r="H52" s="38">
        <f>(Table3[[#This Row],[1130840965]]/Table3[[#This Row],[Column1]])*100</f>
        <v>2.4254766017666008E-2</v>
      </c>
      <c r="I52" s="44">
        <v>68262597631083</v>
      </c>
    </row>
    <row r="53" spans="1:9" ht="23.1" customHeight="1">
      <c r="A53" s="6" t="s">
        <v>106</v>
      </c>
      <c r="B53" s="6" t="s">
        <v>107</v>
      </c>
      <c r="C53" s="6" t="s">
        <v>17</v>
      </c>
      <c r="D53" s="7">
        <v>7168367818</v>
      </c>
      <c r="E53" s="7">
        <v>18202887278</v>
      </c>
      <c r="F53" s="7">
        <v>24407302439</v>
      </c>
      <c r="G53" s="7">
        <f>Table3[[#This Row],[50000000]]+Table3[[#This Row],[6410068502]]-Table3[[#This Row],[5329227537]]</f>
        <v>963952657</v>
      </c>
      <c r="H53" s="38">
        <f>(Table3[[#This Row],[1130840965]]/Table3[[#This Row],[Column1]])*100</f>
        <v>1.4121241945839304E-3</v>
      </c>
      <c r="I53" s="44">
        <v>68262597631083</v>
      </c>
    </row>
    <row r="54" spans="1:9" ht="23.1" customHeight="1">
      <c r="A54" s="6" t="s">
        <v>108</v>
      </c>
      <c r="B54" s="6" t="s">
        <v>109</v>
      </c>
      <c r="C54" s="6" t="s">
        <v>17</v>
      </c>
      <c r="D54" s="7">
        <v>35910399209</v>
      </c>
      <c r="E54" s="7">
        <v>968661758</v>
      </c>
      <c r="F54" s="7">
        <v>21259052537</v>
      </c>
      <c r="G54" s="7">
        <f>Table3[[#This Row],[50000000]]+Table3[[#This Row],[6410068502]]-Table3[[#This Row],[5329227537]]</f>
        <v>15620008430</v>
      </c>
      <c r="H54" s="38">
        <f>(Table3[[#This Row],[1130840965]]/Table3[[#This Row],[Column1]])*100</f>
        <v>2.2882235619594286E-2</v>
      </c>
      <c r="I54" s="44">
        <v>68262597631083</v>
      </c>
    </row>
    <row r="55" spans="1:9" ht="23.1" customHeight="1">
      <c r="A55" s="6" t="s">
        <v>110</v>
      </c>
      <c r="B55" s="6" t="s">
        <v>111</v>
      </c>
      <c r="C55" s="6" t="s">
        <v>17</v>
      </c>
      <c r="D55" s="7">
        <v>13411840765</v>
      </c>
      <c r="E55" s="7">
        <v>17525819987</v>
      </c>
      <c r="F55" s="7">
        <v>22578284775</v>
      </c>
      <c r="G55" s="7">
        <f>Table3[[#This Row],[50000000]]+Table3[[#This Row],[6410068502]]-Table3[[#This Row],[5329227537]]</f>
        <v>8359375977</v>
      </c>
      <c r="H55" s="38">
        <f>(Table3[[#This Row],[1130840965]]/Table3[[#This Row],[Column1]])*100</f>
        <v>1.2245909571413093E-2</v>
      </c>
      <c r="I55" s="44">
        <v>68262597631083</v>
      </c>
    </row>
    <row r="56" spans="1:9" ht="23.1" customHeight="1">
      <c r="A56" s="6" t="s">
        <v>112</v>
      </c>
      <c r="B56" s="6" t="s">
        <v>113</v>
      </c>
      <c r="C56" s="6" t="s">
        <v>17</v>
      </c>
      <c r="D56" s="7">
        <v>606536664</v>
      </c>
      <c r="E56" s="7">
        <v>22540836866</v>
      </c>
      <c r="F56" s="7">
        <v>19253332353</v>
      </c>
      <c r="G56" s="7">
        <f>Table3[[#This Row],[50000000]]+Table3[[#This Row],[6410068502]]-Table3[[#This Row],[5329227537]]</f>
        <v>3894041177</v>
      </c>
      <c r="H56" s="38">
        <f>(Table3[[#This Row],[1130840965]]/Table3[[#This Row],[Column1]])*100</f>
        <v>5.7045018972833074E-3</v>
      </c>
      <c r="I56" s="44">
        <v>68262597631083</v>
      </c>
    </row>
    <row r="57" spans="1:9" ht="23.1" customHeight="1">
      <c r="A57" s="6" t="s">
        <v>114</v>
      </c>
      <c r="B57" s="6" t="s">
        <v>115</v>
      </c>
      <c r="C57" s="6" t="s">
        <v>17</v>
      </c>
      <c r="D57" s="7">
        <v>50000000</v>
      </c>
      <c r="E57" s="7">
        <v>10730240779</v>
      </c>
      <c r="F57" s="7">
        <v>6739665875</v>
      </c>
      <c r="G57" s="7">
        <f>Table3[[#This Row],[50000000]]+Table3[[#This Row],[6410068502]]-Table3[[#This Row],[5329227537]]</f>
        <v>4040574904</v>
      </c>
      <c r="H57" s="38">
        <f>(Table3[[#This Row],[1130840965]]/Table3[[#This Row],[Column1]])*100</f>
        <v>5.919163706363478E-3</v>
      </c>
      <c r="I57" s="44">
        <v>68262597631083</v>
      </c>
    </row>
    <row r="58" spans="1:9" ht="23.1" customHeight="1">
      <c r="A58" s="6" t="s">
        <v>116</v>
      </c>
      <c r="B58" s="6" t="s">
        <v>117</v>
      </c>
      <c r="C58" s="6" t="s">
        <v>17</v>
      </c>
      <c r="D58" s="7">
        <v>50000000</v>
      </c>
      <c r="E58" s="7">
        <v>4140511784</v>
      </c>
      <c r="F58" s="7">
        <v>2522253297</v>
      </c>
      <c r="G58" s="7">
        <f>Table3[[#This Row],[50000000]]+Table3[[#This Row],[6410068502]]-Table3[[#This Row],[5329227537]]</f>
        <v>1668258487</v>
      </c>
      <c r="H58" s="38">
        <f>(Table3[[#This Row],[1130840965]]/Table3[[#This Row],[Column1]])*100</f>
        <v>2.4438836857863253E-3</v>
      </c>
      <c r="I58" s="44">
        <v>68262597631083</v>
      </c>
    </row>
    <row r="59" spans="1:9" ht="23.1" customHeight="1">
      <c r="A59" s="6" t="s">
        <v>118</v>
      </c>
      <c r="B59" s="6" t="s">
        <v>119</v>
      </c>
      <c r="C59" s="6" t="s">
        <v>17</v>
      </c>
      <c r="D59" s="7">
        <v>50000000</v>
      </c>
      <c r="E59" s="7">
        <v>300000410958</v>
      </c>
      <c r="F59" s="7">
        <v>300000410958</v>
      </c>
      <c r="G59" s="7">
        <f>Table3[[#This Row],[50000000]]+Table3[[#This Row],[6410068502]]-Table3[[#This Row],[5329227537]]</f>
        <v>50000000</v>
      </c>
      <c r="H59" s="38">
        <f>(Table3[[#This Row],[1130840965]]/Table3[[#This Row],[Column1]])*100</f>
        <v>7.3246553361797027E-5</v>
      </c>
      <c r="I59" s="44">
        <v>68262597631083</v>
      </c>
    </row>
    <row r="60" spans="1:9" ht="23.1" customHeight="1">
      <c r="A60" s="6" t="s">
        <v>120</v>
      </c>
      <c r="B60" s="6" t="s">
        <v>121</v>
      </c>
      <c r="C60" s="6" t="s">
        <v>17</v>
      </c>
      <c r="D60" s="7">
        <v>300050000000</v>
      </c>
      <c r="E60" s="7">
        <v>150000413287</v>
      </c>
      <c r="F60" s="7">
        <v>450000413287</v>
      </c>
      <c r="G60" s="7">
        <f>Table3[[#This Row],[50000000]]+Table3[[#This Row],[6410068502]]-Table3[[#This Row],[5329227537]]</f>
        <v>50000000</v>
      </c>
      <c r="H60" s="38">
        <f>(Table3[[#This Row],[1130840965]]/Table3[[#This Row],[Column1]])*100</f>
        <v>7.3246553361797027E-5</v>
      </c>
      <c r="I60" s="44">
        <v>68262597631083</v>
      </c>
    </row>
    <row r="61" spans="1:9" ht="23.1" customHeight="1">
      <c r="A61" s="6" t="s">
        <v>122</v>
      </c>
      <c r="B61" s="6" t="s">
        <v>123</v>
      </c>
      <c r="C61" s="6" t="s">
        <v>17</v>
      </c>
      <c r="D61" s="7">
        <v>2167643895</v>
      </c>
      <c r="E61" s="7">
        <v>5076111974</v>
      </c>
      <c r="F61" s="7">
        <v>2439283211</v>
      </c>
      <c r="G61" s="7">
        <f>Table3[[#This Row],[50000000]]+Table3[[#This Row],[6410068502]]-Table3[[#This Row],[5329227537]]</f>
        <v>4804472658</v>
      </c>
      <c r="H61" s="38">
        <f>(Table3[[#This Row],[1130840965]]/Table3[[#This Row],[Column1]])*100</f>
        <v>7.0382212583898355E-3</v>
      </c>
      <c r="I61" s="44">
        <v>68262597631083</v>
      </c>
    </row>
    <row r="62" spans="1:9" ht="23.1" customHeight="1">
      <c r="A62" s="6" t="s">
        <v>124</v>
      </c>
      <c r="B62" s="6" t="s">
        <v>125</v>
      </c>
      <c r="C62" s="6" t="s">
        <v>83</v>
      </c>
      <c r="D62" s="7">
        <v>0</v>
      </c>
      <c r="E62" s="7">
        <v>510467049583</v>
      </c>
      <c r="F62" s="7">
        <v>251031989862</v>
      </c>
      <c r="G62" s="7">
        <f>Table3[[#This Row],[50000000]]+Table3[[#This Row],[6410068502]]-Table3[[#This Row],[5329227537]]</f>
        <v>259435059721</v>
      </c>
      <c r="H62" s="38">
        <f>(Table3[[#This Row],[1130840965]]/Table3[[#This Row],[Column1]])*100</f>
        <v>0.38005447891550448</v>
      </c>
      <c r="I62" s="44">
        <v>68262597631083</v>
      </c>
    </row>
    <row r="63" spans="1:9" ht="23.1" customHeight="1">
      <c r="A63" s="6" t="s">
        <v>126</v>
      </c>
      <c r="B63" s="6" t="s">
        <v>127</v>
      </c>
      <c r="C63" s="6" t="s">
        <v>17</v>
      </c>
      <c r="D63" s="7">
        <v>718020312</v>
      </c>
      <c r="E63" s="7">
        <v>2762588220</v>
      </c>
      <c r="F63" s="7">
        <v>0</v>
      </c>
      <c r="G63" s="7">
        <f>Table3[[#This Row],[50000000]]+Table3[[#This Row],[6410068502]]-Table3[[#This Row],[5329227537]]</f>
        <v>3480608532</v>
      </c>
      <c r="H63" s="38">
        <f>(Table3[[#This Row],[1130840965]]/Table3[[#This Row],[Column1]])*100</f>
        <v>5.0988515714132801E-3</v>
      </c>
      <c r="I63" s="44">
        <v>68262597631083</v>
      </c>
    </row>
    <row r="64" spans="1:9" ht="23.1" customHeight="1">
      <c r="A64" s="6" t="s">
        <v>128</v>
      </c>
      <c r="B64" s="6" t="s">
        <v>129</v>
      </c>
      <c r="C64" s="6" t="s">
        <v>17</v>
      </c>
      <c r="D64" s="7">
        <v>25643312567</v>
      </c>
      <c r="E64" s="7">
        <v>34695580869</v>
      </c>
      <c r="F64" s="7">
        <v>48465299786</v>
      </c>
      <c r="G64" s="7">
        <f>Table3[[#This Row],[50000000]]+Table3[[#This Row],[6410068502]]-Table3[[#This Row],[5329227537]]</f>
        <v>11873593650</v>
      </c>
      <c r="H64" s="38">
        <f>(Table3[[#This Row],[1130840965]]/Table3[[#This Row],[Column1]])*100</f>
        <v>1.7393996217620385E-2</v>
      </c>
      <c r="I64" s="44">
        <v>68262597631083</v>
      </c>
    </row>
    <row r="65" spans="1:9" ht="23.1" customHeight="1">
      <c r="A65" s="6" t="s">
        <v>130</v>
      </c>
      <c r="B65" s="6" t="s">
        <v>131</v>
      </c>
      <c r="C65" s="6" t="s">
        <v>17</v>
      </c>
      <c r="D65" s="7">
        <v>966264106</v>
      </c>
      <c r="E65" s="7">
        <v>4109079103</v>
      </c>
      <c r="F65" s="7">
        <v>2017141597</v>
      </c>
      <c r="G65" s="7">
        <f>Table3[[#This Row],[50000000]]+Table3[[#This Row],[6410068502]]-Table3[[#This Row],[5329227537]]</f>
        <v>3058201612</v>
      </c>
      <c r="H65" s="38">
        <f>(Table3[[#This Row],[1130840965]]/Table3[[#This Row],[Column1]])*100</f>
        <v>4.480054551289833E-3</v>
      </c>
      <c r="I65" s="44">
        <v>68262597631083</v>
      </c>
    </row>
    <row r="66" spans="1:9" ht="23.1" customHeight="1">
      <c r="A66" s="6" t="s">
        <v>132</v>
      </c>
      <c r="B66" s="6" t="s">
        <v>133</v>
      </c>
      <c r="C66" s="6" t="s">
        <v>17</v>
      </c>
      <c r="D66" s="7">
        <v>49552774503</v>
      </c>
      <c r="E66" s="7">
        <v>9859982479</v>
      </c>
      <c r="F66" s="7">
        <v>33435999554</v>
      </c>
      <c r="G66" s="7">
        <f>Table3[[#This Row],[50000000]]+Table3[[#This Row],[6410068502]]-Table3[[#This Row],[5329227537]]</f>
        <v>25976757428</v>
      </c>
      <c r="H66" s="38">
        <f>(Table3[[#This Row],[1130840965]]/Table3[[#This Row],[Column1]])*100</f>
        <v>3.8054158982329188E-2</v>
      </c>
      <c r="I66" s="44">
        <v>68262597631083</v>
      </c>
    </row>
    <row r="67" spans="1:9" ht="23.1" customHeight="1">
      <c r="A67" s="6" t="s">
        <v>134</v>
      </c>
      <c r="B67" s="6" t="s">
        <v>135</v>
      </c>
      <c r="C67" s="6" t="s">
        <v>17</v>
      </c>
      <c r="D67" s="7">
        <v>187720858</v>
      </c>
      <c r="E67" s="7">
        <v>9345782868</v>
      </c>
      <c r="F67" s="7">
        <v>3684604873</v>
      </c>
      <c r="G67" s="7">
        <f>Table3[[#This Row],[50000000]]+Table3[[#This Row],[6410068502]]-Table3[[#This Row],[5329227537]]</f>
        <v>5848898853</v>
      </c>
      <c r="H67" s="38">
        <f>(Table3[[#This Row],[1130840965]]/Table3[[#This Row],[Column1]])*100</f>
        <v>8.5682336388803581E-3</v>
      </c>
      <c r="I67" s="44">
        <v>68262597631083</v>
      </c>
    </row>
    <row r="68" spans="1:9" ht="23.1" customHeight="1">
      <c r="A68" s="6" t="s">
        <v>136</v>
      </c>
      <c r="B68" s="6" t="s">
        <v>137</v>
      </c>
      <c r="C68" s="6" t="s">
        <v>17</v>
      </c>
      <c r="D68" s="7">
        <v>0</v>
      </c>
      <c r="E68" s="7">
        <v>0</v>
      </c>
      <c r="F68" s="7">
        <v>0</v>
      </c>
      <c r="G68" s="7">
        <f>Table3[[#This Row],[50000000]]+Table3[[#This Row],[6410068502]]-Table3[[#This Row],[5329227537]]</f>
        <v>0</v>
      </c>
      <c r="H68" s="38">
        <f>(Table3[[#This Row],[1130840965]]/Table3[[#This Row],[Column1]])*100</f>
        <v>0</v>
      </c>
      <c r="I68" s="44">
        <v>68262597631083</v>
      </c>
    </row>
    <row r="69" spans="1:9" ht="23.1" customHeight="1">
      <c r="A69" s="6" t="s">
        <v>138</v>
      </c>
      <c r="B69" s="6" t="s">
        <v>139</v>
      </c>
      <c r="C69" s="6" t="s">
        <v>17</v>
      </c>
      <c r="D69" s="7">
        <v>9429958377</v>
      </c>
      <c r="E69" s="7">
        <v>39445013882</v>
      </c>
      <c r="F69" s="7">
        <v>27298530220</v>
      </c>
      <c r="G69" s="7">
        <f>Table3[[#This Row],[50000000]]+Table3[[#This Row],[6410068502]]-Table3[[#This Row],[5329227537]]</f>
        <v>21576442039</v>
      </c>
      <c r="H69" s="38">
        <f>(Table3[[#This Row],[1130840965]]/Table3[[#This Row],[Column1]])*100</f>
        <v>3.1608000263346682E-2</v>
      </c>
      <c r="I69" s="44">
        <v>68262597631083</v>
      </c>
    </row>
    <row r="70" spans="1:9" ht="23.1" customHeight="1">
      <c r="A70" s="6" t="s">
        <v>140</v>
      </c>
      <c r="B70" s="6" t="s">
        <v>141</v>
      </c>
      <c r="C70" s="6" t="s">
        <v>17</v>
      </c>
      <c r="D70" s="7">
        <v>1667832273</v>
      </c>
      <c r="E70" s="7">
        <v>11201580182</v>
      </c>
      <c r="F70" s="7">
        <v>3127351813</v>
      </c>
      <c r="G70" s="7">
        <f>Table3[[#This Row],[50000000]]+Table3[[#This Row],[6410068502]]-Table3[[#This Row],[5329227537]]</f>
        <v>9742060642</v>
      </c>
      <c r="H70" s="38">
        <f>(Table3[[#This Row],[1130840965]]/Table3[[#This Row],[Column1]])*100</f>
        <v>1.4271447293362311E-2</v>
      </c>
      <c r="I70" s="44">
        <v>68262597631083</v>
      </c>
    </row>
    <row r="71" spans="1:9" ht="23.1" customHeight="1">
      <c r="A71" s="6" t="s">
        <v>142</v>
      </c>
      <c r="B71" s="6" t="s">
        <v>143</v>
      </c>
      <c r="C71" s="6" t="s">
        <v>17</v>
      </c>
      <c r="D71" s="7">
        <v>50000000</v>
      </c>
      <c r="E71" s="7">
        <v>62176438981</v>
      </c>
      <c r="F71" s="7">
        <v>25103665215</v>
      </c>
      <c r="G71" s="7">
        <f>Table3[[#This Row],[50000000]]+Table3[[#This Row],[6410068502]]-Table3[[#This Row],[5329227537]]</f>
        <v>37122773766</v>
      </c>
      <c r="H71" s="38">
        <f>(Table3[[#This Row],[1130840965]]/Table3[[#This Row],[Column1]])*100</f>
        <v>5.4382304591784759E-2</v>
      </c>
      <c r="I71" s="44">
        <v>68262597631083</v>
      </c>
    </row>
    <row r="72" spans="1:9" ht="23.1" customHeight="1">
      <c r="A72" s="6" t="s">
        <v>144</v>
      </c>
      <c r="B72" s="6" t="s">
        <v>145</v>
      </c>
      <c r="C72" s="6" t="s">
        <v>17</v>
      </c>
      <c r="D72" s="7">
        <v>1832261248056</v>
      </c>
      <c r="E72" s="7">
        <v>5420305482197</v>
      </c>
      <c r="F72" s="7">
        <v>7069686555062</v>
      </c>
      <c r="G72" s="7">
        <f>Table3[[#This Row],[50000000]]+Table3[[#This Row],[6410068502]]-Table3[[#This Row],[5329227537]]</f>
        <v>182880175191</v>
      </c>
      <c r="H72" s="38">
        <f>(Table3[[#This Row],[1130840965]]/Table3[[#This Row],[Column1]])*100</f>
        <v>0.26790685021884736</v>
      </c>
      <c r="I72" s="44">
        <v>68262597631083</v>
      </c>
    </row>
    <row r="73" spans="1:9" ht="23.1" customHeight="1">
      <c r="A73" s="6" t="s">
        <v>146</v>
      </c>
      <c r="B73" s="6" t="s">
        <v>147</v>
      </c>
      <c r="C73" s="6" t="s">
        <v>17</v>
      </c>
      <c r="D73" s="7">
        <v>4465857405</v>
      </c>
      <c r="E73" s="7">
        <v>29441741279</v>
      </c>
      <c r="F73" s="7">
        <v>4139636983</v>
      </c>
      <c r="G73" s="7">
        <f>Table3[[#This Row],[50000000]]+Table3[[#This Row],[6410068502]]-Table3[[#This Row],[5329227537]]</f>
        <v>29767961701</v>
      </c>
      <c r="H73" s="38">
        <f>(Table3[[#This Row],[1130840965]]/Table3[[#This Row],[Column1]])*100</f>
        <v>4.3608011904084532E-2</v>
      </c>
      <c r="I73" s="44">
        <v>68262597631083</v>
      </c>
    </row>
    <row r="74" spans="1:9" ht="23.1" customHeight="1">
      <c r="A74" s="6" t="s">
        <v>148</v>
      </c>
      <c r="B74" s="6" t="s">
        <v>149</v>
      </c>
      <c r="C74" s="6" t="s">
        <v>17</v>
      </c>
      <c r="D74" s="7">
        <v>216926926431</v>
      </c>
      <c r="E74" s="7">
        <v>410958</v>
      </c>
      <c r="F74" s="7">
        <v>216877337389</v>
      </c>
      <c r="G74" s="7">
        <f>Table3[[#This Row],[50000000]]+Table3[[#This Row],[6410068502]]-Table3[[#This Row],[5329227537]]</f>
        <v>50000000</v>
      </c>
      <c r="H74" s="38">
        <f>(Table3[[#This Row],[1130840965]]/Table3[[#This Row],[Column1]])*100</f>
        <v>7.3246553361797027E-5</v>
      </c>
      <c r="I74" s="44">
        <v>68262597631083</v>
      </c>
    </row>
    <row r="75" spans="1:9" ht="23.1" customHeight="1">
      <c r="A75" s="6" t="s">
        <v>150</v>
      </c>
      <c r="B75" s="6" t="s">
        <v>151</v>
      </c>
      <c r="C75" s="6" t="s">
        <v>17</v>
      </c>
      <c r="D75" s="7">
        <v>60731278</v>
      </c>
      <c r="E75" s="7">
        <v>495124</v>
      </c>
      <c r="F75" s="7">
        <v>0</v>
      </c>
      <c r="G75" s="7">
        <f>Table3[[#This Row],[50000000]]+Table3[[#This Row],[6410068502]]-Table3[[#This Row],[5329227537]]</f>
        <v>61226402</v>
      </c>
      <c r="H75" s="38">
        <f>(Table3[[#This Row],[1130840965]]/Table3[[#This Row],[Column1]])*100</f>
        <v>8.9692458424876721E-5</v>
      </c>
      <c r="I75" s="44">
        <v>68262597631083</v>
      </c>
    </row>
    <row r="76" spans="1:9" ht="23.1" customHeight="1">
      <c r="A76" s="6" t="s">
        <v>152</v>
      </c>
      <c r="B76" s="6" t="s">
        <v>153</v>
      </c>
      <c r="C76" s="6" t="s">
        <v>17</v>
      </c>
      <c r="D76" s="7">
        <v>888543244</v>
      </c>
      <c r="E76" s="7">
        <v>2629062573</v>
      </c>
      <c r="F76" s="7">
        <v>2528318199</v>
      </c>
      <c r="G76" s="7">
        <f>Table3[[#This Row],[50000000]]+Table3[[#This Row],[6410068502]]-Table3[[#This Row],[5329227537]]</f>
        <v>989287618</v>
      </c>
      <c r="H76" s="38">
        <f>(Table3[[#This Row],[1130840965]]/Table3[[#This Row],[Column1]])*100</f>
        <v>1.4492381660400414E-3</v>
      </c>
      <c r="I76" s="44">
        <v>68262597631083</v>
      </c>
    </row>
    <row r="77" spans="1:9" ht="23.1" customHeight="1">
      <c r="A77" s="6" t="s">
        <v>154</v>
      </c>
      <c r="B77" s="6" t="s">
        <v>155</v>
      </c>
      <c r="C77" s="6" t="s">
        <v>17</v>
      </c>
      <c r="D77" s="7">
        <v>5894001645</v>
      </c>
      <c r="E77" s="7">
        <v>31365346789</v>
      </c>
      <c r="F77" s="7">
        <v>16464361171</v>
      </c>
      <c r="G77" s="7">
        <f>Table3[[#This Row],[50000000]]+Table3[[#This Row],[6410068502]]-Table3[[#This Row],[5329227537]]</f>
        <v>20794987263</v>
      </c>
      <c r="H77" s="38">
        <f>(Table3[[#This Row],[1130840965]]/Table3[[#This Row],[Column1]])*100</f>
        <v>3.0463222884344381E-2</v>
      </c>
      <c r="I77" s="44">
        <v>68262597631083</v>
      </c>
    </row>
    <row r="78" spans="1:9" ht="23.1" customHeight="1">
      <c r="A78" s="6" t="s">
        <v>156</v>
      </c>
      <c r="B78" s="6" t="s">
        <v>157</v>
      </c>
      <c r="C78" s="6" t="s">
        <v>17</v>
      </c>
      <c r="D78" s="7">
        <v>9055243192</v>
      </c>
      <c r="E78" s="7">
        <v>161688708</v>
      </c>
      <c r="F78" s="7">
        <v>3544780017</v>
      </c>
      <c r="G78" s="7">
        <f>Table3[[#This Row],[50000000]]+Table3[[#This Row],[6410068502]]-Table3[[#This Row],[5329227537]]</f>
        <v>5672151883</v>
      </c>
      <c r="H78" s="38">
        <f>(Table3[[#This Row],[1130840965]]/Table3[[#This Row],[Column1]])*100</f>
        <v>8.3093115114875396E-3</v>
      </c>
      <c r="I78" s="44">
        <v>68262597631083</v>
      </c>
    </row>
    <row r="79" spans="1:9" ht="23.1" customHeight="1">
      <c r="A79" s="6" t="s">
        <v>158</v>
      </c>
      <c r="B79" s="6" t="s">
        <v>159</v>
      </c>
      <c r="C79" s="6" t="s">
        <v>17</v>
      </c>
      <c r="D79" s="7">
        <v>7204911828</v>
      </c>
      <c r="E79" s="7">
        <v>3840229991</v>
      </c>
      <c r="F79" s="7">
        <v>967817466</v>
      </c>
      <c r="G79" s="7">
        <f>Table3[[#This Row],[50000000]]+Table3[[#This Row],[6410068502]]-Table3[[#This Row],[5329227537]]</f>
        <v>10077324353</v>
      </c>
      <c r="H79" s="38">
        <f>(Table3[[#This Row],[1130840965]]/Table3[[#This Row],[Column1]])*100</f>
        <v>1.4762585519323022E-2</v>
      </c>
      <c r="I79" s="44">
        <v>68262597631083</v>
      </c>
    </row>
    <row r="80" spans="1:9" ht="23.1" customHeight="1">
      <c r="A80" s="6" t="s">
        <v>160</v>
      </c>
      <c r="B80" s="6" t="s">
        <v>161</v>
      </c>
      <c r="C80" s="6" t="s">
        <v>17</v>
      </c>
      <c r="D80" s="7">
        <v>3592667381</v>
      </c>
      <c r="E80" s="7">
        <v>10964211372</v>
      </c>
      <c r="F80" s="7">
        <v>11987005362</v>
      </c>
      <c r="G80" s="7">
        <f>Table3[[#This Row],[50000000]]+Table3[[#This Row],[6410068502]]-Table3[[#This Row],[5329227537]]</f>
        <v>2569873391</v>
      </c>
      <c r="H80" s="38">
        <f>(Table3[[#This Row],[1130840965]]/Table3[[#This Row],[Column1]])*100</f>
        <v>3.7646873693388755E-3</v>
      </c>
      <c r="I80" s="44">
        <v>68262597631083</v>
      </c>
    </row>
    <row r="81" spans="1:9" ht="23.1" customHeight="1">
      <c r="A81" s="6" t="s">
        <v>162</v>
      </c>
      <c r="B81" s="6" t="s">
        <v>163</v>
      </c>
      <c r="C81" s="6" t="s">
        <v>17</v>
      </c>
      <c r="D81" s="7">
        <v>50000008</v>
      </c>
      <c r="E81" s="7">
        <v>22199949858</v>
      </c>
      <c r="F81" s="7">
        <v>22199949866</v>
      </c>
      <c r="G81" s="7">
        <f>Table3[[#This Row],[50000000]]+Table3[[#This Row],[6410068502]]-Table3[[#This Row],[5329227537]]</f>
        <v>50000000</v>
      </c>
      <c r="H81" s="38">
        <f>(Table3[[#This Row],[1130840965]]/Table3[[#This Row],[Column1]])*100</f>
        <v>7.3246553361797027E-5</v>
      </c>
      <c r="I81" s="44">
        <v>68262597631083</v>
      </c>
    </row>
    <row r="82" spans="1:9" ht="23.1" customHeight="1">
      <c r="A82" s="6" t="s">
        <v>164</v>
      </c>
      <c r="B82" s="6" t="s">
        <v>165</v>
      </c>
      <c r="C82" s="6" t="s">
        <v>17</v>
      </c>
      <c r="D82" s="7">
        <v>21816067023</v>
      </c>
      <c r="E82" s="7">
        <v>41941458597</v>
      </c>
      <c r="F82" s="7">
        <v>32324272653</v>
      </c>
      <c r="G82" s="7">
        <f>Table3[[#This Row],[50000000]]+Table3[[#This Row],[6410068502]]-Table3[[#This Row],[5329227537]]</f>
        <v>31433252967</v>
      </c>
      <c r="H82" s="38">
        <f>(Table3[[#This Row],[1130840965]]/Table3[[#This Row],[Column1]])*100</f>
        <v>4.6047548815644601E-2</v>
      </c>
      <c r="I82" s="44">
        <v>68262597631083</v>
      </c>
    </row>
    <row r="83" spans="1:9" ht="23.1" customHeight="1">
      <c r="A83" s="6" t="s">
        <v>166</v>
      </c>
      <c r="B83" s="6" t="s">
        <v>167</v>
      </c>
      <c r="C83" s="6" t="s">
        <v>17</v>
      </c>
      <c r="D83" s="7">
        <v>30056310575</v>
      </c>
      <c r="E83" s="7">
        <v>104725235906</v>
      </c>
      <c r="F83" s="7">
        <v>81191841255</v>
      </c>
      <c r="G83" s="7">
        <f>Table3[[#This Row],[50000000]]+Table3[[#This Row],[6410068502]]-Table3[[#This Row],[5329227537]]</f>
        <v>53589705226</v>
      </c>
      <c r="H83" s="38">
        <f>(Table3[[#This Row],[1130840965]]/Table3[[#This Row],[Column1]])*100</f>
        <v>7.8505224069583643E-2</v>
      </c>
      <c r="I83" s="44">
        <v>68262597631083</v>
      </c>
    </row>
    <row r="84" spans="1:9" ht="23.1" customHeight="1">
      <c r="A84" s="6" t="s">
        <v>168</v>
      </c>
      <c r="B84" s="6" t="s">
        <v>169</v>
      </c>
      <c r="C84" s="6" t="s">
        <v>17</v>
      </c>
      <c r="D84" s="7">
        <v>10942007452</v>
      </c>
      <c r="E84" s="7">
        <v>1693920117</v>
      </c>
      <c r="F84" s="7">
        <v>12585927569</v>
      </c>
      <c r="G84" s="7">
        <f>Table3[[#This Row],[50000000]]+Table3[[#This Row],[6410068502]]-Table3[[#This Row],[5329227537]]</f>
        <v>50000000</v>
      </c>
      <c r="H84" s="38">
        <f>(Table3[[#This Row],[1130840965]]/Table3[[#This Row],[Column1]])*100</f>
        <v>7.3246553361797027E-5</v>
      </c>
      <c r="I84" s="44">
        <v>68262597631083</v>
      </c>
    </row>
    <row r="85" spans="1:9" ht="23.1" customHeight="1">
      <c r="A85" s="6" t="s">
        <v>170</v>
      </c>
      <c r="B85" s="6" t="s">
        <v>171</v>
      </c>
      <c r="C85" s="6" t="s">
        <v>17</v>
      </c>
      <c r="D85" s="7">
        <v>15254559803</v>
      </c>
      <c r="E85" s="7">
        <v>191758563486</v>
      </c>
      <c r="F85" s="7">
        <v>190587539872</v>
      </c>
      <c r="G85" s="7">
        <f>Table3[[#This Row],[50000000]]+Table3[[#This Row],[6410068502]]-Table3[[#This Row],[5329227537]]</f>
        <v>16425583417</v>
      </c>
      <c r="H85" s="38">
        <f>(Table3[[#This Row],[1130840965]]/Table3[[#This Row],[Column1]])*100</f>
        <v>2.4062347445038774E-2</v>
      </c>
      <c r="I85" s="44">
        <v>68262597631083</v>
      </c>
    </row>
    <row r="86" spans="1:9" ht="23.1" customHeight="1">
      <c r="A86" s="6" t="s">
        <v>172</v>
      </c>
      <c r="B86" s="6" t="s">
        <v>173</v>
      </c>
      <c r="C86" s="6" t="s">
        <v>17</v>
      </c>
      <c r="D86" s="7">
        <v>17933334003</v>
      </c>
      <c r="E86" s="7">
        <v>1594972309</v>
      </c>
      <c r="F86" s="7">
        <v>3054730964</v>
      </c>
      <c r="G86" s="7">
        <f>Table3[[#This Row],[50000000]]+Table3[[#This Row],[6410068502]]-Table3[[#This Row],[5329227537]]</f>
        <v>16473575348</v>
      </c>
      <c r="H86" s="38">
        <f>(Table3[[#This Row],[1130840965]]/Table3[[#This Row],[Column1]])*100</f>
        <v>2.4132652315737319E-2</v>
      </c>
      <c r="I86" s="44">
        <v>68262597631083</v>
      </c>
    </row>
    <row r="87" spans="1:9" ht="23.1" customHeight="1">
      <c r="A87" s="6" t="s">
        <v>174</v>
      </c>
      <c r="B87" s="6" t="s">
        <v>175</v>
      </c>
      <c r="C87" s="6" t="s">
        <v>17</v>
      </c>
      <c r="D87" s="7">
        <v>12177787174</v>
      </c>
      <c r="E87" s="7">
        <v>27990850878</v>
      </c>
      <c r="F87" s="7">
        <v>27800361036</v>
      </c>
      <c r="G87" s="7">
        <f>Table3[[#This Row],[50000000]]+Table3[[#This Row],[6410068502]]-Table3[[#This Row],[5329227537]]</f>
        <v>12368277016</v>
      </c>
      <c r="H87" s="38">
        <f>(Table3[[#This Row],[1130840965]]/Table3[[#This Row],[Column1]])*100</f>
        <v>1.8118673248918634E-2</v>
      </c>
      <c r="I87" s="44">
        <v>68262597631083</v>
      </c>
    </row>
    <row r="88" spans="1:9" ht="23.1" customHeight="1">
      <c r="A88" s="6" t="s">
        <v>176</v>
      </c>
      <c r="B88" s="6" t="s">
        <v>177</v>
      </c>
      <c r="C88" s="6" t="s">
        <v>17</v>
      </c>
      <c r="D88" s="7">
        <v>21187176006</v>
      </c>
      <c r="E88" s="7">
        <v>29442540174</v>
      </c>
      <c r="F88" s="7">
        <v>36646253028</v>
      </c>
      <c r="G88" s="7">
        <f>Table3[[#This Row],[50000000]]+Table3[[#This Row],[6410068502]]-Table3[[#This Row],[5329227537]]</f>
        <v>13983463152</v>
      </c>
      <c r="H88" s="38">
        <f>(Table3[[#This Row],[1130840965]]/Table3[[#This Row],[Column1]])*100</f>
        <v>2.0484809598913807E-2</v>
      </c>
      <c r="I88" s="44">
        <v>68262597631083</v>
      </c>
    </row>
    <row r="89" spans="1:9" ht="23.1" customHeight="1">
      <c r="A89" s="6" t="s">
        <v>178</v>
      </c>
      <c r="B89" s="6" t="s">
        <v>179</v>
      </c>
      <c r="C89" s="6" t="s">
        <v>17</v>
      </c>
      <c r="D89" s="7">
        <v>4159024613</v>
      </c>
      <c r="E89" s="7">
        <v>1125587532</v>
      </c>
      <c r="F89" s="7">
        <v>1814856064</v>
      </c>
      <c r="G89" s="7">
        <f>Table3[[#This Row],[50000000]]+Table3[[#This Row],[6410068502]]-Table3[[#This Row],[5329227537]]</f>
        <v>3469756081</v>
      </c>
      <c r="H89" s="38">
        <f>(Table3[[#This Row],[1130840965]]/Table3[[#This Row],[Column1]])*100</f>
        <v>5.0829534787877242E-3</v>
      </c>
      <c r="I89" s="44">
        <v>68262597631083</v>
      </c>
    </row>
    <row r="90" spans="1:9" ht="23.1" customHeight="1">
      <c r="A90" s="6" t="s">
        <v>180</v>
      </c>
      <c r="B90" s="6" t="s">
        <v>181</v>
      </c>
      <c r="C90" s="6" t="s">
        <v>17</v>
      </c>
      <c r="D90" s="7">
        <v>206407304</v>
      </c>
      <c r="E90" s="7">
        <v>20710550060</v>
      </c>
      <c r="F90" s="7">
        <v>15348246794</v>
      </c>
      <c r="G90" s="7">
        <f>Table3[[#This Row],[50000000]]+Table3[[#This Row],[6410068502]]-Table3[[#This Row],[5329227537]]</f>
        <v>5568710570</v>
      </c>
      <c r="H90" s="38">
        <f>(Table3[[#This Row],[1130840965]]/Table3[[#This Row],[Column1]])*100</f>
        <v>8.1577771184381618E-3</v>
      </c>
      <c r="I90" s="44">
        <v>68262597631083</v>
      </c>
    </row>
    <row r="91" spans="1:9" ht="23.1" customHeight="1" thickBot="1">
      <c r="A91" s="6" t="s">
        <v>182</v>
      </c>
      <c r="B91" s="6"/>
      <c r="C91" s="6"/>
      <c r="D91" s="42">
        <f>SUM(D9:D90)</f>
        <v>3395472666508</v>
      </c>
      <c r="E91" s="42">
        <f>SUM(E9:E90)</f>
        <v>8883722196470</v>
      </c>
      <c r="F91" s="42">
        <f>SUM(F9:F90)</f>
        <v>10855479019164</v>
      </c>
      <c r="G91" s="42">
        <f>SUM(G9:G90)</f>
        <v>1423715843814</v>
      </c>
      <c r="H91" s="43">
        <f>SUM(H9:H90)</f>
        <v>2.0856455705191603</v>
      </c>
    </row>
    <row r="92" spans="1:9" ht="23.1" customHeight="1" thickTop="1">
      <c r="A92" s="28" t="s">
        <v>183</v>
      </c>
      <c r="B92" s="28"/>
      <c r="C92" s="28"/>
      <c r="D92" s="29"/>
      <c r="E92" s="50"/>
      <c r="F92" s="50"/>
      <c r="G92" s="29"/>
      <c r="H92" s="45"/>
    </row>
    <row r="96" spans="1:9">
      <c r="C96" s="23" t="s">
        <v>184</v>
      </c>
    </row>
  </sheetData>
  <mergeCells count="15">
    <mergeCell ref="A1:H1"/>
    <mergeCell ref="A2:H2"/>
    <mergeCell ref="A3:H3"/>
    <mergeCell ref="H7:H8"/>
    <mergeCell ref="A4:H4"/>
    <mergeCell ref="G6:H6"/>
    <mergeCell ref="G7:G8"/>
    <mergeCell ref="A7:A8"/>
    <mergeCell ref="D7:D8"/>
    <mergeCell ref="B7:B8"/>
    <mergeCell ref="C7:C8"/>
    <mergeCell ref="E7:E8"/>
    <mergeCell ref="F7:F8"/>
    <mergeCell ref="B6:C6"/>
    <mergeCell ref="E6:F6"/>
  </mergeCells>
  <pageMargins left="0.7" right="0.7" top="0.75" bottom="0.75" header="0.3" footer="0.3"/>
  <pageSetup paperSize="9" scale="81" orientation="landscape" r:id="rId1"/>
  <headerFooter differentOddEven="1" differentFirst="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18"/>
  <sheetViews>
    <sheetView rightToLeft="1" view="pageBreakPreview" topLeftCell="A4" zoomScale="96" zoomScaleNormal="106" zoomScaleSheetLayoutView="96" workbookViewId="0">
      <selection activeCell="D14" sqref="B14:D19"/>
    </sheetView>
  </sheetViews>
  <sheetFormatPr defaultColWidth="0" defaultRowHeight="22.5"/>
  <cols>
    <col min="1" max="1" width="55.85546875" style="31" customWidth="1"/>
    <col min="2" max="2" width="9.42578125" style="8" customWidth="1"/>
    <col min="3" max="3" width="19.7109375" style="8" bestFit="1" customWidth="1"/>
    <col min="4" max="4" width="18.85546875" style="8" customWidth="1"/>
    <col min="5" max="5" width="18.7109375" style="8" customWidth="1"/>
    <col min="6" max="6" width="18.7109375" style="58" hidden="1" customWidth="1"/>
    <col min="7" max="7" width="22.42578125" style="56" hidden="1" customWidth="1"/>
    <col min="8" max="19" width="0.7109375" style="1" customWidth="1"/>
    <col min="20" max="20" width="0" style="1" hidden="1" customWidth="1"/>
    <col min="21" max="16384" width="0" style="1" hidden="1"/>
  </cols>
  <sheetData>
    <row r="1" spans="1:19" ht="25.5">
      <c r="A1" s="93" t="s">
        <v>0</v>
      </c>
      <c r="B1" s="93"/>
      <c r="C1" s="93"/>
      <c r="D1" s="93"/>
    </row>
    <row r="2" spans="1:19" ht="25.5">
      <c r="A2" s="93" t="s">
        <v>313</v>
      </c>
      <c r="B2" s="93"/>
      <c r="C2" s="93"/>
      <c r="D2" s="93"/>
    </row>
    <row r="3" spans="1:19" ht="25.5">
      <c r="A3" s="93" t="s">
        <v>314</v>
      </c>
      <c r="B3" s="93"/>
      <c r="C3" s="93"/>
      <c r="D3" s="93"/>
    </row>
    <row r="4" spans="1:19" ht="25.5">
      <c r="A4" s="94" t="s">
        <v>363</v>
      </c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</row>
    <row r="5" spans="1:19">
      <c r="A5" s="19" t="s">
        <v>359</v>
      </c>
      <c r="B5" s="19" t="s">
        <v>364</v>
      </c>
      <c r="C5" s="19" t="s">
        <v>12</v>
      </c>
      <c r="D5" s="19" t="s">
        <v>365</v>
      </c>
      <c r="E5" s="19" t="s">
        <v>366</v>
      </c>
    </row>
    <row r="6" spans="1:19" ht="23.1" customHeight="1">
      <c r="A6" s="6" t="s">
        <v>367</v>
      </c>
      <c r="B6" s="6" t="s">
        <v>368</v>
      </c>
      <c r="C6" s="7">
        <f>'درآمد سرمایه گذاری در سهام و ص '!J111</f>
        <v>-1352743208644</v>
      </c>
      <c r="D6" s="38">
        <f>(Table11[[#This Row],[-1559158895253.0000]]/Table11[[#This Row],[Column1]])*100</f>
        <v>156.10011953604874</v>
      </c>
      <c r="E6" s="38">
        <f>(Table11[[#This Row],[-1559158895253.0000]]/Table11[[#This Row],[Column2]])*100</f>
        <v>-1.9816755523350253</v>
      </c>
      <c r="F6" s="58">
        <v>-866586914004</v>
      </c>
      <c r="G6" s="56">
        <v>68262597631083</v>
      </c>
    </row>
    <row r="7" spans="1:19" ht="23.1" customHeight="1">
      <c r="A7" s="6" t="s">
        <v>369</v>
      </c>
      <c r="B7" s="6" t="s">
        <v>370</v>
      </c>
      <c r="C7" s="7">
        <f>'درآمد سرمایه گذاری در اوراق بها'!I31</f>
        <v>402211524220</v>
      </c>
      <c r="D7" s="38">
        <f>(Table11[[#This Row],[-1559158895253.0000]]/Table11[[#This Row],[Column1]])*100</f>
        <v>-46.413293083507547</v>
      </c>
      <c r="E7" s="38">
        <f>(Table11[[#This Row],[-1559158895253.0000]]/Table11[[#This Row],[Column2]])*100</f>
        <v>0.58921215743019895</v>
      </c>
      <c r="F7" s="58">
        <v>-866586914004</v>
      </c>
      <c r="G7" s="56">
        <v>68262597631083</v>
      </c>
    </row>
    <row r="8" spans="1:19" ht="23.1" customHeight="1">
      <c r="A8" s="6" t="s">
        <v>371</v>
      </c>
      <c r="B8" s="6" t="s">
        <v>372</v>
      </c>
      <c r="C8" s="7">
        <f>'درآمد سپرده بانکی'!D89</f>
        <v>75651612220</v>
      </c>
      <c r="D8" s="38">
        <f>(Table11[[#This Row],[-1559158895253.0000]]/Table11[[#This Row],[Column1]])*100</f>
        <v>-8.7298355188006926</v>
      </c>
      <c r="E8" s="38">
        <f>(Table11[[#This Row],[-1559158895253.0000]]/Table11[[#This Row],[Column2]])*100</f>
        <v>0.11082439702756411</v>
      </c>
      <c r="F8" s="58">
        <v>-866586914004</v>
      </c>
      <c r="G8" s="56">
        <v>68262597631083</v>
      </c>
    </row>
    <row r="9" spans="1:19" ht="23.1" customHeight="1">
      <c r="A9" s="6" t="s">
        <v>341</v>
      </c>
      <c r="B9" s="6" t="s">
        <v>373</v>
      </c>
      <c r="C9" s="7">
        <f>'سایر درآمدها'!C10</f>
        <v>8293158200</v>
      </c>
      <c r="D9" s="38">
        <f>(Table11[[#This Row],[-1559158895253.0000]]/Table11[[#This Row],[Column1]])*100</f>
        <v>-0.95699093374051569</v>
      </c>
      <c r="E9" s="38">
        <f>(Table11[[#This Row],[-1559158895253.0000]]/Table11[[#This Row],[Column2]])*100</f>
        <v>1.214890509268249E-2</v>
      </c>
      <c r="F9" s="58">
        <v>-866586914004</v>
      </c>
      <c r="G9" s="56">
        <v>68262597631083</v>
      </c>
    </row>
    <row r="10" spans="1:19" ht="23.1" customHeight="1" thickBot="1">
      <c r="A10" s="6" t="s">
        <v>182</v>
      </c>
      <c r="B10" s="6"/>
      <c r="C10" s="42">
        <f>SUM(C6:C9)</f>
        <v>-866586914004</v>
      </c>
      <c r="D10" s="43">
        <f>(Table11[[#This Row],[-1559158895253.0000]]/Table11[[#This Row],[Column1]])*100</f>
        <v>100</v>
      </c>
      <c r="E10" s="43">
        <f>E9+E8+E7+E6</f>
        <v>-1.2694900927845798</v>
      </c>
      <c r="F10" s="58">
        <v>-866586914004</v>
      </c>
    </row>
    <row r="11" spans="1:19" ht="23.1" customHeight="1" thickTop="1">
      <c r="A11" s="27" t="s">
        <v>183</v>
      </c>
      <c r="B11" s="28"/>
      <c r="C11" s="29"/>
      <c r="D11" s="29"/>
      <c r="E11" s="29"/>
      <c r="F11" s="59"/>
      <c r="G11" s="57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</row>
    <row r="14" spans="1:19" ht="23.25" thickBot="1"/>
    <row r="15" spans="1:19" ht="23.25" thickBot="1">
      <c r="C15" s="74"/>
    </row>
    <row r="16" spans="1:19">
      <c r="C16" s="71"/>
    </row>
    <row r="17" spans="3:3">
      <c r="C17" s="71"/>
    </row>
    <row r="18" spans="3:3">
      <c r="C18" s="71"/>
    </row>
  </sheetData>
  <mergeCells count="4">
    <mergeCell ref="A4:S4"/>
    <mergeCell ref="A1:D1"/>
    <mergeCell ref="A2:D2"/>
    <mergeCell ref="A3:D3"/>
  </mergeCells>
  <pageMargins left="0.7" right="0.7" top="0.75" bottom="0.75" header="0.3" footer="0.3"/>
  <pageSetup paperSize="9" orientation="landscape" r:id="rId1"/>
  <headerFooter differentOddEven="1" differentFirst="1"/>
  <drawing r:id="rId2"/>
  <legacyDrawing r:id="rId3"/>
  <tableParts count="1">
    <tablePart r:id="rId4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8"/>
  <sheetViews>
    <sheetView rightToLeft="1" view="pageBreakPreview" topLeftCell="A62" zoomScale="80" zoomScaleNormal="106" zoomScaleSheetLayoutView="80" workbookViewId="0">
      <selection activeCell="E82" sqref="E82"/>
    </sheetView>
  </sheetViews>
  <sheetFormatPr defaultColWidth="0" defaultRowHeight="20.25"/>
  <cols>
    <col min="1" max="1" width="31" style="23" customWidth="1"/>
    <col min="2" max="2" width="17" style="23" customWidth="1"/>
    <col min="3" max="3" width="28.28515625" style="23" customWidth="1"/>
    <col min="4" max="4" width="19.28515625" style="23" customWidth="1"/>
    <col min="5" max="5" width="18.7109375" style="23" customWidth="1"/>
    <col min="6" max="6" width="14.28515625" style="23" customWidth="1"/>
    <col min="7" max="7" width="20" style="23" customWidth="1"/>
    <col min="8" max="8" width="18.7109375" style="23" customWidth="1"/>
    <col min="9" max="9" width="16.28515625" style="23" customWidth="1"/>
    <col min="10" max="10" width="20" style="23" customWidth="1"/>
    <col min="11" max="13" width="0.7109375" style="22" customWidth="1"/>
    <col min="14" max="14" width="0" style="22" hidden="1" customWidth="1"/>
    <col min="15" max="16384" width="0" style="22" hidden="1"/>
  </cols>
  <sheetData>
    <row r="1" spans="1:13" ht="25.5">
      <c r="A1" s="93" t="s">
        <v>0</v>
      </c>
      <c r="B1" s="93"/>
      <c r="C1" s="93"/>
      <c r="D1" s="93"/>
      <c r="E1" s="93"/>
      <c r="F1" s="93"/>
      <c r="G1" s="93"/>
      <c r="H1" s="93"/>
      <c r="I1" s="93"/>
      <c r="J1" s="93"/>
    </row>
    <row r="2" spans="1:13" ht="25.5">
      <c r="A2" s="93" t="s">
        <v>313</v>
      </c>
      <c r="B2" s="93"/>
      <c r="C2" s="93"/>
      <c r="D2" s="93"/>
      <c r="E2" s="93"/>
      <c r="F2" s="93"/>
      <c r="G2" s="93"/>
      <c r="H2" s="93"/>
      <c r="I2" s="93"/>
      <c r="J2" s="93"/>
    </row>
    <row r="3" spans="1:13" ht="25.5">
      <c r="A3" s="93" t="s">
        <v>2</v>
      </c>
      <c r="B3" s="93"/>
      <c r="C3" s="93"/>
      <c r="D3" s="93"/>
      <c r="E3" s="93"/>
      <c r="F3" s="93"/>
      <c r="G3" s="93"/>
      <c r="H3" s="93"/>
      <c r="I3" s="93"/>
      <c r="J3" s="93"/>
    </row>
    <row r="4" spans="1:13" ht="25.5">
      <c r="A4" s="94" t="s">
        <v>374</v>
      </c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</row>
    <row r="5" spans="1:13" ht="16.5" customHeight="1">
      <c r="B5" s="89" t="s">
        <v>375</v>
      </c>
      <c r="C5" s="89"/>
      <c r="D5" s="89"/>
      <c r="E5" s="98" t="s">
        <v>469</v>
      </c>
      <c r="F5" s="98"/>
      <c r="G5" s="98"/>
      <c r="H5" s="98" t="s">
        <v>316</v>
      </c>
      <c r="I5" s="98"/>
      <c r="J5" s="98"/>
      <c r="K5" s="24"/>
      <c r="L5" s="24"/>
      <c r="M5" s="24"/>
    </row>
    <row r="6" spans="1:13" ht="47.25" customHeight="1">
      <c r="A6" s="25" t="s">
        <v>376</v>
      </c>
      <c r="B6" s="26" t="s">
        <v>377</v>
      </c>
      <c r="C6" s="25" t="s">
        <v>378</v>
      </c>
      <c r="D6" s="25" t="s">
        <v>379</v>
      </c>
      <c r="E6" s="25" t="s">
        <v>380</v>
      </c>
      <c r="F6" s="26" t="s">
        <v>381</v>
      </c>
      <c r="G6" s="25" t="s">
        <v>382</v>
      </c>
      <c r="H6" s="25" t="s">
        <v>380</v>
      </c>
      <c r="I6" s="25" t="s">
        <v>381</v>
      </c>
      <c r="J6" s="25" t="s">
        <v>382</v>
      </c>
    </row>
    <row r="7" spans="1:13" ht="22.5" customHeight="1">
      <c r="A7" s="6" t="s">
        <v>267</v>
      </c>
      <c r="B7" s="7" t="s">
        <v>383</v>
      </c>
      <c r="C7" s="7">
        <v>6960674</v>
      </c>
      <c r="D7" s="7">
        <v>2070</v>
      </c>
      <c r="E7" s="7">
        <v>0</v>
      </c>
      <c r="F7" s="7">
        <v>0</v>
      </c>
      <c r="G7" s="7">
        <f>Table4[[#This Row],[0]]+Table4[[#This Row],[Column6]]</f>
        <v>0</v>
      </c>
      <c r="H7" s="7">
        <v>14408595180</v>
      </c>
      <c r="I7" s="7">
        <v>0</v>
      </c>
      <c r="J7" s="7">
        <f>Table4[[#This Row],[14408595180]]+Table4[[#This Row],[Column9]]</f>
        <v>14408595180</v>
      </c>
    </row>
    <row r="8" spans="1:13" ht="22.5" customHeight="1">
      <c r="A8" s="6" t="s">
        <v>248</v>
      </c>
      <c r="B8" s="7" t="s">
        <v>384</v>
      </c>
      <c r="C8" s="7">
        <v>3363778</v>
      </c>
      <c r="D8" s="7">
        <v>2600</v>
      </c>
      <c r="E8" s="7">
        <v>0</v>
      </c>
      <c r="F8" s="7">
        <v>0</v>
      </c>
      <c r="G8" s="7">
        <f>Table4[[#This Row],[0]]+Table4[[#This Row],[Column6]]</f>
        <v>0</v>
      </c>
      <c r="H8" s="7">
        <v>8745822800</v>
      </c>
      <c r="I8" s="7">
        <v>0</v>
      </c>
      <c r="J8" s="7">
        <f>Table4[[#This Row],[14408595180]]+Table4[[#This Row],[Column9]]</f>
        <v>8745822800</v>
      </c>
    </row>
    <row r="9" spans="1:13" ht="22.5" customHeight="1">
      <c r="A9" s="6" t="s">
        <v>247</v>
      </c>
      <c r="B9" s="7" t="s">
        <v>384</v>
      </c>
      <c r="C9" s="7">
        <v>2317496</v>
      </c>
      <c r="D9" s="7">
        <v>3545</v>
      </c>
      <c r="E9" s="7">
        <v>0</v>
      </c>
      <c r="F9" s="7">
        <v>0</v>
      </c>
      <c r="G9" s="7">
        <f>Table4[[#This Row],[0]]+Table4[[#This Row],[Column6]]</f>
        <v>0</v>
      </c>
      <c r="H9" s="7">
        <v>8215523320</v>
      </c>
      <c r="I9" s="7">
        <v>0</v>
      </c>
      <c r="J9" s="7">
        <f>Table4[[#This Row],[14408595180]]+Table4[[#This Row],[Column9]]</f>
        <v>8215523320</v>
      </c>
    </row>
    <row r="10" spans="1:13" ht="22.5" customHeight="1">
      <c r="A10" s="6" t="s">
        <v>213</v>
      </c>
      <c r="B10" s="7" t="s">
        <v>385</v>
      </c>
      <c r="C10" s="7">
        <v>2443330</v>
      </c>
      <c r="D10" s="7">
        <v>3470</v>
      </c>
      <c r="E10" s="7">
        <v>0</v>
      </c>
      <c r="F10" s="7">
        <v>0</v>
      </c>
      <c r="G10" s="7">
        <f>Table4[[#This Row],[0]]+Table4[[#This Row],[Column6]]</f>
        <v>0</v>
      </c>
      <c r="H10" s="7">
        <v>8478355100</v>
      </c>
      <c r="I10" s="7">
        <v>0</v>
      </c>
      <c r="J10" s="7">
        <f>Table4[[#This Row],[14408595180]]+Table4[[#This Row],[Column9]]</f>
        <v>8478355100</v>
      </c>
    </row>
    <row r="11" spans="1:13" ht="22.5" customHeight="1">
      <c r="A11" s="6" t="s">
        <v>262</v>
      </c>
      <c r="B11" s="7" t="s">
        <v>386</v>
      </c>
      <c r="C11" s="7">
        <v>6262699</v>
      </c>
      <c r="D11" s="7">
        <v>2850</v>
      </c>
      <c r="E11" s="7">
        <v>0</v>
      </c>
      <c r="F11" s="7">
        <v>0</v>
      </c>
      <c r="G11" s="7">
        <f>Table4[[#This Row],[0]]+Table4[[#This Row],[Column6]]</f>
        <v>0</v>
      </c>
      <c r="H11" s="7">
        <v>17848692150</v>
      </c>
      <c r="I11" s="7">
        <v>0</v>
      </c>
      <c r="J11" s="7">
        <f>Table4[[#This Row],[14408595180]]+Table4[[#This Row],[Column9]]</f>
        <v>17848692150</v>
      </c>
    </row>
    <row r="12" spans="1:13" ht="22.5" customHeight="1">
      <c r="A12" s="6" t="s">
        <v>214</v>
      </c>
      <c r="B12" s="7" t="s">
        <v>386</v>
      </c>
      <c r="C12" s="7">
        <v>1639103</v>
      </c>
      <c r="D12" s="7">
        <v>5000</v>
      </c>
      <c r="E12" s="7">
        <v>0</v>
      </c>
      <c r="F12" s="7">
        <v>0</v>
      </c>
      <c r="G12" s="7">
        <f>Table4[[#This Row],[0]]+Table4[[#This Row],[Column6]]</f>
        <v>0</v>
      </c>
      <c r="H12" s="7">
        <v>8195515000</v>
      </c>
      <c r="I12" s="7">
        <v>0</v>
      </c>
      <c r="J12" s="7">
        <f>Table4[[#This Row],[14408595180]]+Table4[[#This Row],[Column9]]</f>
        <v>8195515000</v>
      </c>
    </row>
    <row r="13" spans="1:13" ht="22.5" customHeight="1">
      <c r="A13" s="6" t="s">
        <v>269</v>
      </c>
      <c r="B13" s="7" t="s">
        <v>386</v>
      </c>
      <c r="C13" s="7">
        <v>1203521</v>
      </c>
      <c r="D13" s="7">
        <v>7000</v>
      </c>
      <c r="E13" s="7">
        <v>0</v>
      </c>
      <c r="F13" s="7">
        <v>0</v>
      </c>
      <c r="G13" s="7">
        <f>Table4[[#This Row],[0]]+Table4[[#This Row],[Column6]]</f>
        <v>0</v>
      </c>
      <c r="H13" s="7">
        <v>8424647000</v>
      </c>
      <c r="I13" s="7">
        <v>0</v>
      </c>
      <c r="J13" s="7">
        <f>Table4[[#This Row],[14408595180]]+Table4[[#This Row],[Column9]]</f>
        <v>8424647000</v>
      </c>
    </row>
    <row r="14" spans="1:13" ht="22.5" customHeight="1">
      <c r="A14" s="6" t="s">
        <v>255</v>
      </c>
      <c r="B14" s="7" t="s">
        <v>387</v>
      </c>
      <c r="C14" s="7">
        <v>14742538</v>
      </c>
      <c r="D14" s="7">
        <v>1300</v>
      </c>
      <c r="E14" s="7">
        <v>0</v>
      </c>
      <c r="F14" s="7">
        <v>220589093</v>
      </c>
      <c r="G14" s="7">
        <f>Table4[[#This Row],[0]]+Table4[[#This Row],[Column6]]</f>
        <v>220589093</v>
      </c>
      <c r="H14" s="7">
        <v>19165299400</v>
      </c>
      <c r="I14" s="7">
        <v>0</v>
      </c>
      <c r="J14" s="7">
        <f>Table4[[#This Row],[14408595180]]+Table4[[#This Row],[Column9]]</f>
        <v>19165299400</v>
      </c>
    </row>
    <row r="15" spans="1:13" ht="22.5" customHeight="1">
      <c r="A15" s="6" t="s">
        <v>203</v>
      </c>
      <c r="B15" s="7" t="s">
        <v>387</v>
      </c>
      <c r="C15" s="7">
        <v>2496420</v>
      </c>
      <c r="D15" s="7">
        <v>1450</v>
      </c>
      <c r="E15" s="7">
        <v>0</v>
      </c>
      <c r="F15" s="7">
        <v>0</v>
      </c>
      <c r="G15" s="7">
        <f>Table4[[#This Row],[0]]+Table4[[#This Row],[Column6]]</f>
        <v>0</v>
      </c>
      <c r="H15" s="7">
        <v>3619809000</v>
      </c>
      <c r="I15" s="7">
        <v>0</v>
      </c>
      <c r="J15" s="7">
        <f>Table4[[#This Row],[14408595180]]+Table4[[#This Row],[Column9]]</f>
        <v>3619809000</v>
      </c>
    </row>
    <row r="16" spans="1:13" ht="22.5" customHeight="1">
      <c r="A16" s="6" t="s">
        <v>238</v>
      </c>
      <c r="B16" s="7" t="s">
        <v>388</v>
      </c>
      <c r="C16" s="7">
        <v>4088057</v>
      </c>
      <c r="D16" s="7">
        <v>1310</v>
      </c>
      <c r="E16" s="7">
        <v>0</v>
      </c>
      <c r="F16" s="7">
        <v>0</v>
      </c>
      <c r="G16" s="7">
        <f>Table4[[#This Row],[0]]+Table4[[#This Row],[Column6]]</f>
        <v>0</v>
      </c>
      <c r="H16" s="7">
        <v>5355354670</v>
      </c>
      <c r="I16" s="7">
        <v>0</v>
      </c>
      <c r="J16" s="7">
        <f>Table4[[#This Row],[14408595180]]+Table4[[#This Row],[Column9]]</f>
        <v>5355354670</v>
      </c>
    </row>
    <row r="17" spans="1:10" ht="22.5" customHeight="1">
      <c r="A17" s="6" t="s">
        <v>212</v>
      </c>
      <c r="B17" s="7" t="s">
        <v>388</v>
      </c>
      <c r="C17" s="7">
        <v>8150157</v>
      </c>
      <c r="D17" s="7">
        <v>1230</v>
      </c>
      <c r="E17" s="7">
        <v>0</v>
      </c>
      <c r="F17" s="7">
        <v>128782400</v>
      </c>
      <c r="G17" s="7">
        <f>Table4[[#This Row],[0]]+Table4[[#This Row],[Column6]]</f>
        <v>128782400</v>
      </c>
      <c r="H17" s="7">
        <v>10024693110</v>
      </c>
      <c r="I17" s="7">
        <v>0</v>
      </c>
      <c r="J17" s="7">
        <f>Table4[[#This Row],[14408595180]]+Table4[[#This Row],[Column9]]</f>
        <v>10024693110</v>
      </c>
    </row>
    <row r="18" spans="1:10" ht="22.5" customHeight="1">
      <c r="A18" s="6" t="s">
        <v>206</v>
      </c>
      <c r="B18" s="7" t="s">
        <v>385</v>
      </c>
      <c r="C18" s="7">
        <v>4613619</v>
      </c>
      <c r="D18" s="7">
        <v>1100</v>
      </c>
      <c r="E18" s="7">
        <v>0</v>
      </c>
      <c r="F18" s="7">
        <v>0</v>
      </c>
      <c r="G18" s="7">
        <f>Table4[[#This Row],[0]]+Table4[[#This Row],[Column6]]</f>
        <v>0</v>
      </c>
      <c r="H18" s="7">
        <v>5074980900</v>
      </c>
      <c r="I18" s="7">
        <v>0</v>
      </c>
      <c r="J18" s="7">
        <f>Table4[[#This Row],[14408595180]]+Table4[[#This Row],[Column9]]</f>
        <v>5074980900</v>
      </c>
    </row>
    <row r="19" spans="1:10" ht="22.5" customHeight="1">
      <c r="A19" s="6" t="s">
        <v>215</v>
      </c>
      <c r="B19" s="7" t="s">
        <v>389</v>
      </c>
      <c r="C19" s="7">
        <v>1875184</v>
      </c>
      <c r="D19" s="7">
        <v>3150</v>
      </c>
      <c r="E19" s="7">
        <v>0</v>
      </c>
      <c r="F19" s="7">
        <v>0</v>
      </c>
      <c r="G19" s="7">
        <f>Table4[[#This Row],[0]]+Table4[[#This Row],[Column6]]</f>
        <v>0</v>
      </c>
      <c r="H19" s="7">
        <v>5906829600</v>
      </c>
      <c r="I19" s="7">
        <v>0</v>
      </c>
      <c r="J19" s="7">
        <f>Table4[[#This Row],[14408595180]]+Table4[[#This Row],[Column9]]</f>
        <v>5906829600</v>
      </c>
    </row>
    <row r="20" spans="1:10" ht="22.5" customHeight="1">
      <c r="A20" s="6" t="s">
        <v>199</v>
      </c>
      <c r="B20" s="7" t="s">
        <v>390</v>
      </c>
      <c r="C20" s="7">
        <v>7821910</v>
      </c>
      <c r="D20" s="7">
        <v>2800</v>
      </c>
      <c r="E20" s="7">
        <v>0</v>
      </c>
      <c r="F20" s="7">
        <v>0</v>
      </c>
      <c r="G20" s="7">
        <f>Table4[[#This Row],[0]]+Table4[[#This Row],[Column6]]</f>
        <v>0</v>
      </c>
      <c r="H20" s="7">
        <v>21901348000</v>
      </c>
      <c r="I20" s="7">
        <v>0</v>
      </c>
      <c r="J20" s="7">
        <f>Table4[[#This Row],[14408595180]]+Table4[[#This Row],[Column9]]</f>
        <v>21901348000</v>
      </c>
    </row>
    <row r="21" spans="1:10" ht="22.5" customHeight="1">
      <c r="A21" s="6" t="s">
        <v>235</v>
      </c>
      <c r="B21" s="7" t="s">
        <v>390</v>
      </c>
      <c r="C21" s="7">
        <v>9598769</v>
      </c>
      <c r="D21" s="7">
        <v>935</v>
      </c>
      <c r="E21" s="7">
        <v>0</v>
      </c>
      <c r="F21" s="7">
        <v>6142949</v>
      </c>
      <c r="G21" s="7">
        <f>Table4[[#This Row],[0]]+Table4[[#This Row],[Column6]]</f>
        <v>6142949</v>
      </c>
      <c r="H21" s="7">
        <v>8974849015</v>
      </c>
      <c r="I21" s="7">
        <v>0</v>
      </c>
      <c r="J21" s="7">
        <f>Table4[[#This Row],[14408595180]]+Table4[[#This Row],[Column9]]</f>
        <v>8974849015</v>
      </c>
    </row>
    <row r="22" spans="1:10" ht="22.5" customHeight="1">
      <c r="A22" s="6" t="s">
        <v>222</v>
      </c>
      <c r="B22" s="7" t="s">
        <v>391</v>
      </c>
      <c r="C22" s="7">
        <v>10721538</v>
      </c>
      <c r="D22" s="7">
        <v>2500</v>
      </c>
      <c r="E22" s="7">
        <v>0</v>
      </c>
      <c r="F22" s="7">
        <v>0</v>
      </c>
      <c r="G22" s="7">
        <f>Table4[[#This Row],[0]]+Table4[[#This Row],[Column6]]</f>
        <v>0</v>
      </c>
      <c r="H22" s="7">
        <v>26803845000</v>
      </c>
      <c r="I22" s="7">
        <v>0</v>
      </c>
      <c r="J22" s="7">
        <f>Table4[[#This Row],[14408595180]]+Table4[[#This Row],[Column9]]</f>
        <v>26803845000</v>
      </c>
    </row>
    <row r="23" spans="1:10" ht="22.5" customHeight="1">
      <c r="A23" s="6" t="s">
        <v>392</v>
      </c>
      <c r="B23" s="7" t="s">
        <v>391</v>
      </c>
      <c r="C23" s="7">
        <v>465000</v>
      </c>
      <c r="D23" s="7">
        <v>3315</v>
      </c>
      <c r="E23" s="7">
        <v>0</v>
      </c>
      <c r="F23" s="7">
        <v>0</v>
      </c>
      <c r="G23" s="7">
        <f>Table4[[#This Row],[0]]+Table4[[#This Row],[Column6]]</f>
        <v>0</v>
      </c>
      <c r="H23" s="7">
        <v>1541475000</v>
      </c>
      <c r="I23" s="7">
        <v>0</v>
      </c>
      <c r="J23" s="7">
        <f>Table4[[#This Row],[14408595180]]+Table4[[#This Row],[Column9]]</f>
        <v>1541475000</v>
      </c>
    </row>
    <row r="24" spans="1:10" ht="22.5" customHeight="1">
      <c r="A24" s="6" t="s">
        <v>202</v>
      </c>
      <c r="B24" s="7" t="s">
        <v>393</v>
      </c>
      <c r="C24" s="7">
        <v>6157860</v>
      </c>
      <c r="D24" s="7">
        <v>1520</v>
      </c>
      <c r="E24" s="7">
        <v>0</v>
      </c>
      <c r="F24" s="7">
        <v>101462842</v>
      </c>
      <c r="G24" s="7">
        <f>Table4[[#This Row],[0]]+Table4[[#This Row],[Column6]]</f>
        <v>101462842</v>
      </c>
      <c r="H24" s="7">
        <v>9359947200</v>
      </c>
      <c r="I24" s="7">
        <v>0</v>
      </c>
      <c r="J24" s="7">
        <f>Table4[[#This Row],[14408595180]]+Table4[[#This Row],[Column9]]</f>
        <v>9359947200</v>
      </c>
    </row>
    <row r="25" spans="1:10" ht="22.5" customHeight="1">
      <c r="A25" s="6" t="s">
        <v>207</v>
      </c>
      <c r="B25" s="7" t="s">
        <v>393</v>
      </c>
      <c r="C25" s="7">
        <v>14207191</v>
      </c>
      <c r="D25" s="7">
        <v>2650</v>
      </c>
      <c r="E25" s="7">
        <v>0</v>
      </c>
      <c r="F25" s="7">
        <v>0</v>
      </c>
      <c r="G25" s="7">
        <f>Table4[[#This Row],[0]]+Table4[[#This Row],[Column6]]</f>
        <v>0</v>
      </c>
      <c r="H25" s="7">
        <v>37649056150</v>
      </c>
      <c r="I25" s="7">
        <v>0</v>
      </c>
      <c r="J25" s="7">
        <f>Table4[[#This Row],[14408595180]]+Table4[[#This Row],[Column9]]</f>
        <v>37649056150</v>
      </c>
    </row>
    <row r="26" spans="1:10" ht="22.5" customHeight="1">
      <c r="A26" s="6" t="s">
        <v>237</v>
      </c>
      <c r="B26" s="7" t="s">
        <v>394</v>
      </c>
      <c r="C26" s="7">
        <v>1762555</v>
      </c>
      <c r="D26" s="7">
        <v>4870</v>
      </c>
      <c r="E26" s="7">
        <v>0</v>
      </c>
      <c r="F26" s="7">
        <v>0</v>
      </c>
      <c r="G26" s="7">
        <f>Table4[[#This Row],[0]]+Table4[[#This Row],[Column6]]</f>
        <v>0</v>
      </c>
      <c r="H26" s="7">
        <v>8583642850</v>
      </c>
      <c r="I26" s="7">
        <v>0</v>
      </c>
      <c r="J26" s="7">
        <f>Table4[[#This Row],[14408595180]]+Table4[[#This Row],[Column9]]</f>
        <v>8583642850</v>
      </c>
    </row>
    <row r="27" spans="1:10" ht="22.5" customHeight="1">
      <c r="A27" s="6" t="s">
        <v>234</v>
      </c>
      <c r="B27" s="7" t="s">
        <v>395</v>
      </c>
      <c r="C27" s="7">
        <v>6566389</v>
      </c>
      <c r="D27" s="7">
        <v>3547</v>
      </c>
      <c r="E27" s="7">
        <v>0</v>
      </c>
      <c r="F27" s="7">
        <v>0</v>
      </c>
      <c r="G27" s="7">
        <f>Table4[[#This Row],[0]]+Table4[[#This Row],[Column6]]</f>
        <v>0</v>
      </c>
      <c r="H27" s="7">
        <v>23290981783</v>
      </c>
      <c r="I27" s="7">
        <v>0</v>
      </c>
      <c r="J27" s="7">
        <f>Table4[[#This Row],[14408595180]]+Table4[[#This Row],[Column9]]</f>
        <v>23290981783</v>
      </c>
    </row>
    <row r="28" spans="1:10" ht="22.5" customHeight="1">
      <c r="A28" s="6" t="s">
        <v>232</v>
      </c>
      <c r="B28" s="7" t="s">
        <v>395</v>
      </c>
      <c r="C28" s="7">
        <v>15380239</v>
      </c>
      <c r="D28" s="7">
        <v>750</v>
      </c>
      <c r="E28" s="7">
        <v>0</v>
      </c>
      <c r="F28" s="7">
        <v>0</v>
      </c>
      <c r="G28" s="7">
        <f>Table4[[#This Row],[0]]+Table4[[#This Row],[Column6]]</f>
        <v>0</v>
      </c>
      <c r="H28" s="7">
        <v>11535179250</v>
      </c>
      <c r="I28" s="7">
        <v>0</v>
      </c>
      <c r="J28" s="7">
        <f>Table4[[#This Row],[14408595180]]+Table4[[#This Row],[Column9]]</f>
        <v>11535179250</v>
      </c>
    </row>
    <row r="29" spans="1:10" ht="22.5" customHeight="1">
      <c r="A29" s="6" t="s">
        <v>249</v>
      </c>
      <c r="B29" s="7" t="s">
        <v>396</v>
      </c>
      <c r="C29" s="7">
        <v>876821</v>
      </c>
      <c r="D29" s="7">
        <v>2540</v>
      </c>
      <c r="E29" s="7">
        <v>0</v>
      </c>
      <c r="F29" s="7">
        <v>0</v>
      </c>
      <c r="G29" s="7">
        <f>Table4[[#This Row],[0]]+Table4[[#This Row],[Column6]]</f>
        <v>0</v>
      </c>
      <c r="H29" s="7">
        <v>2227125340</v>
      </c>
      <c r="I29" s="7">
        <v>0</v>
      </c>
      <c r="J29" s="7">
        <f>Table4[[#This Row],[14408595180]]+Table4[[#This Row],[Column9]]</f>
        <v>2227125340</v>
      </c>
    </row>
    <row r="30" spans="1:10" ht="22.5" customHeight="1">
      <c r="A30" s="6" t="s">
        <v>268</v>
      </c>
      <c r="B30" s="7" t="s">
        <v>397</v>
      </c>
      <c r="C30" s="7">
        <v>703903</v>
      </c>
      <c r="D30" s="7">
        <v>5730</v>
      </c>
      <c r="E30" s="7">
        <v>0</v>
      </c>
      <c r="F30" s="7">
        <v>0</v>
      </c>
      <c r="G30" s="7">
        <f>Table4[[#This Row],[0]]+Table4[[#This Row],[Column6]]</f>
        <v>0</v>
      </c>
      <c r="H30" s="7">
        <v>4033364190</v>
      </c>
      <c r="I30" s="7">
        <v>0</v>
      </c>
      <c r="J30" s="7">
        <f>Table4[[#This Row],[14408595180]]+Table4[[#This Row],[Column9]]</f>
        <v>4033364190</v>
      </c>
    </row>
    <row r="31" spans="1:10" ht="22.5" customHeight="1">
      <c r="A31" s="6" t="s">
        <v>274</v>
      </c>
      <c r="B31" s="7" t="s">
        <v>398</v>
      </c>
      <c r="C31" s="7">
        <v>6907053</v>
      </c>
      <c r="D31" s="7">
        <v>2200</v>
      </c>
      <c r="E31" s="7">
        <v>0</v>
      </c>
      <c r="F31" s="7">
        <v>10400764</v>
      </c>
      <c r="G31" s="7">
        <f>Table4[[#This Row],[0]]+Table4[[#This Row],[Column6]]</f>
        <v>10400764</v>
      </c>
      <c r="H31" s="7">
        <v>15195516600</v>
      </c>
      <c r="I31" s="7">
        <v>0</v>
      </c>
      <c r="J31" s="7">
        <f>Table4[[#This Row],[14408595180]]+Table4[[#This Row],[Column9]]</f>
        <v>15195516600</v>
      </c>
    </row>
    <row r="32" spans="1:10" ht="22.5" customHeight="1">
      <c r="A32" s="6" t="s">
        <v>201</v>
      </c>
      <c r="B32" s="7" t="s">
        <v>399</v>
      </c>
      <c r="C32" s="7">
        <v>8520397</v>
      </c>
      <c r="D32" s="7">
        <v>2980</v>
      </c>
      <c r="E32" s="7">
        <v>0</v>
      </c>
      <c r="F32" s="7">
        <v>17379044</v>
      </c>
      <c r="G32" s="7">
        <f>Table4[[#This Row],[0]]+Table4[[#This Row],[Column6]]</f>
        <v>17379044</v>
      </c>
      <c r="H32" s="7">
        <v>25390783060</v>
      </c>
      <c r="I32" s="7">
        <v>0</v>
      </c>
      <c r="J32" s="7">
        <f>Table4[[#This Row],[14408595180]]+Table4[[#This Row],[Column9]]</f>
        <v>25390783060</v>
      </c>
    </row>
    <row r="33" spans="1:10" ht="22.5" customHeight="1">
      <c r="A33" s="6" t="s">
        <v>228</v>
      </c>
      <c r="B33" s="7" t="s">
        <v>400</v>
      </c>
      <c r="C33" s="7">
        <v>99510745</v>
      </c>
      <c r="D33" s="7">
        <v>3000</v>
      </c>
      <c r="E33" s="7">
        <v>0</v>
      </c>
      <c r="F33" s="7">
        <v>677584420</v>
      </c>
      <c r="G33" s="7">
        <f>Table4[[#This Row],[0]]+Table4[[#This Row],[Column6]]</f>
        <v>677584420</v>
      </c>
      <c r="H33" s="7">
        <v>298532235000</v>
      </c>
      <c r="I33" s="7">
        <v>0</v>
      </c>
      <c r="J33" s="7">
        <f>Table4[[#This Row],[14408595180]]+Table4[[#This Row],[Column9]]</f>
        <v>298532235000</v>
      </c>
    </row>
    <row r="34" spans="1:10" ht="22.5" customHeight="1">
      <c r="A34" s="6" t="s">
        <v>227</v>
      </c>
      <c r="B34" s="7" t="s">
        <v>400</v>
      </c>
      <c r="C34" s="7">
        <v>5747916</v>
      </c>
      <c r="D34" s="7">
        <v>500</v>
      </c>
      <c r="E34" s="7">
        <v>0</v>
      </c>
      <c r="F34" s="7">
        <v>0</v>
      </c>
      <c r="G34" s="7">
        <f>Table4[[#This Row],[0]]+Table4[[#This Row],[Column6]]</f>
        <v>0</v>
      </c>
      <c r="H34" s="7">
        <v>2873958000</v>
      </c>
      <c r="I34" s="7">
        <v>0</v>
      </c>
      <c r="J34" s="7">
        <f>Table4[[#This Row],[14408595180]]+Table4[[#This Row],[Column9]]</f>
        <v>2873958000</v>
      </c>
    </row>
    <row r="35" spans="1:10" ht="22.5" customHeight="1">
      <c r="A35" s="6" t="s">
        <v>273</v>
      </c>
      <c r="B35" s="7" t="s">
        <v>401</v>
      </c>
      <c r="C35" s="7">
        <v>3289283</v>
      </c>
      <c r="D35" s="7">
        <v>870</v>
      </c>
      <c r="E35" s="7">
        <v>0</v>
      </c>
      <c r="F35" s="7">
        <v>21399346</v>
      </c>
      <c r="G35" s="7">
        <f>Table4[[#This Row],[0]]+Table4[[#This Row],[Column6]]</f>
        <v>21399346</v>
      </c>
      <c r="H35" s="7">
        <v>2861676210</v>
      </c>
      <c r="I35" s="7">
        <v>0</v>
      </c>
      <c r="J35" s="7">
        <f>Table4[[#This Row],[14408595180]]+Table4[[#This Row],[Column9]]</f>
        <v>2861676210</v>
      </c>
    </row>
    <row r="36" spans="1:10" ht="22.5" customHeight="1">
      <c r="A36" s="6" t="s">
        <v>272</v>
      </c>
      <c r="B36" s="7" t="s">
        <v>402</v>
      </c>
      <c r="C36" s="7">
        <v>7432160</v>
      </c>
      <c r="D36" s="7">
        <v>1868</v>
      </c>
      <c r="E36" s="7">
        <v>0</v>
      </c>
      <c r="F36" s="7">
        <v>0</v>
      </c>
      <c r="G36" s="7">
        <f>Table4[[#This Row],[0]]+Table4[[#This Row],[Column6]]</f>
        <v>0</v>
      </c>
      <c r="H36" s="7">
        <v>13883274880</v>
      </c>
      <c r="I36" s="7">
        <v>0</v>
      </c>
      <c r="J36" s="7">
        <f>Table4[[#This Row],[14408595180]]+Table4[[#This Row],[Column9]]</f>
        <v>13883274880</v>
      </c>
    </row>
    <row r="37" spans="1:10" ht="22.5" customHeight="1">
      <c r="A37" s="6" t="s">
        <v>265</v>
      </c>
      <c r="B37" s="7" t="s">
        <v>403</v>
      </c>
      <c r="C37" s="7">
        <v>6833540</v>
      </c>
      <c r="D37" s="7">
        <v>5700</v>
      </c>
      <c r="E37" s="7">
        <v>0</v>
      </c>
      <c r="F37" s="7">
        <v>0</v>
      </c>
      <c r="G37" s="7">
        <f>Table4[[#This Row],[0]]+Table4[[#This Row],[Column6]]</f>
        <v>0</v>
      </c>
      <c r="H37" s="7">
        <v>38951178000</v>
      </c>
      <c r="I37" s="7">
        <v>0</v>
      </c>
      <c r="J37" s="7">
        <f>Table4[[#This Row],[14408595180]]+Table4[[#This Row],[Column9]]</f>
        <v>38951178000</v>
      </c>
    </row>
    <row r="38" spans="1:10" ht="22.5" customHeight="1">
      <c r="A38" s="6" t="s">
        <v>253</v>
      </c>
      <c r="B38" s="7" t="s">
        <v>404</v>
      </c>
      <c r="C38" s="7">
        <v>11157086</v>
      </c>
      <c r="D38" s="7">
        <v>5900</v>
      </c>
      <c r="E38" s="7">
        <v>0</v>
      </c>
      <c r="F38" s="7">
        <v>0</v>
      </c>
      <c r="G38" s="7">
        <f>Table4[[#This Row],[0]]+Table4[[#This Row],[Column6]]</f>
        <v>0</v>
      </c>
      <c r="H38" s="7">
        <v>65826807400</v>
      </c>
      <c r="I38" s="7">
        <v>0</v>
      </c>
      <c r="J38" s="7">
        <f>Table4[[#This Row],[14408595180]]+Table4[[#This Row],[Column9]]</f>
        <v>65826807400</v>
      </c>
    </row>
    <row r="39" spans="1:10" ht="22.5" customHeight="1">
      <c r="A39" s="6" t="s">
        <v>242</v>
      </c>
      <c r="B39" s="7" t="s">
        <v>402</v>
      </c>
      <c r="C39" s="7">
        <v>2888000</v>
      </c>
      <c r="D39" s="7">
        <v>2050</v>
      </c>
      <c r="E39" s="7">
        <v>0</v>
      </c>
      <c r="F39" s="7">
        <v>4052293</v>
      </c>
      <c r="G39" s="7">
        <f>Table4[[#This Row],[0]]+Table4[[#This Row],[Column6]]</f>
        <v>4052293</v>
      </c>
      <c r="H39" s="7">
        <v>5920400000</v>
      </c>
      <c r="I39" s="7">
        <v>0</v>
      </c>
      <c r="J39" s="7">
        <f>Table4[[#This Row],[14408595180]]+Table4[[#This Row],[Column9]]</f>
        <v>5920400000</v>
      </c>
    </row>
    <row r="40" spans="1:10" ht="22.5" customHeight="1">
      <c r="A40" s="6" t="s">
        <v>266</v>
      </c>
      <c r="B40" s="7" t="s">
        <v>403</v>
      </c>
      <c r="C40" s="7">
        <v>2919057</v>
      </c>
      <c r="D40" s="7">
        <v>35</v>
      </c>
      <c r="E40" s="7">
        <v>0</v>
      </c>
      <c r="F40" s="7">
        <v>2124056</v>
      </c>
      <c r="G40" s="7">
        <f>Table4[[#This Row],[0]]+Table4[[#This Row],[Column6]]</f>
        <v>2124056</v>
      </c>
      <c r="H40" s="7">
        <v>102166995</v>
      </c>
      <c r="I40" s="7">
        <v>-140</v>
      </c>
      <c r="J40" s="7">
        <f>Table4[[#This Row],[14408595180]]+Table4[[#This Row],[Column9]]</f>
        <v>102166855</v>
      </c>
    </row>
    <row r="41" spans="1:10" ht="22.5" customHeight="1">
      <c r="A41" s="6" t="s">
        <v>271</v>
      </c>
      <c r="B41" s="7" t="s">
        <v>405</v>
      </c>
      <c r="C41" s="7">
        <v>7891363</v>
      </c>
      <c r="D41" s="7">
        <v>10000</v>
      </c>
      <c r="E41" s="7">
        <v>0</v>
      </c>
      <c r="F41" s="7">
        <v>0</v>
      </c>
      <c r="G41" s="7">
        <f>Table4[[#This Row],[0]]+Table4[[#This Row],[Column6]]</f>
        <v>0</v>
      </c>
      <c r="H41" s="7">
        <v>78913630000</v>
      </c>
      <c r="I41" s="7">
        <v>0</v>
      </c>
      <c r="J41" s="7">
        <f>Table4[[#This Row],[14408595180]]+Table4[[#This Row],[Column9]]</f>
        <v>78913630000</v>
      </c>
    </row>
    <row r="42" spans="1:10" ht="22.5" customHeight="1">
      <c r="A42" s="6" t="s">
        <v>198</v>
      </c>
      <c r="B42" s="7" t="s">
        <v>406</v>
      </c>
      <c r="C42" s="7">
        <v>4489592</v>
      </c>
      <c r="D42" s="7">
        <v>4300</v>
      </c>
      <c r="E42" s="7">
        <v>0</v>
      </c>
      <c r="F42" s="7">
        <v>388169656</v>
      </c>
      <c r="G42" s="7">
        <f>Table4[[#This Row],[0]]+Table4[[#This Row],[Column6]]</f>
        <v>388169656</v>
      </c>
      <c r="H42" s="7">
        <v>19305245600</v>
      </c>
      <c r="I42" s="7">
        <v>-13213720</v>
      </c>
      <c r="J42" s="7">
        <f>Table4[[#This Row],[14408595180]]+Table4[[#This Row],[Column9]]</f>
        <v>19292031880</v>
      </c>
    </row>
    <row r="43" spans="1:10" ht="22.5" customHeight="1">
      <c r="A43" s="6" t="s">
        <v>233</v>
      </c>
      <c r="B43" s="7" t="s">
        <v>406</v>
      </c>
      <c r="C43" s="7">
        <v>4607941</v>
      </c>
      <c r="D43" s="7">
        <v>5389</v>
      </c>
      <c r="E43" s="7">
        <v>0</v>
      </c>
      <c r="F43" s="7">
        <v>365382013</v>
      </c>
      <c r="G43" s="7">
        <f>Table4[[#This Row],[0]]+Table4[[#This Row],[Column6]]</f>
        <v>365382013</v>
      </c>
      <c r="H43" s="7">
        <v>24832194049</v>
      </c>
      <c r="I43" s="7">
        <v>-12438004</v>
      </c>
      <c r="J43" s="7">
        <f>Table4[[#This Row],[14408595180]]+Table4[[#This Row],[Column9]]</f>
        <v>24819756045</v>
      </c>
    </row>
    <row r="44" spans="1:10" ht="22.5" customHeight="1">
      <c r="A44" s="6" t="s">
        <v>224</v>
      </c>
      <c r="B44" s="7" t="s">
        <v>407</v>
      </c>
      <c r="C44" s="7">
        <v>3326690</v>
      </c>
      <c r="D44" s="7">
        <v>2407</v>
      </c>
      <c r="E44" s="7">
        <v>0</v>
      </c>
      <c r="F44" s="7">
        <v>81430605</v>
      </c>
      <c r="G44" s="7">
        <f>Table4[[#This Row],[0]]+Table4[[#This Row],[Column6]]</f>
        <v>81430605</v>
      </c>
      <c r="H44" s="7">
        <v>8007342830</v>
      </c>
      <c r="I44" s="7">
        <v>0</v>
      </c>
      <c r="J44" s="7">
        <f>Table4[[#This Row],[14408595180]]+Table4[[#This Row],[Column9]]</f>
        <v>8007342830</v>
      </c>
    </row>
    <row r="45" spans="1:10" ht="22.5" customHeight="1">
      <c r="A45" s="6" t="s">
        <v>245</v>
      </c>
      <c r="B45" s="7" t="s">
        <v>408</v>
      </c>
      <c r="C45" s="7">
        <v>6901164</v>
      </c>
      <c r="D45" s="7">
        <v>2050</v>
      </c>
      <c r="E45" s="7">
        <v>0</v>
      </c>
      <c r="F45" s="7">
        <v>143871724</v>
      </c>
      <c r="G45" s="7">
        <f>Table4[[#This Row],[0]]+Table4[[#This Row],[Column6]]</f>
        <v>143871724</v>
      </c>
      <c r="H45" s="7">
        <v>14147386200</v>
      </c>
      <c r="I45" s="7">
        <v>0</v>
      </c>
      <c r="J45" s="7">
        <f>Table4[[#This Row],[14408595180]]+Table4[[#This Row],[Column9]]</f>
        <v>14147386200</v>
      </c>
    </row>
    <row r="46" spans="1:10" ht="22.5" customHeight="1">
      <c r="A46" s="6" t="s">
        <v>225</v>
      </c>
      <c r="B46" s="7" t="s">
        <v>409</v>
      </c>
      <c r="C46" s="7">
        <v>6791736</v>
      </c>
      <c r="D46" s="7">
        <v>2824</v>
      </c>
      <c r="E46" s="7">
        <v>0</v>
      </c>
      <c r="F46" s="7">
        <v>13127900</v>
      </c>
      <c r="G46" s="7">
        <f>Table4[[#This Row],[0]]+Table4[[#This Row],[Column6]]</f>
        <v>13127900</v>
      </c>
      <c r="H46" s="7">
        <v>19179862464</v>
      </c>
      <c r="I46" s="7">
        <v>0</v>
      </c>
      <c r="J46" s="7">
        <f>Table4[[#This Row],[14408595180]]+Table4[[#This Row],[Column9]]</f>
        <v>19179862464</v>
      </c>
    </row>
    <row r="47" spans="1:10" ht="22.5" customHeight="1">
      <c r="A47" s="6" t="s">
        <v>217</v>
      </c>
      <c r="B47" s="7" t="s">
        <v>410</v>
      </c>
      <c r="C47" s="7">
        <v>2748844</v>
      </c>
      <c r="D47" s="7">
        <v>1005</v>
      </c>
      <c r="E47" s="7">
        <v>0</v>
      </c>
      <c r="F47" s="7">
        <v>46508219</v>
      </c>
      <c r="G47" s="7">
        <f>Table4[[#This Row],[0]]+Table4[[#This Row],[Column6]]</f>
        <v>46508219</v>
      </c>
      <c r="H47" s="7">
        <v>2762588220</v>
      </c>
      <c r="I47" s="7">
        <v>0</v>
      </c>
      <c r="J47" s="7">
        <f>Table4[[#This Row],[14408595180]]+Table4[[#This Row],[Column9]]</f>
        <v>2762588220</v>
      </c>
    </row>
    <row r="48" spans="1:10" ht="22.5" customHeight="1">
      <c r="A48" s="6" t="s">
        <v>257</v>
      </c>
      <c r="B48" s="7" t="s">
        <v>411</v>
      </c>
      <c r="C48" s="7">
        <v>4221341</v>
      </c>
      <c r="D48" s="7">
        <v>3869</v>
      </c>
      <c r="E48" s="7">
        <v>0</v>
      </c>
      <c r="F48" s="7">
        <v>317544990</v>
      </c>
      <c r="G48" s="7">
        <f>Table4[[#This Row],[0]]+Table4[[#This Row],[Column6]]</f>
        <v>317544990</v>
      </c>
      <c r="H48" s="7">
        <v>16332368329</v>
      </c>
      <c r="I48" s="7">
        <v>-285761492</v>
      </c>
      <c r="J48" s="7">
        <f>Table4[[#This Row],[14408595180]]+Table4[[#This Row],[Column9]]</f>
        <v>16046606837</v>
      </c>
    </row>
    <row r="49" spans="1:10" ht="22.5" customHeight="1">
      <c r="A49" s="6" t="s">
        <v>226</v>
      </c>
      <c r="B49" s="7" t="s">
        <v>411</v>
      </c>
      <c r="C49" s="7">
        <v>5691478</v>
      </c>
      <c r="D49" s="7">
        <v>4650</v>
      </c>
      <c r="E49" s="7">
        <v>0</v>
      </c>
      <c r="F49" s="7">
        <v>521483769</v>
      </c>
      <c r="G49" s="7">
        <f>Table4[[#This Row],[0]]+Table4[[#This Row],[Column6]]</f>
        <v>521483769</v>
      </c>
      <c r="H49" s="7">
        <v>26465372700</v>
      </c>
      <c r="I49" s="7">
        <v>-286887509</v>
      </c>
      <c r="J49" s="7">
        <f>Table4[[#This Row],[14408595180]]+Table4[[#This Row],[Column9]]</f>
        <v>26178485191</v>
      </c>
    </row>
    <row r="50" spans="1:10" ht="22.5" customHeight="1">
      <c r="A50" s="6" t="s">
        <v>223</v>
      </c>
      <c r="B50" s="7" t="s">
        <v>411</v>
      </c>
      <c r="C50" s="7">
        <v>12289924</v>
      </c>
      <c r="D50" s="7">
        <v>1781</v>
      </c>
      <c r="E50" s="7">
        <v>0</v>
      </c>
      <c r="F50" s="7">
        <v>425568247</v>
      </c>
      <c r="G50" s="7">
        <f>Table4[[#This Row],[0]]+Table4[[#This Row],[Column6]]</f>
        <v>425568247</v>
      </c>
      <c r="H50" s="7">
        <v>21888354644</v>
      </c>
      <c r="I50" s="7">
        <v>-382972558</v>
      </c>
      <c r="J50" s="7">
        <f>Table4[[#This Row],[14408595180]]+Table4[[#This Row],[Column9]]</f>
        <v>21505382086</v>
      </c>
    </row>
    <row r="51" spans="1:10" ht="22.5" customHeight="1">
      <c r="A51" s="6" t="s">
        <v>256</v>
      </c>
      <c r="B51" s="7" t="s">
        <v>411</v>
      </c>
      <c r="C51" s="7">
        <v>7693599</v>
      </c>
      <c r="D51" s="7">
        <v>3416</v>
      </c>
      <c r="E51" s="7">
        <v>0</v>
      </c>
      <c r="F51" s="7">
        <v>17988593</v>
      </c>
      <c r="G51" s="7">
        <f>Table4[[#This Row],[0]]+Table4[[#This Row],[Column6]]</f>
        <v>17988593</v>
      </c>
      <c r="H51" s="7">
        <v>26281334184</v>
      </c>
      <c r="I51" s="7">
        <v>0</v>
      </c>
      <c r="J51" s="7">
        <f>Table4[[#This Row],[14408595180]]+Table4[[#This Row],[Column9]]</f>
        <v>26281334184</v>
      </c>
    </row>
    <row r="52" spans="1:10" ht="22.5" customHeight="1">
      <c r="A52" s="6" t="s">
        <v>244</v>
      </c>
      <c r="B52" s="7" t="s">
        <v>411</v>
      </c>
      <c r="C52" s="7">
        <v>541799</v>
      </c>
      <c r="D52" s="7">
        <v>6965</v>
      </c>
      <c r="E52" s="7">
        <v>0</v>
      </c>
      <c r="F52" s="7">
        <v>73959637</v>
      </c>
      <c r="G52" s="7">
        <f>Table4[[#This Row],[0]]+Table4[[#This Row],[Column6]]</f>
        <v>73959637</v>
      </c>
      <c r="H52" s="7">
        <v>3773630035</v>
      </c>
      <c r="I52" s="7">
        <v>-50995000</v>
      </c>
      <c r="J52" s="7">
        <f>Table4[[#This Row],[14408595180]]+Table4[[#This Row],[Column9]]</f>
        <v>3722635035</v>
      </c>
    </row>
    <row r="53" spans="1:10" ht="22.5" customHeight="1">
      <c r="A53" s="6" t="s">
        <v>264</v>
      </c>
      <c r="B53" s="7" t="s">
        <v>411</v>
      </c>
      <c r="C53" s="7">
        <v>3675430</v>
      </c>
      <c r="D53" s="7">
        <v>2971</v>
      </c>
      <c r="E53" s="7">
        <v>0</v>
      </c>
      <c r="F53" s="7">
        <v>212308268</v>
      </c>
      <c r="G53" s="7">
        <f>Table4[[#This Row],[0]]+Table4[[#This Row],[Column6]]</f>
        <v>212308268</v>
      </c>
      <c r="H53" s="7">
        <v>10919702530</v>
      </c>
      <c r="I53" s="7">
        <v>-191058052</v>
      </c>
      <c r="J53" s="7">
        <f>Table4[[#This Row],[14408595180]]+Table4[[#This Row],[Column9]]</f>
        <v>10728644478</v>
      </c>
    </row>
    <row r="54" spans="1:10" ht="22.5" customHeight="1">
      <c r="A54" s="6" t="s">
        <v>230</v>
      </c>
      <c r="B54" s="7" t="s">
        <v>412</v>
      </c>
      <c r="C54" s="7">
        <v>11624559</v>
      </c>
      <c r="D54" s="7">
        <v>5000</v>
      </c>
      <c r="E54" s="7">
        <v>0</v>
      </c>
      <c r="F54" s="7">
        <v>0</v>
      </c>
      <c r="G54" s="7">
        <f>Table4[[#This Row],[0]]+Table4[[#This Row],[Column6]]</f>
        <v>0</v>
      </c>
      <c r="H54" s="7">
        <v>58122795000</v>
      </c>
      <c r="I54" s="7">
        <v>0</v>
      </c>
      <c r="J54" s="7">
        <f>Table4[[#This Row],[14408595180]]+Table4[[#This Row],[Column9]]</f>
        <v>58122795000</v>
      </c>
    </row>
    <row r="55" spans="1:10" ht="22.5" customHeight="1">
      <c r="A55" s="6" t="s">
        <v>236</v>
      </c>
      <c r="B55" s="7" t="s">
        <v>412</v>
      </c>
      <c r="C55" s="7">
        <v>12081652</v>
      </c>
      <c r="D55" s="7">
        <v>1728</v>
      </c>
      <c r="E55" s="7">
        <v>0</v>
      </c>
      <c r="F55" s="7">
        <v>419774749</v>
      </c>
      <c r="G55" s="7">
        <f>Table4[[#This Row],[0]]+Table4[[#This Row],[Column6]]</f>
        <v>419774749</v>
      </c>
      <c r="H55" s="7">
        <v>20877094656</v>
      </c>
      <c r="I55" s="7">
        <v>-14289593</v>
      </c>
      <c r="J55" s="7">
        <f>Table4[[#This Row],[14408595180]]+Table4[[#This Row],[Column9]]</f>
        <v>20862805063</v>
      </c>
    </row>
    <row r="56" spans="1:10" ht="22.5" customHeight="1">
      <c r="A56" s="6" t="s">
        <v>211</v>
      </c>
      <c r="B56" s="7" t="s">
        <v>412</v>
      </c>
      <c r="C56" s="7">
        <v>16515386</v>
      </c>
      <c r="D56" s="7">
        <v>2370</v>
      </c>
      <c r="E56" s="7">
        <v>0</v>
      </c>
      <c r="F56" s="7">
        <v>0</v>
      </c>
      <c r="G56" s="7">
        <f>Table4[[#This Row],[0]]+Table4[[#This Row],[Column6]]</f>
        <v>0</v>
      </c>
      <c r="H56" s="7">
        <v>39141464820</v>
      </c>
      <c r="I56" s="7">
        <v>0</v>
      </c>
      <c r="J56" s="7">
        <f>Table4[[#This Row],[14408595180]]+Table4[[#This Row],[Column9]]</f>
        <v>39141464820</v>
      </c>
    </row>
    <row r="57" spans="1:10" ht="22.5" customHeight="1">
      <c r="A57" s="6" t="s">
        <v>209</v>
      </c>
      <c r="B57" s="7" t="s">
        <v>413</v>
      </c>
      <c r="C57" s="7">
        <v>3810354</v>
      </c>
      <c r="D57" s="7">
        <v>6621</v>
      </c>
      <c r="E57" s="7">
        <v>0</v>
      </c>
      <c r="F57" s="7">
        <v>496442868</v>
      </c>
      <c r="G57" s="7">
        <f>Table4[[#This Row],[0]]+Table4[[#This Row],[Column6]]</f>
        <v>496442868</v>
      </c>
      <c r="H57" s="7">
        <v>25228353834</v>
      </c>
      <c r="I57" s="7">
        <v>-290373741</v>
      </c>
      <c r="J57" s="7">
        <f>Table4[[#This Row],[14408595180]]+Table4[[#This Row],[Column9]]</f>
        <v>24937980093</v>
      </c>
    </row>
    <row r="58" spans="1:10" ht="22.5" customHeight="1">
      <c r="A58" s="6" t="s">
        <v>241</v>
      </c>
      <c r="B58" s="7" t="s">
        <v>414</v>
      </c>
      <c r="C58" s="7">
        <v>1614583</v>
      </c>
      <c r="D58" s="7">
        <v>1870</v>
      </c>
      <c r="E58" s="7">
        <v>0</v>
      </c>
      <c r="F58" s="7">
        <v>60708322</v>
      </c>
      <c r="G58" s="7">
        <f>Table4[[#This Row],[0]]+Table4[[#This Row],[Column6]]</f>
        <v>60708322</v>
      </c>
      <c r="H58" s="7">
        <v>3019270210</v>
      </c>
      <c r="I58" s="7">
        <v>-2066578</v>
      </c>
      <c r="J58" s="7">
        <f>Table4[[#This Row],[14408595180]]+Table4[[#This Row],[Column9]]</f>
        <v>3017203632</v>
      </c>
    </row>
    <row r="59" spans="1:10" ht="22.5" customHeight="1">
      <c r="A59" s="6" t="s">
        <v>216</v>
      </c>
      <c r="B59" s="7" t="s">
        <v>415</v>
      </c>
      <c r="C59" s="7">
        <v>4578611</v>
      </c>
      <c r="D59" s="7">
        <v>10200</v>
      </c>
      <c r="E59" s="7">
        <v>0</v>
      </c>
      <c r="F59" s="7">
        <v>2223896771</v>
      </c>
      <c r="G59" s="7">
        <f>Table4[[#This Row],[0]]+Table4[[#This Row],[Column6]]</f>
        <v>2223896771</v>
      </c>
      <c r="H59" s="7">
        <v>46701832200</v>
      </c>
      <c r="I59" s="7">
        <v>0</v>
      </c>
      <c r="J59" s="7">
        <f>Table4[[#This Row],[14408595180]]+Table4[[#This Row],[Column9]]</f>
        <v>46701832200</v>
      </c>
    </row>
    <row r="60" spans="1:10" ht="22.5" customHeight="1">
      <c r="A60" s="6" t="s">
        <v>250</v>
      </c>
      <c r="B60" s="7" t="s">
        <v>416</v>
      </c>
      <c r="C60" s="7">
        <v>83301845</v>
      </c>
      <c r="D60" s="7">
        <v>1050</v>
      </c>
      <c r="E60" s="7">
        <v>0</v>
      </c>
      <c r="F60" s="7">
        <v>0</v>
      </c>
      <c r="G60" s="7">
        <f>Table4[[#This Row],[0]]+Table4[[#This Row],[Column6]]</f>
        <v>0</v>
      </c>
      <c r="H60" s="7">
        <v>87466937250</v>
      </c>
      <c r="I60" s="7">
        <v>0</v>
      </c>
      <c r="J60" s="7">
        <f>Table4[[#This Row],[14408595180]]+Table4[[#This Row],[Column9]]</f>
        <v>87466937250</v>
      </c>
    </row>
    <row r="61" spans="1:10" ht="22.5" customHeight="1">
      <c r="A61" s="6" t="s">
        <v>270</v>
      </c>
      <c r="B61" s="7" t="s">
        <v>417</v>
      </c>
      <c r="C61" s="7">
        <v>5235522</v>
      </c>
      <c r="D61" s="7">
        <v>64000</v>
      </c>
      <c r="E61" s="7">
        <v>0</v>
      </c>
      <c r="F61" s="7">
        <v>229345248</v>
      </c>
      <c r="G61" s="7">
        <f>Table4[[#This Row],[0]]+Table4[[#This Row],[Column6]]</f>
        <v>229345248</v>
      </c>
      <c r="H61" s="7">
        <v>335073408000</v>
      </c>
      <c r="I61" s="7">
        <v>0</v>
      </c>
      <c r="J61" s="7">
        <f>Table4[[#This Row],[14408595180]]+Table4[[#This Row],[Column9]]</f>
        <v>335073408000</v>
      </c>
    </row>
    <row r="62" spans="1:10" ht="22.5" customHeight="1">
      <c r="A62" s="6" t="s">
        <v>219</v>
      </c>
      <c r="B62" s="7" t="s">
        <v>418</v>
      </c>
      <c r="C62" s="7">
        <v>14596061</v>
      </c>
      <c r="D62" s="7">
        <v>2450</v>
      </c>
      <c r="E62" s="7">
        <v>0</v>
      </c>
      <c r="F62" s="7">
        <v>0</v>
      </c>
      <c r="G62" s="7">
        <f>Table4[[#This Row],[0]]+Table4[[#This Row],[Column6]]</f>
        <v>0</v>
      </c>
      <c r="H62" s="7">
        <v>35760349450</v>
      </c>
      <c r="I62" s="7">
        <v>0</v>
      </c>
      <c r="J62" s="7">
        <f>Table4[[#This Row],[14408595180]]+Table4[[#This Row],[Column9]]</f>
        <v>35760349450</v>
      </c>
    </row>
    <row r="63" spans="1:10" ht="22.5" customHeight="1">
      <c r="A63" s="6" t="s">
        <v>243</v>
      </c>
      <c r="B63" s="7" t="s">
        <v>418</v>
      </c>
      <c r="C63" s="7">
        <v>5403572</v>
      </c>
      <c r="D63" s="7">
        <v>11188</v>
      </c>
      <c r="E63" s="7">
        <v>0</v>
      </c>
      <c r="F63" s="7">
        <v>452078041</v>
      </c>
      <c r="G63" s="7">
        <f>Table4[[#This Row],[0]]+Table4[[#This Row],[Column6]]</f>
        <v>452078041</v>
      </c>
      <c r="H63" s="7">
        <v>60455163536</v>
      </c>
      <c r="I63" s="7">
        <v>0</v>
      </c>
      <c r="J63" s="7">
        <f>Table4[[#This Row],[14408595180]]+Table4[[#This Row],[Column9]]</f>
        <v>60455163536</v>
      </c>
    </row>
    <row r="64" spans="1:10" ht="22.5" customHeight="1">
      <c r="A64" s="6" t="s">
        <v>254</v>
      </c>
      <c r="B64" s="7" t="s">
        <v>419</v>
      </c>
      <c r="C64" s="7">
        <v>15981349</v>
      </c>
      <c r="D64" s="7">
        <v>1550</v>
      </c>
      <c r="E64" s="7">
        <v>0</v>
      </c>
      <c r="F64" s="7">
        <v>0</v>
      </c>
      <c r="G64" s="7">
        <f>Table4[[#This Row],[0]]+Table4[[#This Row],[Column6]]</f>
        <v>0</v>
      </c>
      <c r="H64" s="7">
        <v>24771090950</v>
      </c>
      <c r="I64" s="7">
        <v>0</v>
      </c>
      <c r="J64" s="7">
        <f>Table4[[#This Row],[14408595180]]+Table4[[#This Row],[Column9]]</f>
        <v>24771090950</v>
      </c>
    </row>
    <row r="65" spans="1:10" ht="22.5" customHeight="1">
      <c r="A65" s="6" t="s">
        <v>246</v>
      </c>
      <c r="B65" s="7" t="s">
        <v>420</v>
      </c>
      <c r="C65" s="7">
        <v>2993173</v>
      </c>
      <c r="D65" s="7">
        <v>572</v>
      </c>
      <c r="E65" s="7">
        <v>0</v>
      </c>
      <c r="F65" s="7">
        <v>32205856</v>
      </c>
      <c r="G65" s="7">
        <f>Table4[[#This Row],[0]]+Table4[[#This Row],[Column6]]</f>
        <v>32205856</v>
      </c>
      <c r="H65" s="7">
        <v>1712094956</v>
      </c>
      <c r="I65" s="7">
        <v>-57787454</v>
      </c>
      <c r="J65" s="7">
        <f>Table4[[#This Row],[14408595180]]+Table4[[#This Row],[Column9]]</f>
        <v>1654307502</v>
      </c>
    </row>
    <row r="66" spans="1:10" ht="22.5" customHeight="1">
      <c r="A66" s="6" t="s">
        <v>251</v>
      </c>
      <c r="B66" s="7" t="s">
        <v>421</v>
      </c>
      <c r="C66" s="7">
        <v>765113</v>
      </c>
      <c r="D66" s="7">
        <v>12580</v>
      </c>
      <c r="E66" s="7">
        <v>0</v>
      </c>
      <c r="F66" s="7">
        <v>0</v>
      </c>
      <c r="G66" s="7">
        <f>Table4[[#This Row],[0]]+Table4[[#This Row],[Column6]]</f>
        <v>0</v>
      </c>
      <c r="H66" s="7">
        <v>9625121540</v>
      </c>
      <c r="I66" s="7">
        <v>0</v>
      </c>
      <c r="J66" s="7">
        <f>Table4[[#This Row],[14408595180]]+Table4[[#This Row],[Column9]]</f>
        <v>9625121540</v>
      </c>
    </row>
    <row r="67" spans="1:10" ht="22.5" customHeight="1">
      <c r="A67" s="6" t="s">
        <v>200</v>
      </c>
      <c r="B67" s="7" t="s">
        <v>421</v>
      </c>
      <c r="C67" s="7">
        <v>3758014</v>
      </c>
      <c r="D67" s="7">
        <v>895</v>
      </c>
      <c r="E67" s="7">
        <v>0</v>
      </c>
      <c r="F67" s="7">
        <v>65506550</v>
      </c>
      <c r="G67" s="7">
        <f>Table4[[#This Row],[0]]+Table4[[#This Row],[Column6]]</f>
        <v>65506550</v>
      </c>
      <c r="H67" s="7">
        <v>3363422530</v>
      </c>
      <c r="I67" s="7">
        <v>0</v>
      </c>
      <c r="J67" s="7">
        <f>Table4[[#This Row],[14408595180]]+Table4[[#This Row],[Column9]]</f>
        <v>3363422530</v>
      </c>
    </row>
    <row r="68" spans="1:10" ht="22.5" customHeight="1">
      <c r="A68" s="6" t="s">
        <v>261</v>
      </c>
      <c r="B68" s="7" t="s">
        <v>422</v>
      </c>
      <c r="C68" s="7">
        <v>20186430</v>
      </c>
      <c r="D68" s="7">
        <v>108</v>
      </c>
      <c r="E68" s="7">
        <v>0</v>
      </c>
      <c r="F68" s="7">
        <v>0</v>
      </c>
      <c r="G68" s="7">
        <f>Table4[[#This Row],[0]]+Table4[[#This Row],[Column6]]</f>
        <v>0</v>
      </c>
      <c r="H68" s="7">
        <v>2180134440</v>
      </c>
      <c r="I68" s="7">
        <v>0</v>
      </c>
      <c r="J68" s="7">
        <f>Table4[[#This Row],[14408595180]]+Table4[[#This Row],[Column9]]</f>
        <v>2180134440</v>
      </c>
    </row>
    <row r="69" spans="1:10" ht="22.5" customHeight="1">
      <c r="A69" s="6" t="s">
        <v>258</v>
      </c>
      <c r="B69" s="7" t="s">
        <v>423</v>
      </c>
      <c r="C69" s="7">
        <v>53655303</v>
      </c>
      <c r="D69" s="7">
        <v>10</v>
      </c>
      <c r="E69" s="7">
        <v>0</v>
      </c>
      <c r="F69" s="7">
        <v>10586643</v>
      </c>
      <c r="G69" s="7">
        <f>Table4[[#This Row],[0]]+Table4[[#This Row],[Column6]]</f>
        <v>10586643</v>
      </c>
      <c r="H69" s="7">
        <v>536553030</v>
      </c>
      <c r="I69" s="7">
        <v>-5456471</v>
      </c>
      <c r="J69" s="7">
        <f>Table4[[#This Row],[14408595180]]+Table4[[#This Row],[Column9]]</f>
        <v>531096559</v>
      </c>
    </row>
    <row r="70" spans="1:10" ht="22.5" customHeight="1">
      <c r="A70" s="6" t="s">
        <v>240</v>
      </c>
      <c r="B70" s="7" t="s">
        <v>424</v>
      </c>
      <c r="C70" s="7">
        <v>28310402</v>
      </c>
      <c r="D70" s="7">
        <v>4750</v>
      </c>
      <c r="E70" s="7">
        <v>0</v>
      </c>
      <c r="F70" s="7">
        <v>2517836031</v>
      </c>
      <c r="G70" s="7">
        <f>Table4[[#This Row],[0]]+Table4[[#This Row],[Column6]]</f>
        <v>2517836031</v>
      </c>
      <c r="H70" s="7">
        <v>134474409500</v>
      </c>
      <c r="I70" s="7">
        <v>-4517791130</v>
      </c>
      <c r="J70" s="7">
        <f>Table4[[#This Row],[14408595180]]+Table4[[#This Row],[Column9]]</f>
        <v>129956618370</v>
      </c>
    </row>
    <row r="71" spans="1:10" ht="22.5" customHeight="1">
      <c r="A71" s="6" t="s">
        <v>220</v>
      </c>
      <c r="B71" s="7" t="s">
        <v>425</v>
      </c>
      <c r="C71" s="7">
        <v>517521758</v>
      </c>
      <c r="D71" s="7">
        <v>825</v>
      </c>
      <c r="E71" s="7">
        <v>0</v>
      </c>
      <c r="F71" s="7">
        <v>7744530760</v>
      </c>
      <c r="G71" s="7">
        <f>Table4[[#This Row],[0]]+Table4[[#This Row],[Column6]]</f>
        <v>7744530760</v>
      </c>
      <c r="H71" s="7">
        <v>426955450350</v>
      </c>
      <c r="I71" s="7">
        <v>-21916491603</v>
      </c>
      <c r="J71" s="7">
        <f>Table4[[#This Row],[14408595180]]+Table4[[#This Row],[Column9]]</f>
        <v>405038958747</v>
      </c>
    </row>
    <row r="72" spans="1:10" ht="22.5" customHeight="1">
      <c r="A72" s="6" t="s">
        <v>218</v>
      </c>
      <c r="B72" s="7" t="s">
        <v>426</v>
      </c>
      <c r="C72" s="7">
        <v>748610486</v>
      </c>
      <c r="D72" s="7">
        <v>1930</v>
      </c>
      <c r="E72" s="7">
        <v>0</v>
      </c>
      <c r="F72" s="7">
        <v>35112704231</v>
      </c>
      <c r="G72" s="7">
        <f>Table4[[#This Row],[0]]+Table4[[#This Row],[Column6]]</f>
        <v>35112704231</v>
      </c>
      <c r="H72" s="7">
        <v>1444818237980</v>
      </c>
      <c r="I72" s="7">
        <v>0</v>
      </c>
      <c r="J72" s="7">
        <f>Table4[[#This Row],[14408595180]]+Table4[[#This Row],[Column9]]</f>
        <v>1444818237980</v>
      </c>
    </row>
    <row r="73" spans="1:10" ht="22.5" customHeight="1">
      <c r="A73" s="6" t="s">
        <v>221</v>
      </c>
      <c r="B73" s="7" t="s">
        <v>427</v>
      </c>
      <c r="C73" s="7">
        <v>775338242</v>
      </c>
      <c r="D73" s="7">
        <v>1930</v>
      </c>
      <c r="E73" s="7">
        <v>0</v>
      </c>
      <c r="F73" s="7">
        <v>44341020572</v>
      </c>
      <c r="G73" s="7">
        <f>Table4[[#This Row],[0]]+Table4[[#This Row],[Column6]]</f>
        <v>44341020572</v>
      </c>
      <c r="H73" s="7">
        <v>1496402807060</v>
      </c>
      <c r="I73" s="7">
        <v>-86594225046</v>
      </c>
      <c r="J73" s="7">
        <f>Table4[[#This Row],[14408595180]]+Table4[[#This Row],[Column9]]</f>
        <v>1409808582014</v>
      </c>
    </row>
    <row r="74" spans="1:10" ht="22.5" customHeight="1">
      <c r="A74" s="6" t="s">
        <v>197</v>
      </c>
      <c r="B74" s="7" t="s">
        <v>428</v>
      </c>
      <c r="C74" s="7">
        <v>19460495</v>
      </c>
      <c r="D74" s="7">
        <v>500</v>
      </c>
      <c r="E74" s="7">
        <v>0</v>
      </c>
      <c r="F74" s="7">
        <v>0</v>
      </c>
      <c r="G74" s="7">
        <f>Table4[[#This Row],[0]]+Table4[[#This Row],[Column6]]</f>
        <v>0</v>
      </c>
      <c r="H74" s="7">
        <v>9730247500</v>
      </c>
      <c r="I74" s="7">
        <v>0</v>
      </c>
      <c r="J74" s="7">
        <f>Table4[[#This Row],[14408595180]]+Table4[[#This Row],[Column9]]</f>
        <v>9730247500</v>
      </c>
    </row>
    <row r="75" spans="1:10" ht="22.5" customHeight="1">
      <c r="A75" s="6" t="s">
        <v>252</v>
      </c>
      <c r="B75" s="7" t="s">
        <v>429</v>
      </c>
      <c r="C75" s="7">
        <v>1173947898</v>
      </c>
      <c r="D75" s="7">
        <v>1350</v>
      </c>
      <c r="E75" s="7">
        <v>0</v>
      </c>
      <c r="F75" s="7">
        <v>0</v>
      </c>
      <c r="G75" s="7">
        <f>Table4[[#This Row],[0]]+Table4[[#This Row],[Column6]]</f>
        <v>0</v>
      </c>
      <c r="H75" s="7">
        <v>1584829662300</v>
      </c>
      <c r="I75" s="7">
        <v>0</v>
      </c>
      <c r="J75" s="7">
        <f>Table4[[#This Row],[14408595180]]+Table4[[#This Row],[Column9]]</f>
        <v>1584829662300</v>
      </c>
    </row>
    <row r="76" spans="1:10" ht="23.1" customHeight="1">
      <c r="A76" s="6" t="s">
        <v>206</v>
      </c>
      <c r="B76" s="7" t="s">
        <v>430</v>
      </c>
      <c r="C76" s="7">
        <v>4613619</v>
      </c>
      <c r="D76" s="7">
        <v>1400</v>
      </c>
      <c r="E76" s="7">
        <v>6459066600</v>
      </c>
      <c r="F76" s="7">
        <v>-885640338</v>
      </c>
      <c r="G76" s="7">
        <f>Table4[[#This Row],[0]]+Table4[[#This Row],[Column6]]</f>
        <v>5573426262</v>
      </c>
      <c r="H76" s="7">
        <v>6459066600</v>
      </c>
      <c r="I76" s="7">
        <v>-885640338</v>
      </c>
      <c r="J76" s="7">
        <f>Table4[[#This Row],[14408595180]]+Table4[[#This Row],[Column9]]</f>
        <v>5573426262</v>
      </c>
    </row>
    <row r="77" spans="1:10" ht="23.1" customHeight="1" thickBot="1">
      <c r="A77" s="6" t="s">
        <v>182</v>
      </c>
      <c r="B77" s="16"/>
      <c r="C77" s="16"/>
      <c r="D77" s="16"/>
      <c r="E77" s="51">
        <f t="shared" ref="E77:J77" si="0">SUM(E7:E76)</f>
        <v>6459066600</v>
      </c>
      <c r="F77" s="51">
        <f t="shared" si="0"/>
        <v>96618257132</v>
      </c>
      <c r="G77" s="51">
        <f t="shared" si="0"/>
        <v>103077323732</v>
      </c>
      <c r="H77" s="51">
        <f t="shared" si="0"/>
        <v>6879416906630</v>
      </c>
      <c r="I77" s="51">
        <f t="shared" si="0"/>
        <v>-115507448429</v>
      </c>
      <c r="J77" s="51">
        <f t="shared" si="0"/>
        <v>6763909458201</v>
      </c>
    </row>
    <row r="78" spans="1:10" ht="21" thickTop="1"/>
  </sheetData>
  <mergeCells count="7">
    <mergeCell ref="B5:D5"/>
    <mergeCell ref="E5:G5"/>
    <mergeCell ref="H5:J5"/>
    <mergeCell ref="A4:M4"/>
    <mergeCell ref="A1:J1"/>
    <mergeCell ref="A2:J2"/>
    <mergeCell ref="A3:J3"/>
  </mergeCells>
  <pageMargins left="0.7" right="0.7" top="0.75" bottom="0.75" header="0.3" footer="0.3"/>
  <pageSetup paperSize="9" scale="63" orientation="landscape" horizontalDpi="4294967295" verticalDpi="4294967295" r:id="rId1"/>
  <headerFooter differentOddEven="1" differentFirst="1"/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"/>
  <sheetViews>
    <sheetView rightToLeft="1" view="pageBreakPreview" topLeftCell="A76" zoomScale="60" zoomScaleNormal="106" workbookViewId="0">
      <selection activeCell="E6" sqref="E6"/>
    </sheetView>
  </sheetViews>
  <sheetFormatPr defaultRowHeight="22.5"/>
  <cols>
    <col min="1" max="1" width="34" style="8" customWidth="1"/>
    <col min="2" max="2" width="17" style="8" customWidth="1"/>
    <col min="3" max="3" width="13.5703125" style="8" customWidth="1"/>
    <col min="4" max="4" width="20.7109375" style="8" customWidth="1"/>
    <col min="5" max="5" width="14.28515625" style="8" customWidth="1"/>
    <col min="6" max="6" width="11.85546875" style="8" customWidth="1"/>
    <col min="7" max="7" width="14.28515625" style="8" customWidth="1"/>
    <col min="8" max="8" width="15.140625" style="8" customWidth="1"/>
    <col min="9" max="9" width="11.85546875" style="8" customWidth="1"/>
    <col min="10" max="10" width="15.140625" style="8" customWidth="1"/>
    <col min="11" max="11" width="9.140625" style="1" customWidth="1"/>
    <col min="12" max="16384" width="9.140625" style="1"/>
  </cols>
  <sheetData>
    <row r="1" spans="1:10">
      <c r="A1" s="78" t="s">
        <v>0</v>
      </c>
      <c r="B1" s="78"/>
      <c r="C1" s="78"/>
      <c r="D1" s="78"/>
      <c r="E1" s="78"/>
      <c r="F1" s="78"/>
      <c r="G1" s="78"/>
      <c r="H1" s="78"/>
      <c r="I1" s="78"/>
      <c r="J1" s="78"/>
    </row>
    <row r="2" spans="1:10">
      <c r="A2" s="78" t="s">
        <v>313</v>
      </c>
      <c r="B2" s="78"/>
      <c r="C2" s="78"/>
      <c r="D2" s="78"/>
      <c r="E2" s="78"/>
      <c r="F2" s="78"/>
      <c r="G2" s="78"/>
      <c r="H2" s="78"/>
      <c r="I2" s="78"/>
      <c r="J2" s="78"/>
    </row>
    <row r="3" spans="1:10">
      <c r="A3" s="78" t="s">
        <v>2</v>
      </c>
      <c r="B3" s="78"/>
      <c r="C3" s="78"/>
      <c r="D3" s="78"/>
      <c r="E3" s="78"/>
      <c r="F3" s="78"/>
      <c r="G3" s="78"/>
      <c r="H3" s="78"/>
      <c r="I3" s="78"/>
      <c r="J3" s="78"/>
    </row>
    <row r="4" spans="1:10" ht="25.5">
      <c r="A4" s="94" t="s">
        <v>431</v>
      </c>
      <c r="B4" s="94"/>
      <c r="C4" s="94"/>
      <c r="D4" s="94"/>
      <c r="E4" s="94"/>
    </row>
    <row r="5" spans="1:10" ht="16.5" customHeight="1">
      <c r="A5" s="18"/>
      <c r="B5" s="99"/>
      <c r="C5" s="99"/>
      <c r="D5" s="99"/>
      <c r="E5" s="98" t="s">
        <v>469</v>
      </c>
      <c r="F5" s="98"/>
      <c r="G5" s="98"/>
      <c r="H5" s="98" t="s">
        <v>316</v>
      </c>
      <c r="I5" s="98"/>
      <c r="J5" s="98"/>
    </row>
    <row r="6" spans="1:10" ht="38.25" customHeight="1">
      <c r="A6" s="8" t="s">
        <v>359</v>
      </c>
      <c r="B6" s="21" t="s">
        <v>432</v>
      </c>
      <c r="C6" s="21" t="s">
        <v>288</v>
      </c>
      <c r="D6" s="21" t="s">
        <v>11</v>
      </c>
      <c r="E6" s="21" t="s">
        <v>433</v>
      </c>
      <c r="F6" s="21" t="s">
        <v>381</v>
      </c>
      <c r="G6" s="21" t="s">
        <v>434</v>
      </c>
      <c r="H6" s="21" t="s">
        <v>433</v>
      </c>
      <c r="I6" s="21" t="s">
        <v>381</v>
      </c>
      <c r="J6" s="21" t="s">
        <v>434</v>
      </c>
    </row>
    <row r="7" spans="1:10" ht="23.1" customHeight="1">
      <c r="A7" s="6" t="s">
        <v>322</v>
      </c>
      <c r="B7" s="6" t="s">
        <v>435</v>
      </c>
      <c r="C7" s="6" t="s">
        <v>436</v>
      </c>
      <c r="D7" s="40">
        <v>15</v>
      </c>
      <c r="E7" s="7">
        <v>0</v>
      </c>
      <c r="F7" s="7">
        <v>0</v>
      </c>
      <c r="G7" s="7">
        <f>Table5[[#This Row],[0]]-Table5[[#This Row],[Column6]]</f>
        <v>0</v>
      </c>
      <c r="H7" s="7">
        <v>15911769617</v>
      </c>
      <c r="I7" s="7">
        <v>0</v>
      </c>
      <c r="J7" s="7">
        <f>Table5[[#This Row],[15911769617]]-Table5[[#This Row],[Column9]]</f>
        <v>15911769617</v>
      </c>
    </row>
    <row r="8" spans="1:10" ht="23.1" customHeight="1">
      <c r="A8" s="6" t="s">
        <v>330</v>
      </c>
      <c r="B8" s="6" t="s">
        <v>437</v>
      </c>
      <c r="C8" s="6" t="s">
        <v>437</v>
      </c>
      <c r="D8" s="40">
        <v>15</v>
      </c>
      <c r="E8" s="7">
        <v>1</v>
      </c>
      <c r="F8" s="7">
        <v>0</v>
      </c>
      <c r="G8" s="7">
        <f>Table5[[#This Row],[0]]-Table5[[#This Row],[Column6]]</f>
        <v>1</v>
      </c>
      <c r="H8" s="7">
        <v>2816836364</v>
      </c>
      <c r="I8" s="7">
        <v>0</v>
      </c>
      <c r="J8" s="7">
        <f>Table5[[#This Row],[15911769617]]-Table5[[#This Row],[Column9]]</f>
        <v>2816836364</v>
      </c>
    </row>
    <row r="9" spans="1:10" ht="23.1" customHeight="1">
      <c r="A9" s="6" t="s">
        <v>326</v>
      </c>
      <c r="B9" s="6" t="s">
        <v>438</v>
      </c>
      <c r="C9" s="6" t="s">
        <v>438</v>
      </c>
      <c r="D9" s="40">
        <v>19</v>
      </c>
      <c r="E9" s="7">
        <v>0</v>
      </c>
      <c r="F9" s="7">
        <v>0</v>
      </c>
      <c r="G9" s="7">
        <f>Table5[[#This Row],[0]]-Table5[[#This Row],[Column6]]</f>
        <v>0</v>
      </c>
      <c r="H9" s="7">
        <v>11611067617</v>
      </c>
      <c r="I9" s="7">
        <v>0</v>
      </c>
      <c r="J9" s="7">
        <f>Table5[[#This Row],[15911769617]]-Table5[[#This Row],[Column9]]</f>
        <v>11611067617</v>
      </c>
    </row>
    <row r="10" spans="1:10" ht="23.1" customHeight="1">
      <c r="A10" s="6" t="s">
        <v>320</v>
      </c>
      <c r="B10" s="6" t="s">
        <v>439</v>
      </c>
      <c r="C10" s="6" t="s">
        <v>440</v>
      </c>
      <c r="D10" s="40">
        <v>17.899999999999999</v>
      </c>
      <c r="E10" s="7">
        <v>0</v>
      </c>
      <c r="F10" s="7">
        <v>0</v>
      </c>
      <c r="G10" s="7">
        <f>Table5[[#This Row],[0]]-Table5[[#This Row],[Column6]]</f>
        <v>0</v>
      </c>
      <c r="H10" s="7">
        <v>2891800522</v>
      </c>
      <c r="I10" s="7">
        <v>0</v>
      </c>
      <c r="J10" s="7">
        <f>Table5[[#This Row],[15911769617]]-Table5[[#This Row],[Column9]]</f>
        <v>2891800522</v>
      </c>
    </row>
    <row r="11" spans="1:10" ht="23.1" customHeight="1">
      <c r="A11" s="6" t="s">
        <v>303</v>
      </c>
      <c r="B11" s="6" t="s">
        <v>305</v>
      </c>
      <c r="C11" s="6" t="s">
        <v>305</v>
      </c>
      <c r="D11" s="40">
        <v>18</v>
      </c>
      <c r="E11" s="7">
        <v>53779590946</v>
      </c>
      <c r="F11" s="7">
        <v>0</v>
      </c>
      <c r="G11" s="7">
        <f>Table5[[#This Row],[0]]-Table5[[#This Row],[Column6]]</f>
        <v>53779590946</v>
      </c>
      <c r="H11" s="7">
        <v>234348489553</v>
      </c>
      <c r="I11" s="7">
        <v>0</v>
      </c>
      <c r="J11" s="7">
        <f>Table5[[#This Row],[15911769617]]-Table5[[#This Row],[Column9]]</f>
        <v>234348489553</v>
      </c>
    </row>
    <row r="12" spans="1:10" ht="23.1" customHeight="1">
      <c r="A12" s="6" t="s">
        <v>334</v>
      </c>
      <c r="B12" s="6" t="s">
        <v>441</v>
      </c>
      <c r="C12" s="6" t="s">
        <v>442</v>
      </c>
      <c r="D12" s="40">
        <v>16</v>
      </c>
      <c r="E12" s="7">
        <v>0</v>
      </c>
      <c r="F12" s="7">
        <v>0</v>
      </c>
      <c r="G12" s="7">
        <f>Table5[[#This Row],[0]]-Table5[[#This Row],[Column6]]</f>
        <v>0</v>
      </c>
      <c r="H12" s="7">
        <v>5128767150</v>
      </c>
      <c r="I12" s="7">
        <v>0</v>
      </c>
      <c r="J12" s="7">
        <f>Table5[[#This Row],[15911769617]]-Table5[[#This Row],[Column9]]</f>
        <v>5128767150</v>
      </c>
    </row>
    <row r="13" spans="1:10" ht="23.1" customHeight="1">
      <c r="A13" s="6" t="s">
        <v>321</v>
      </c>
      <c r="B13" s="6" t="s">
        <v>443</v>
      </c>
      <c r="C13" s="6" t="s">
        <v>444</v>
      </c>
      <c r="D13" s="40">
        <v>17</v>
      </c>
      <c r="E13" s="7">
        <v>0</v>
      </c>
      <c r="F13" s="7">
        <v>0</v>
      </c>
      <c r="G13" s="7">
        <f>Table5[[#This Row],[0]]-Table5[[#This Row],[Column6]]</f>
        <v>0</v>
      </c>
      <c r="H13" s="7">
        <v>1812395767</v>
      </c>
      <c r="I13" s="7">
        <v>0</v>
      </c>
      <c r="J13" s="7">
        <f>Table5[[#This Row],[15911769617]]-Table5[[#This Row],[Column9]]</f>
        <v>1812395767</v>
      </c>
    </row>
    <row r="14" spans="1:10" ht="23.1" customHeight="1">
      <c r="A14" s="6" t="s">
        <v>294</v>
      </c>
      <c r="B14" s="6" t="s">
        <v>445</v>
      </c>
      <c r="C14" s="6" t="s">
        <v>296</v>
      </c>
      <c r="D14" s="40">
        <v>15</v>
      </c>
      <c r="E14" s="7">
        <v>347517121</v>
      </c>
      <c r="F14" s="7">
        <v>0</v>
      </c>
      <c r="G14" s="7">
        <f>Table5[[#This Row],[0]]-Table5[[#This Row],[Column6]]</f>
        <v>347517121</v>
      </c>
      <c r="H14" s="7">
        <v>7905740397</v>
      </c>
      <c r="I14" s="7">
        <v>0</v>
      </c>
      <c r="J14" s="7">
        <f>Table5[[#This Row],[15911769617]]-Table5[[#This Row],[Column9]]</f>
        <v>7905740397</v>
      </c>
    </row>
    <row r="15" spans="1:10" ht="23.1" customHeight="1">
      <c r="A15" s="6" t="s">
        <v>323</v>
      </c>
      <c r="B15" s="6" t="s">
        <v>446</v>
      </c>
      <c r="C15" s="6" t="s">
        <v>447</v>
      </c>
      <c r="D15" s="40">
        <v>18</v>
      </c>
      <c r="E15" s="7">
        <v>0</v>
      </c>
      <c r="F15" s="7">
        <v>0</v>
      </c>
      <c r="G15" s="7">
        <f>Table5[[#This Row],[0]]-Table5[[#This Row],[Column6]]</f>
        <v>0</v>
      </c>
      <c r="H15" s="7">
        <v>2877491808</v>
      </c>
      <c r="I15" s="7">
        <v>0</v>
      </c>
      <c r="J15" s="7">
        <f>Table5[[#This Row],[15911769617]]-Table5[[#This Row],[Column9]]</f>
        <v>2877491808</v>
      </c>
    </row>
    <row r="16" spans="1:10" ht="23.1" customHeight="1">
      <c r="A16" s="6" t="s">
        <v>329</v>
      </c>
      <c r="B16" s="6" t="s">
        <v>448</v>
      </c>
      <c r="C16" s="6" t="s">
        <v>449</v>
      </c>
      <c r="D16" s="40">
        <v>15</v>
      </c>
      <c r="E16" s="7">
        <v>0</v>
      </c>
      <c r="F16" s="7">
        <v>0</v>
      </c>
      <c r="G16" s="7">
        <f>Table5[[#This Row],[0]]-Table5[[#This Row],[Column6]]</f>
        <v>0</v>
      </c>
      <c r="H16" s="7">
        <v>1842747684</v>
      </c>
      <c r="I16" s="7">
        <v>0</v>
      </c>
      <c r="J16" s="7">
        <f>Table5[[#This Row],[15911769617]]-Table5[[#This Row],[Column9]]</f>
        <v>1842747684</v>
      </c>
    </row>
    <row r="17" spans="1:10" ht="23.1" customHeight="1">
      <c r="A17" s="6" t="s">
        <v>306</v>
      </c>
      <c r="B17" s="6" t="s">
        <v>450</v>
      </c>
      <c r="C17" s="6" t="s">
        <v>308</v>
      </c>
      <c r="D17" s="40">
        <v>18</v>
      </c>
      <c r="E17" s="7">
        <v>5688752581</v>
      </c>
      <c r="F17" s="7">
        <v>0</v>
      </c>
      <c r="G17" s="7">
        <f>Table5[[#This Row],[0]]-Table5[[#This Row],[Column6]]</f>
        <v>5688752581</v>
      </c>
      <c r="H17" s="7">
        <v>87989452132</v>
      </c>
      <c r="I17" s="7">
        <v>0</v>
      </c>
      <c r="J17" s="7">
        <f>Table5[[#This Row],[15911769617]]-Table5[[#This Row],[Column9]]</f>
        <v>87989452132</v>
      </c>
    </row>
    <row r="18" spans="1:10" ht="23.1" customHeight="1">
      <c r="A18" s="6" t="s">
        <v>451</v>
      </c>
      <c r="B18" s="6" t="s">
        <v>452</v>
      </c>
      <c r="C18" s="6" t="s">
        <v>440</v>
      </c>
      <c r="D18" s="40">
        <v>17.899999999999999</v>
      </c>
      <c r="E18" s="7">
        <v>1</v>
      </c>
      <c r="F18" s="7">
        <v>0</v>
      </c>
      <c r="G18" s="7">
        <f>Table5[[#This Row],[0]]-Table5[[#This Row],[Column6]]</f>
        <v>1</v>
      </c>
      <c r="H18" s="7">
        <v>1</v>
      </c>
      <c r="I18" s="7">
        <v>0</v>
      </c>
      <c r="J18" s="7">
        <f>Table5[[#This Row],[15911769617]]-Table5[[#This Row],[Column9]]</f>
        <v>1</v>
      </c>
    </row>
    <row r="19" spans="1:10" ht="23.1" customHeight="1">
      <c r="A19" s="6" t="s">
        <v>300</v>
      </c>
      <c r="B19" s="6" t="s">
        <v>453</v>
      </c>
      <c r="C19" s="6" t="s">
        <v>302</v>
      </c>
      <c r="D19" s="40">
        <v>16</v>
      </c>
      <c r="E19" s="7">
        <v>1284351</v>
      </c>
      <c r="F19" s="7">
        <v>0</v>
      </c>
      <c r="G19" s="7">
        <f>Table5[[#This Row],[0]]-Table5[[#This Row],[Column6]]</f>
        <v>1284351</v>
      </c>
      <c r="H19" s="7">
        <v>31104710739</v>
      </c>
      <c r="I19" s="7">
        <v>0</v>
      </c>
      <c r="J19" s="7">
        <f>Table5[[#This Row],[15911769617]]-Table5[[#This Row],[Column9]]</f>
        <v>31104710739</v>
      </c>
    </row>
    <row r="20" spans="1:10" ht="23.1" customHeight="1">
      <c r="A20" s="6" t="s">
        <v>328</v>
      </c>
      <c r="B20" s="6" t="s">
        <v>454</v>
      </c>
      <c r="C20" s="6" t="s">
        <v>454</v>
      </c>
      <c r="D20" s="40">
        <v>15</v>
      </c>
      <c r="E20" s="7">
        <v>228728901</v>
      </c>
      <c r="F20" s="7">
        <v>0</v>
      </c>
      <c r="G20" s="7">
        <f>Table5[[#This Row],[0]]-Table5[[#This Row],[Column6]]</f>
        <v>228728901</v>
      </c>
      <c r="H20" s="7">
        <v>10049169476</v>
      </c>
      <c r="I20" s="7">
        <v>0</v>
      </c>
      <c r="J20" s="7">
        <f>Table5[[#This Row],[15911769617]]-Table5[[#This Row],[Column9]]</f>
        <v>10049169476</v>
      </c>
    </row>
    <row r="21" spans="1:10" ht="23.1" customHeight="1">
      <c r="A21" s="6" t="s">
        <v>290</v>
      </c>
      <c r="B21" s="6" t="s">
        <v>293</v>
      </c>
      <c r="C21" s="6" t="s">
        <v>293</v>
      </c>
      <c r="D21" s="40">
        <v>15</v>
      </c>
      <c r="E21" s="7">
        <v>585730234</v>
      </c>
      <c r="F21" s="7">
        <v>0</v>
      </c>
      <c r="G21" s="7">
        <f>Table5[[#This Row],[0]]-Table5[[#This Row],[Column6]]</f>
        <v>585730234</v>
      </c>
      <c r="H21" s="7">
        <v>9216528499</v>
      </c>
      <c r="I21" s="7">
        <v>0</v>
      </c>
      <c r="J21" s="7">
        <f>Table5[[#This Row],[15911769617]]-Table5[[#This Row],[Column9]]</f>
        <v>9216528499</v>
      </c>
    </row>
    <row r="22" spans="1:10" ht="23.1" customHeight="1">
      <c r="A22" s="6" t="s">
        <v>325</v>
      </c>
      <c r="B22" s="6" t="s">
        <v>455</v>
      </c>
      <c r="C22" s="6" t="s">
        <v>455</v>
      </c>
      <c r="D22" s="40">
        <v>18</v>
      </c>
      <c r="E22" s="7">
        <v>0</v>
      </c>
      <c r="F22" s="7">
        <v>0</v>
      </c>
      <c r="G22" s="7">
        <f>Table5[[#This Row],[0]]-Table5[[#This Row],[Column6]]</f>
        <v>0</v>
      </c>
      <c r="H22" s="7">
        <v>37750811856</v>
      </c>
      <c r="I22" s="7">
        <v>0</v>
      </c>
      <c r="J22" s="7">
        <f>Table5[[#This Row],[15911769617]]-Table5[[#This Row],[Column9]]</f>
        <v>37750811856</v>
      </c>
    </row>
    <row r="23" spans="1:10" ht="23.1" customHeight="1">
      <c r="A23" s="6" t="s">
        <v>332</v>
      </c>
      <c r="B23" s="6" t="s">
        <v>456</v>
      </c>
      <c r="C23" s="6" t="s">
        <v>457</v>
      </c>
      <c r="D23" s="40">
        <v>17.899999999999999</v>
      </c>
      <c r="E23" s="7">
        <v>6</v>
      </c>
      <c r="F23" s="7">
        <v>0</v>
      </c>
      <c r="G23" s="7">
        <f>Table5[[#This Row],[0]]-Table5[[#This Row],[Column6]]</f>
        <v>6</v>
      </c>
      <c r="H23" s="7">
        <v>6415338317</v>
      </c>
      <c r="I23" s="7">
        <v>0</v>
      </c>
      <c r="J23" s="7">
        <f>Table5[[#This Row],[15911769617]]-Table5[[#This Row],[Column9]]</f>
        <v>6415338317</v>
      </c>
    </row>
    <row r="24" spans="1:10" ht="23.1" customHeight="1">
      <c r="A24" s="6" t="s">
        <v>297</v>
      </c>
      <c r="B24" s="6" t="s">
        <v>458</v>
      </c>
      <c r="C24" s="6" t="s">
        <v>299</v>
      </c>
      <c r="D24" s="40">
        <v>18</v>
      </c>
      <c r="E24" s="7">
        <v>5952328801</v>
      </c>
      <c r="F24" s="7">
        <v>0</v>
      </c>
      <c r="G24" s="7">
        <f>Table5[[#This Row],[0]]-Table5[[#This Row],[Column6]]</f>
        <v>5952328801</v>
      </c>
      <c r="H24" s="7">
        <v>21577572454</v>
      </c>
      <c r="I24" s="7">
        <v>0</v>
      </c>
      <c r="J24" s="7">
        <f>Table5[[#This Row],[15911769617]]-Table5[[#This Row],[Column9]]</f>
        <v>21577572454</v>
      </c>
    </row>
    <row r="25" spans="1:10" ht="23.1" customHeight="1">
      <c r="A25" s="6" t="s">
        <v>180</v>
      </c>
      <c r="B25" s="6" t="s">
        <v>470</v>
      </c>
      <c r="C25" s="6" t="s">
        <v>18</v>
      </c>
      <c r="D25" s="6">
        <v>10</v>
      </c>
      <c r="E25" s="7">
        <v>410958</v>
      </c>
      <c r="F25" s="7">
        <v>0</v>
      </c>
      <c r="G25" s="7">
        <f>Table5[[#This Row],[0]]-Table5[[#This Row],[Column6]]</f>
        <v>410958</v>
      </c>
      <c r="H25" s="7">
        <v>493179660</v>
      </c>
      <c r="I25" s="7">
        <v>0</v>
      </c>
      <c r="J25" s="7">
        <f>Table5[[#This Row],[15911769617]]-Table5[[#This Row],[Column9]]</f>
        <v>493179660</v>
      </c>
    </row>
    <row r="26" spans="1:10" ht="23.1" customHeight="1">
      <c r="A26" s="6" t="s">
        <v>178</v>
      </c>
      <c r="B26" s="6" t="s">
        <v>470</v>
      </c>
      <c r="C26" s="6" t="s">
        <v>18</v>
      </c>
      <c r="D26" s="6">
        <v>10</v>
      </c>
      <c r="E26" s="7">
        <v>24430046</v>
      </c>
      <c r="F26" s="7">
        <v>0</v>
      </c>
      <c r="G26" s="7">
        <f>Table5[[#This Row],[0]]-Table5[[#This Row],[Column6]]</f>
        <v>24430046</v>
      </c>
      <c r="H26" s="7">
        <v>610309581</v>
      </c>
      <c r="I26" s="7">
        <v>0</v>
      </c>
      <c r="J26" s="7">
        <f>Table5[[#This Row],[15911769617]]-Table5[[#This Row],[Column9]]</f>
        <v>610309581</v>
      </c>
    </row>
    <row r="27" spans="1:10" ht="23.1" customHeight="1">
      <c r="A27" s="6" t="s">
        <v>176</v>
      </c>
      <c r="B27" s="6" t="s">
        <v>470</v>
      </c>
      <c r="C27" s="6" t="s">
        <v>18</v>
      </c>
      <c r="D27" s="6">
        <v>10</v>
      </c>
      <c r="E27" s="7">
        <v>133673510</v>
      </c>
      <c r="F27" s="7">
        <v>0</v>
      </c>
      <c r="G27" s="7">
        <f>Table5[[#This Row],[0]]-Table5[[#This Row],[Column6]]</f>
        <v>133673510</v>
      </c>
      <c r="H27" s="7">
        <v>1632595422</v>
      </c>
      <c r="I27" s="7">
        <v>0</v>
      </c>
      <c r="J27" s="7">
        <f>Table5[[#This Row],[15911769617]]-Table5[[#This Row],[Column9]]</f>
        <v>1632595422</v>
      </c>
    </row>
    <row r="28" spans="1:10" ht="23.1" customHeight="1">
      <c r="A28" s="6" t="s">
        <v>174</v>
      </c>
      <c r="B28" s="6" t="s">
        <v>471</v>
      </c>
      <c r="C28" s="6" t="s">
        <v>18</v>
      </c>
      <c r="D28" s="6">
        <v>10</v>
      </c>
      <c r="E28" s="7">
        <v>41475844</v>
      </c>
      <c r="F28" s="7">
        <v>0</v>
      </c>
      <c r="G28" s="7">
        <f>Table5[[#This Row],[0]]-Table5[[#This Row],[Column6]]</f>
        <v>41475844</v>
      </c>
      <c r="H28" s="7">
        <v>904408695</v>
      </c>
      <c r="I28" s="7">
        <v>0</v>
      </c>
      <c r="J28" s="7">
        <f>Table5[[#This Row],[15911769617]]-Table5[[#This Row],[Column9]]</f>
        <v>904408695</v>
      </c>
    </row>
    <row r="29" spans="1:10" ht="23.1" customHeight="1">
      <c r="A29" s="6" t="s">
        <v>172</v>
      </c>
      <c r="B29" s="6" t="s">
        <v>471</v>
      </c>
      <c r="C29" s="6" t="s">
        <v>18</v>
      </c>
      <c r="D29" s="6">
        <v>10</v>
      </c>
      <c r="E29" s="7">
        <v>137470455</v>
      </c>
      <c r="F29" s="7">
        <v>0</v>
      </c>
      <c r="G29" s="7">
        <f>Table5[[#This Row],[0]]-Table5[[#This Row],[Column6]]</f>
        <v>137470455</v>
      </c>
      <c r="H29" s="7">
        <v>1652532127</v>
      </c>
      <c r="I29" s="7">
        <v>0</v>
      </c>
      <c r="J29" s="7">
        <f>Table5[[#This Row],[15911769617]]-Table5[[#This Row],[Column9]]</f>
        <v>1652532127</v>
      </c>
    </row>
    <row r="30" spans="1:10" ht="23.1" customHeight="1">
      <c r="A30" s="6" t="s">
        <v>170</v>
      </c>
      <c r="B30" s="6" t="s">
        <v>471</v>
      </c>
      <c r="C30" s="6" t="s">
        <v>18</v>
      </c>
      <c r="D30" s="6">
        <v>10</v>
      </c>
      <c r="E30" s="7">
        <v>72814293</v>
      </c>
      <c r="F30" s="7">
        <v>0</v>
      </c>
      <c r="G30" s="7">
        <f>Table5[[#This Row],[0]]-Table5[[#This Row],[Column6]]</f>
        <v>72814293</v>
      </c>
      <c r="H30" s="7">
        <v>568266562</v>
      </c>
      <c r="I30" s="7">
        <v>0</v>
      </c>
      <c r="J30" s="7">
        <f>Table5[[#This Row],[15911769617]]-Table5[[#This Row],[Column9]]</f>
        <v>568266562</v>
      </c>
    </row>
    <row r="31" spans="1:10" ht="23.1" customHeight="1">
      <c r="A31" s="6" t="s">
        <v>168</v>
      </c>
      <c r="B31" s="6" t="s">
        <v>472</v>
      </c>
      <c r="C31" s="6" t="s">
        <v>18</v>
      </c>
      <c r="D31" s="6">
        <v>10</v>
      </c>
      <c r="E31" s="7">
        <v>82996909</v>
      </c>
      <c r="F31" s="7">
        <v>0</v>
      </c>
      <c r="G31" s="7">
        <f>Table5[[#This Row],[0]]-Table5[[#This Row],[Column6]]</f>
        <v>82996909</v>
      </c>
      <c r="H31" s="7">
        <v>737557630</v>
      </c>
      <c r="I31" s="7">
        <v>0</v>
      </c>
      <c r="J31" s="7">
        <f>Table5[[#This Row],[15911769617]]-Table5[[#This Row],[Column9]]</f>
        <v>737557630</v>
      </c>
    </row>
    <row r="32" spans="1:10" ht="23.1" customHeight="1">
      <c r="A32" s="6" t="s">
        <v>166</v>
      </c>
      <c r="B32" s="6" t="s">
        <v>470</v>
      </c>
      <c r="C32" s="6" t="s">
        <v>18</v>
      </c>
      <c r="D32" s="6">
        <v>10</v>
      </c>
      <c r="E32" s="7">
        <v>186078387</v>
      </c>
      <c r="F32" s="7">
        <v>0</v>
      </c>
      <c r="G32" s="7">
        <f>Table5[[#This Row],[0]]-Table5[[#This Row],[Column6]]</f>
        <v>186078387</v>
      </c>
      <c r="H32" s="7">
        <v>3592527032</v>
      </c>
      <c r="I32" s="7">
        <v>0</v>
      </c>
      <c r="J32" s="7">
        <f>Table5[[#This Row],[15911769617]]-Table5[[#This Row],[Column9]]</f>
        <v>3592527032</v>
      </c>
    </row>
    <row r="33" spans="1:10" ht="23.1" customHeight="1">
      <c r="A33" s="6" t="s">
        <v>164</v>
      </c>
      <c r="B33" s="6" t="s">
        <v>470</v>
      </c>
      <c r="C33" s="6" t="s">
        <v>18</v>
      </c>
      <c r="D33" s="6">
        <v>10</v>
      </c>
      <c r="E33" s="7">
        <v>179207328</v>
      </c>
      <c r="F33" s="7">
        <v>0</v>
      </c>
      <c r="G33" s="7">
        <f>Table5[[#This Row],[0]]-Table5[[#This Row],[Column6]]</f>
        <v>179207328</v>
      </c>
      <c r="H33" s="7">
        <v>726741461</v>
      </c>
      <c r="I33" s="7">
        <v>0</v>
      </c>
      <c r="J33" s="7">
        <f>Table5[[#This Row],[15911769617]]-Table5[[#This Row],[Column9]]</f>
        <v>726741461</v>
      </c>
    </row>
    <row r="34" spans="1:10" ht="23.1" customHeight="1">
      <c r="A34" s="6" t="s">
        <v>162</v>
      </c>
      <c r="B34" s="6" t="s">
        <v>471</v>
      </c>
      <c r="C34" s="6" t="s">
        <v>18</v>
      </c>
      <c r="D34" s="6">
        <v>10</v>
      </c>
      <c r="E34" s="7">
        <v>410958</v>
      </c>
      <c r="F34" s="7">
        <v>0</v>
      </c>
      <c r="G34" s="7">
        <f>Table5[[#This Row],[0]]-Table5[[#This Row],[Column6]]</f>
        <v>410958</v>
      </c>
      <c r="H34" s="7">
        <v>910676964</v>
      </c>
      <c r="I34" s="7">
        <v>0</v>
      </c>
      <c r="J34" s="7">
        <f>Table5[[#This Row],[15911769617]]-Table5[[#This Row],[Column9]]</f>
        <v>910676964</v>
      </c>
    </row>
    <row r="35" spans="1:10" ht="23.1" customHeight="1">
      <c r="A35" s="6" t="s">
        <v>160</v>
      </c>
      <c r="B35" s="6" t="s">
        <v>471</v>
      </c>
      <c r="C35" s="6" t="s">
        <v>18</v>
      </c>
      <c r="D35" s="6">
        <v>10</v>
      </c>
      <c r="E35" s="7">
        <v>7454355</v>
      </c>
      <c r="F35" s="7">
        <v>0</v>
      </c>
      <c r="G35" s="7">
        <f>Table5[[#This Row],[0]]-Table5[[#This Row],[Column6]]</f>
        <v>7454355</v>
      </c>
      <c r="H35" s="7">
        <v>701662986</v>
      </c>
      <c r="I35" s="7">
        <v>0</v>
      </c>
      <c r="J35" s="7">
        <f>Table5[[#This Row],[15911769617]]-Table5[[#This Row],[Column9]]</f>
        <v>701662986</v>
      </c>
    </row>
    <row r="36" spans="1:10" ht="23.1" customHeight="1">
      <c r="A36" s="6" t="s">
        <v>158</v>
      </c>
      <c r="B36" s="6" t="s">
        <v>471</v>
      </c>
      <c r="C36" s="6" t="s">
        <v>18</v>
      </c>
      <c r="D36" s="6">
        <v>10</v>
      </c>
      <c r="E36" s="7">
        <v>410958</v>
      </c>
      <c r="F36" s="7">
        <v>0</v>
      </c>
      <c r="G36" s="7">
        <f>Table5[[#This Row],[0]]-Table5[[#This Row],[Column6]]</f>
        <v>410958</v>
      </c>
      <c r="H36" s="7">
        <v>1236876407</v>
      </c>
      <c r="I36" s="7">
        <v>0</v>
      </c>
      <c r="J36" s="7">
        <f>Table5[[#This Row],[15911769617]]-Table5[[#This Row],[Column9]]</f>
        <v>1236876407</v>
      </c>
    </row>
    <row r="37" spans="1:10" ht="23.1" customHeight="1">
      <c r="A37" s="6" t="s">
        <v>156</v>
      </c>
      <c r="B37" s="6" t="s">
        <v>471</v>
      </c>
      <c r="C37" s="6" t="s">
        <v>18</v>
      </c>
      <c r="D37" s="6">
        <v>10</v>
      </c>
      <c r="E37" s="7">
        <v>410958</v>
      </c>
      <c r="F37" s="7">
        <v>0</v>
      </c>
      <c r="G37" s="7">
        <f>Table5[[#This Row],[0]]-Table5[[#This Row],[Column6]]</f>
        <v>410958</v>
      </c>
      <c r="H37" s="7">
        <v>293835318</v>
      </c>
      <c r="I37" s="7">
        <v>0</v>
      </c>
      <c r="J37" s="7">
        <f>Table5[[#This Row],[15911769617]]-Table5[[#This Row],[Column9]]</f>
        <v>293835318</v>
      </c>
    </row>
    <row r="38" spans="1:10" ht="23.1" customHeight="1">
      <c r="A38" s="6" t="s">
        <v>154</v>
      </c>
      <c r="B38" s="6" t="s">
        <v>472</v>
      </c>
      <c r="C38" s="6" t="s">
        <v>18</v>
      </c>
      <c r="D38" s="6">
        <v>10</v>
      </c>
      <c r="E38" s="7">
        <v>410958</v>
      </c>
      <c r="F38" s="7">
        <v>0</v>
      </c>
      <c r="G38" s="7">
        <f>Table5[[#This Row],[0]]-Table5[[#This Row],[Column6]]</f>
        <v>410958</v>
      </c>
      <c r="H38" s="7">
        <v>1324870982</v>
      </c>
      <c r="I38" s="7">
        <v>0</v>
      </c>
      <c r="J38" s="7">
        <f>Table5[[#This Row],[15911769617]]-Table5[[#This Row],[Column9]]</f>
        <v>1324870982</v>
      </c>
    </row>
    <row r="39" spans="1:10" ht="23.1" customHeight="1">
      <c r="A39" s="6" t="s">
        <v>152</v>
      </c>
      <c r="B39" s="6" t="s">
        <v>472</v>
      </c>
      <c r="C39" s="6" t="s">
        <v>18</v>
      </c>
      <c r="D39" s="6">
        <v>10</v>
      </c>
      <c r="E39" s="7">
        <v>6438741</v>
      </c>
      <c r="F39" s="7">
        <v>0</v>
      </c>
      <c r="G39" s="7">
        <f>Table5[[#This Row],[0]]-Table5[[#This Row],[Column6]]</f>
        <v>6438741</v>
      </c>
      <c r="H39" s="7">
        <v>484771821</v>
      </c>
      <c r="I39" s="7">
        <v>0</v>
      </c>
      <c r="J39" s="7">
        <f>Table5[[#This Row],[15911769617]]-Table5[[#This Row],[Column9]]</f>
        <v>484771821</v>
      </c>
    </row>
    <row r="40" spans="1:10" ht="23.1" customHeight="1">
      <c r="A40" s="6" t="s">
        <v>150</v>
      </c>
      <c r="B40" s="6" t="s">
        <v>473</v>
      </c>
      <c r="C40" s="6" t="s">
        <v>18</v>
      </c>
      <c r="D40" s="6">
        <v>10</v>
      </c>
      <c r="E40" s="7">
        <v>495124</v>
      </c>
      <c r="F40" s="7">
        <v>0</v>
      </c>
      <c r="G40" s="7">
        <f>Table5[[#This Row],[0]]-Table5[[#This Row],[Column6]]</f>
        <v>495124</v>
      </c>
      <c r="H40" s="7">
        <v>40414154</v>
      </c>
      <c r="I40" s="7">
        <v>0</v>
      </c>
      <c r="J40" s="7">
        <f>Table5[[#This Row],[15911769617]]-Table5[[#This Row],[Column9]]</f>
        <v>40414154</v>
      </c>
    </row>
    <row r="41" spans="1:10" ht="23.1" customHeight="1">
      <c r="A41" s="6" t="s">
        <v>148</v>
      </c>
      <c r="B41" s="6" t="s">
        <v>473</v>
      </c>
      <c r="C41" s="6" t="s">
        <v>18</v>
      </c>
      <c r="D41" s="6">
        <v>10</v>
      </c>
      <c r="E41" s="7">
        <v>410958</v>
      </c>
      <c r="F41" s="7">
        <v>0</v>
      </c>
      <c r="G41" s="7">
        <f>Table5[[#This Row],[0]]-Table5[[#This Row],[Column6]]</f>
        <v>410958</v>
      </c>
      <c r="H41" s="7">
        <v>767962934</v>
      </c>
      <c r="I41" s="7">
        <v>0</v>
      </c>
      <c r="J41" s="7">
        <f>Table5[[#This Row],[15911769617]]-Table5[[#This Row],[Column9]]</f>
        <v>767962934</v>
      </c>
    </row>
    <row r="42" spans="1:10" ht="23.1" customHeight="1">
      <c r="A42" s="6" t="s">
        <v>146</v>
      </c>
      <c r="B42" s="6" t="s">
        <v>474</v>
      </c>
      <c r="C42" s="6" t="s">
        <v>18</v>
      </c>
      <c r="D42" s="6">
        <v>10</v>
      </c>
      <c r="E42" s="7">
        <v>36177000</v>
      </c>
      <c r="F42" s="7">
        <v>0</v>
      </c>
      <c r="G42" s="7">
        <f>Table5[[#This Row],[0]]-Table5[[#This Row],[Column6]]</f>
        <v>36177000</v>
      </c>
      <c r="H42" s="7">
        <v>762610411</v>
      </c>
      <c r="I42" s="7">
        <v>0</v>
      </c>
      <c r="J42" s="7">
        <f>Table5[[#This Row],[15911769617]]-Table5[[#This Row],[Column9]]</f>
        <v>762610411</v>
      </c>
    </row>
    <row r="43" spans="1:10" ht="23.1" customHeight="1">
      <c r="A43" s="6" t="s">
        <v>144</v>
      </c>
      <c r="B43" s="6" t="s">
        <v>18</v>
      </c>
      <c r="C43" s="6" t="s">
        <v>18</v>
      </c>
      <c r="D43" s="6">
        <v>10</v>
      </c>
      <c r="E43" s="7">
        <v>0</v>
      </c>
      <c r="F43" s="7">
        <v>0</v>
      </c>
      <c r="G43" s="7">
        <f>Table5[[#This Row],[0]]-Table5[[#This Row],[Column6]]</f>
        <v>0</v>
      </c>
      <c r="H43" s="7">
        <v>288473933</v>
      </c>
      <c r="I43" s="7">
        <v>0</v>
      </c>
      <c r="J43" s="7">
        <f>Table5[[#This Row],[15911769617]]-Table5[[#This Row],[Column9]]</f>
        <v>288473933</v>
      </c>
    </row>
    <row r="44" spans="1:10" ht="23.1" customHeight="1">
      <c r="A44" s="6" t="s">
        <v>142</v>
      </c>
      <c r="B44" s="6" t="s">
        <v>470</v>
      </c>
      <c r="C44" s="6" t="s">
        <v>18</v>
      </c>
      <c r="D44" s="6">
        <v>10</v>
      </c>
      <c r="E44" s="7">
        <v>413698</v>
      </c>
      <c r="F44" s="7">
        <v>0</v>
      </c>
      <c r="G44" s="7">
        <f>Table5[[#This Row],[0]]-Table5[[#This Row],[Column6]]</f>
        <v>413698</v>
      </c>
      <c r="H44" s="7">
        <v>1030804012</v>
      </c>
      <c r="I44" s="7">
        <v>0</v>
      </c>
      <c r="J44" s="7">
        <f>Table5[[#This Row],[15911769617]]-Table5[[#This Row],[Column9]]</f>
        <v>1030804012</v>
      </c>
    </row>
    <row r="45" spans="1:10" ht="23.1" customHeight="1">
      <c r="A45" s="6" t="s">
        <v>140</v>
      </c>
      <c r="B45" s="6" t="s">
        <v>471</v>
      </c>
      <c r="C45" s="6" t="s">
        <v>18</v>
      </c>
      <c r="D45" s="6">
        <v>10</v>
      </c>
      <c r="E45" s="7">
        <v>3179586</v>
      </c>
      <c r="F45" s="7">
        <v>0</v>
      </c>
      <c r="G45" s="7">
        <f>Table5[[#This Row],[0]]-Table5[[#This Row],[Column6]]</f>
        <v>3179586</v>
      </c>
      <c r="H45" s="7">
        <v>345989562</v>
      </c>
      <c r="I45" s="7">
        <v>0</v>
      </c>
      <c r="J45" s="7">
        <f>Table5[[#This Row],[15911769617]]-Table5[[#This Row],[Column9]]</f>
        <v>345989562</v>
      </c>
    </row>
    <row r="46" spans="1:10" ht="23.1" customHeight="1">
      <c r="A46" s="6" t="s">
        <v>138</v>
      </c>
      <c r="B46" s="6" t="s">
        <v>471</v>
      </c>
      <c r="C46" s="6" t="s">
        <v>18</v>
      </c>
      <c r="D46" s="6">
        <v>10</v>
      </c>
      <c r="E46" s="7">
        <v>410958</v>
      </c>
      <c r="F46" s="7">
        <v>0</v>
      </c>
      <c r="G46" s="7">
        <f>Table5[[#This Row],[0]]-Table5[[#This Row],[Column6]]</f>
        <v>410958</v>
      </c>
      <c r="H46" s="7">
        <v>1162599743</v>
      </c>
      <c r="I46" s="7">
        <v>0</v>
      </c>
      <c r="J46" s="7">
        <f>Table5[[#This Row],[15911769617]]-Table5[[#This Row],[Column9]]</f>
        <v>1162599743</v>
      </c>
    </row>
    <row r="47" spans="1:10" ht="23.1" customHeight="1">
      <c r="A47" s="6" t="s">
        <v>136</v>
      </c>
      <c r="B47" s="6" t="s">
        <v>475</v>
      </c>
      <c r="C47" s="6" t="s">
        <v>18</v>
      </c>
      <c r="D47" s="6">
        <v>10</v>
      </c>
      <c r="E47" s="7">
        <v>0</v>
      </c>
      <c r="F47" s="7">
        <v>0</v>
      </c>
      <c r="G47" s="7">
        <f>Table5[[#This Row],[0]]-Table5[[#This Row],[Column6]]</f>
        <v>0</v>
      </c>
      <c r="H47" s="7">
        <v>90644403</v>
      </c>
      <c r="I47" s="7">
        <v>0</v>
      </c>
      <c r="J47" s="7">
        <f>Table5[[#This Row],[15911769617]]-Table5[[#This Row],[Column9]]</f>
        <v>90644403</v>
      </c>
    </row>
    <row r="48" spans="1:10" ht="23.1" customHeight="1">
      <c r="A48" s="6" t="s">
        <v>134</v>
      </c>
      <c r="B48" s="6" t="s">
        <v>471</v>
      </c>
      <c r="C48" s="6" t="s">
        <v>18</v>
      </c>
      <c r="D48" s="6">
        <v>10</v>
      </c>
      <c r="E48" s="7">
        <v>1293237</v>
      </c>
      <c r="F48" s="7">
        <v>0</v>
      </c>
      <c r="G48" s="7">
        <f>Table5[[#This Row],[0]]-Table5[[#This Row],[Column6]]</f>
        <v>1293237</v>
      </c>
      <c r="H48" s="7">
        <v>367782538</v>
      </c>
      <c r="I48" s="7">
        <v>0</v>
      </c>
      <c r="J48" s="7">
        <f>Table5[[#This Row],[15911769617]]-Table5[[#This Row],[Column9]]</f>
        <v>367782538</v>
      </c>
    </row>
    <row r="49" spans="1:10" ht="23.1" customHeight="1">
      <c r="A49" s="6" t="s">
        <v>132</v>
      </c>
      <c r="B49" s="6" t="s">
        <v>472</v>
      </c>
      <c r="C49" s="6" t="s">
        <v>18</v>
      </c>
      <c r="D49" s="6">
        <v>10</v>
      </c>
      <c r="E49" s="7">
        <v>158546667</v>
      </c>
      <c r="F49" s="7">
        <v>0</v>
      </c>
      <c r="G49" s="7">
        <f>Table5[[#This Row],[0]]-Table5[[#This Row],[Column6]]</f>
        <v>158546667</v>
      </c>
      <c r="H49" s="7">
        <v>2061362330</v>
      </c>
      <c r="I49" s="7">
        <v>0</v>
      </c>
      <c r="J49" s="7">
        <f>Table5[[#This Row],[15911769617]]-Table5[[#This Row],[Column9]]</f>
        <v>2061362330</v>
      </c>
    </row>
    <row r="50" spans="1:10" ht="23.1" customHeight="1">
      <c r="A50" s="6" t="s">
        <v>130</v>
      </c>
      <c r="B50" s="6" t="s">
        <v>472</v>
      </c>
      <c r="C50" s="6" t="s">
        <v>18</v>
      </c>
      <c r="D50" s="6">
        <v>10</v>
      </c>
      <c r="E50" s="7">
        <v>7941896</v>
      </c>
      <c r="F50" s="7">
        <v>0</v>
      </c>
      <c r="G50" s="7">
        <f>Table5[[#This Row],[0]]-Table5[[#This Row],[Column6]]</f>
        <v>7941896</v>
      </c>
      <c r="H50" s="7">
        <v>334052710</v>
      </c>
      <c r="I50" s="7">
        <v>0</v>
      </c>
      <c r="J50" s="7">
        <f>Table5[[#This Row],[15911769617]]-Table5[[#This Row],[Column9]]</f>
        <v>334052710</v>
      </c>
    </row>
    <row r="51" spans="1:10" ht="23.1" customHeight="1">
      <c r="A51" s="6" t="s">
        <v>128</v>
      </c>
      <c r="B51" s="6" t="s">
        <v>435</v>
      </c>
      <c r="C51" s="6" t="s">
        <v>18</v>
      </c>
      <c r="D51" s="6">
        <v>10</v>
      </c>
      <c r="E51" s="7">
        <v>410958</v>
      </c>
      <c r="F51" s="7">
        <v>0</v>
      </c>
      <c r="G51" s="7">
        <f>Table5[[#This Row],[0]]-Table5[[#This Row],[Column6]]</f>
        <v>410958</v>
      </c>
      <c r="H51" s="7">
        <v>1102681288</v>
      </c>
      <c r="I51" s="7">
        <v>0</v>
      </c>
      <c r="J51" s="7">
        <f>Table5[[#This Row],[15911769617]]-Table5[[#This Row],[Column9]]</f>
        <v>1102681288</v>
      </c>
    </row>
    <row r="52" spans="1:10" ht="23.1" customHeight="1">
      <c r="A52" s="6" t="s">
        <v>126</v>
      </c>
      <c r="B52" s="6" t="s">
        <v>18</v>
      </c>
      <c r="C52" s="6" t="s">
        <v>18</v>
      </c>
      <c r="D52" s="6">
        <v>10</v>
      </c>
      <c r="E52" s="7">
        <v>0</v>
      </c>
      <c r="F52" s="7">
        <v>0</v>
      </c>
      <c r="G52" s="7">
        <f>Table5[[#This Row],[0]]-Table5[[#This Row],[Column6]]</f>
        <v>0</v>
      </c>
      <c r="H52" s="7">
        <v>40567683</v>
      </c>
      <c r="I52" s="7">
        <v>0</v>
      </c>
      <c r="J52" s="7">
        <f>Table5[[#This Row],[15911769617]]-Table5[[#This Row],[Column9]]</f>
        <v>40567683</v>
      </c>
    </row>
    <row r="53" spans="1:10" ht="23.1" customHeight="1">
      <c r="A53" s="6" t="s">
        <v>122</v>
      </c>
      <c r="B53" s="6" t="s">
        <v>470</v>
      </c>
      <c r="C53" s="6" t="s">
        <v>18</v>
      </c>
      <c r="D53" s="6">
        <v>10</v>
      </c>
      <c r="E53" s="7">
        <v>17150972</v>
      </c>
      <c r="F53" s="7">
        <v>0</v>
      </c>
      <c r="G53" s="7">
        <f>Table5[[#This Row],[0]]-Table5[[#This Row],[Column6]]</f>
        <v>17150972</v>
      </c>
      <c r="H53" s="7">
        <v>278413569</v>
      </c>
      <c r="I53" s="7">
        <v>0</v>
      </c>
      <c r="J53" s="7">
        <f>Table5[[#This Row],[15911769617]]-Table5[[#This Row],[Column9]]</f>
        <v>278413569</v>
      </c>
    </row>
    <row r="54" spans="1:10" ht="23.1" customHeight="1">
      <c r="A54" s="6" t="s">
        <v>120</v>
      </c>
      <c r="B54" s="6" t="s">
        <v>470</v>
      </c>
      <c r="C54" s="6" t="s">
        <v>18</v>
      </c>
      <c r="D54" s="6">
        <v>10</v>
      </c>
      <c r="E54" s="7">
        <v>413287</v>
      </c>
      <c r="F54" s="7">
        <v>0</v>
      </c>
      <c r="G54" s="7">
        <f>Table5[[#This Row],[0]]-Table5[[#This Row],[Column6]]</f>
        <v>413287</v>
      </c>
      <c r="H54" s="7">
        <v>871977889</v>
      </c>
      <c r="I54" s="7">
        <v>0</v>
      </c>
      <c r="J54" s="7">
        <f>Table5[[#This Row],[15911769617]]-Table5[[#This Row],[Column9]]</f>
        <v>871977889</v>
      </c>
    </row>
    <row r="55" spans="1:10" ht="23.1" customHeight="1">
      <c r="A55" s="6" t="s">
        <v>118</v>
      </c>
      <c r="B55" s="6" t="s">
        <v>471</v>
      </c>
      <c r="C55" s="6" t="s">
        <v>18</v>
      </c>
      <c r="D55" s="6">
        <v>10</v>
      </c>
      <c r="E55" s="7">
        <v>410958</v>
      </c>
      <c r="F55" s="7">
        <v>0</v>
      </c>
      <c r="G55" s="7">
        <f>Table5[[#This Row],[0]]-Table5[[#This Row],[Column6]]</f>
        <v>410958</v>
      </c>
      <c r="H55" s="7">
        <v>1551159332</v>
      </c>
      <c r="I55" s="7">
        <v>0</v>
      </c>
      <c r="J55" s="7">
        <f>Table5[[#This Row],[15911769617]]-Table5[[#This Row],[Column9]]</f>
        <v>1551159332</v>
      </c>
    </row>
    <row r="56" spans="1:10" ht="23.1" customHeight="1">
      <c r="A56" s="6" t="s">
        <v>116</v>
      </c>
      <c r="B56" s="6" t="s">
        <v>471</v>
      </c>
      <c r="C56" s="6" t="s">
        <v>18</v>
      </c>
      <c r="D56" s="6">
        <v>10</v>
      </c>
      <c r="E56" s="7">
        <v>395877</v>
      </c>
      <c r="F56" s="7">
        <v>0</v>
      </c>
      <c r="G56" s="7">
        <f>Table5[[#This Row],[0]]-Table5[[#This Row],[Column6]]</f>
        <v>395877</v>
      </c>
      <c r="H56" s="7">
        <v>343784702</v>
      </c>
      <c r="I56" s="7">
        <v>0</v>
      </c>
      <c r="J56" s="7">
        <f>Table5[[#This Row],[15911769617]]-Table5[[#This Row],[Column9]]</f>
        <v>343784702</v>
      </c>
    </row>
    <row r="57" spans="1:10" ht="23.1" customHeight="1">
      <c r="A57" s="6" t="s">
        <v>114</v>
      </c>
      <c r="B57" s="6" t="s">
        <v>471</v>
      </c>
      <c r="C57" s="6" t="s">
        <v>18</v>
      </c>
      <c r="D57" s="6">
        <v>10</v>
      </c>
      <c r="E57" s="7">
        <v>410958</v>
      </c>
      <c r="F57" s="7">
        <v>0</v>
      </c>
      <c r="G57" s="7">
        <f>Table5[[#This Row],[0]]-Table5[[#This Row],[Column6]]</f>
        <v>410958</v>
      </c>
      <c r="H57" s="7">
        <v>928890076</v>
      </c>
      <c r="I57" s="7">
        <v>0</v>
      </c>
      <c r="J57" s="7">
        <f>Table5[[#This Row],[15911769617]]-Table5[[#This Row],[Column9]]</f>
        <v>928890076</v>
      </c>
    </row>
    <row r="58" spans="1:10" ht="23.1" customHeight="1">
      <c r="A58" s="6" t="s">
        <v>112</v>
      </c>
      <c r="B58" s="6" t="s">
        <v>471</v>
      </c>
      <c r="C58" s="6" t="s">
        <v>18</v>
      </c>
      <c r="D58" s="6">
        <v>10</v>
      </c>
      <c r="E58" s="7">
        <v>4985232</v>
      </c>
      <c r="F58" s="7">
        <v>0</v>
      </c>
      <c r="G58" s="7">
        <f>Table5[[#This Row],[0]]-Table5[[#This Row],[Column6]]</f>
        <v>4985232</v>
      </c>
      <c r="H58" s="7">
        <v>523761112</v>
      </c>
      <c r="I58" s="7">
        <v>0</v>
      </c>
      <c r="J58" s="7">
        <f>Table5[[#This Row],[15911769617]]-Table5[[#This Row],[Column9]]</f>
        <v>523761112</v>
      </c>
    </row>
    <row r="59" spans="1:10" ht="23.1" customHeight="1">
      <c r="A59" s="6" t="s">
        <v>110</v>
      </c>
      <c r="B59" s="6" t="s">
        <v>471</v>
      </c>
      <c r="C59" s="6" t="s">
        <v>18</v>
      </c>
      <c r="D59" s="6">
        <v>10</v>
      </c>
      <c r="E59" s="7">
        <v>65259542</v>
      </c>
      <c r="F59" s="7">
        <v>0</v>
      </c>
      <c r="G59" s="7">
        <f>Table5[[#This Row],[0]]-Table5[[#This Row],[Column6]]</f>
        <v>65259542</v>
      </c>
      <c r="H59" s="7">
        <v>546307303</v>
      </c>
      <c r="I59" s="7">
        <v>0</v>
      </c>
      <c r="J59" s="7">
        <f>Table5[[#This Row],[15911769617]]-Table5[[#This Row],[Column9]]</f>
        <v>546307303</v>
      </c>
    </row>
    <row r="60" spans="1:10" ht="23.1" customHeight="1">
      <c r="A60" s="6" t="s">
        <v>108</v>
      </c>
      <c r="B60" s="6" t="s">
        <v>472</v>
      </c>
      <c r="C60" s="6" t="s">
        <v>18</v>
      </c>
      <c r="D60" s="6">
        <v>10</v>
      </c>
      <c r="E60" s="7">
        <v>142378698</v>
      </c>
      <c r="F60" s="7">
        <v>0</v>
      </c>
      <c r="G60" s="7">
        <f>Table5[[#This Row],[0]]-Table5[[#This Row],[Column6]]</f>
        <v>142378698</v>
      </c>
      <c r="H60" s="7">
        <v>1278090995</v>
      </c>
      <c r="I60" s="7">
        <v>0</v>
      </c>
      <c r="J60" s="7">
        <f>Table5[[#This Row],[15911769617]]-Table5[[#This Row],[Column9]]</f>
        <v>1278090995</v>
      </c>
    </row>
    <row r="61" spans="1:10" ht="23.1" customHeight="1">
      <c r="A61" s="6" t="s">
        <v>106</v>
      </c>
      <c r="B61" s="6" t="s">
        <v>472</v>
      </c>
      <c r="C61" s="6" t="s">
        <v>18</v>
      </c>
      <c r="D61" s="6">
        <v>10</v>
      </c>
      <c r="E61" s="7">
        <v>7985502</v>
      </c>
      <c r="F61" s="7">
        <v>0</v>
      </c>
      <c r="G61" s="7">
        <f>Table5[[#This Row],[0]]-Table5[[#This Row],[Column6]]</f>
        <v>7985502</v>
      </c>
      <c r="H61" s="7">
        <v>51165021</v>
      </c>
      <c r="I61" s="7">
        <v>0</v>
      </c>
      <c r="J61" s="7">
        <f>Table5[[#This Row],[15911769617]]-Table5[[#This Row],[Column9]]</f>
        <v>51165021</v>
      </c>
    </row>
    <row r="62" spans="1:10" ht="23.1" customHeight="1">
      <c r="A62" s="6" t="s">
        <v>104</v>
      </c>
      <c r="B62" s="6" t="s">
        <v>476</v>
      </c>
      <c r="C62" s="6" t="s">
        <v>18</v>
      </c>
      <c r="D62" s="6">
        <v>10</v>
      </c>
      <c r="E62" s="7">
        <v>6938812</v>
      </c>
      <c r="F62" s="7">
        <v>0</v>
      </c>
      <c r="G62" s="7">
        <f>Table5[[#This Row],[0]]-Table5[[#This Row],[Column6]]</f>
        <v>6938812</v>
      </c>
      <c r="H62" s="7">
        <v>1084383859</v>
      </c>
      <c r="I62" s="7">
        <v>0</v>
      </c>
      <c r="J62" s="7">
        <f>Table5[[#This Row],[15911769617]]-Table5[[#This Row],[Column9]]</f>
        <v>1084383859</v>
      </c>
    </row>
    <row r="63" spans="1:10" ht="23.1" customHeight="1">
      <c r="A63" s="6" t="s">
        <v>102</v>
      </c>
      <c r="B63" s="6" t="s">
        <v>477</v>
      </c>
      <c r="C63" s="6" t="s">
        <v>18</v>
      </c>
      <c r="D63" s="6">
        <v>10</v>
      </c>
      <c r="E63" s="7">
        <v>137605670</v>
      </c>
      <c r="F63" s="7">
        <v>0</v>
      </c>
      <c r="G63" s="7">
        <f>Table5[[#This Row],[0]]-Table5[[#This Row],[Column6]]</f>
        <v>137605670</v>
      </c>
      <c r="H63" s="7">
        <v>552837519</v>
      </c>
      <c r="I63" s="7">
        <v>0</v>
      </c>
      <c r="J63" s="7">
        <f>Table5[[#This Row],[15911769617]]-Table5[[#This Row],[Column9]]</f>
        <v>552837519</v>
      </c>
    </row>
    <row r="64" spans="1:10" ht="23.1" customHeight="1">
      <c r="A64" s="6" t="s">
        <v>100</v>
      </c>
      <c r="B64" s="6" t="s">
        <v>470</v>
      </c>
      <c r="C64" s="6" t="s">
        <v>18</v>
      </c>
      <c r="D64" s="6">
        <v>10</v>
      </c>
      <c r="E64" s="7">
        <v>734794839</v>
      </c>
      <c r="F64" s="7">
        <v>0</v>
      </c>
      <c r="G64" s="7">
        <f>Table5[[#This Row],[0]]-Table5[[#This Row],[Column6]]</f>
        <v>734794839</v>
      </c>
      <c r="H64" s="7">
        <v>1969207656</v>
      </c>
      <c r="I64" s="7">
        <v>0</v>
      </c>
      <c r="J64" s="7">
        <f>Table5[[#This Row],[15911769617]]-Table5[[#This Row],[Column9]]</f>
        <v>1969207656</v>
      </c>
    </row>
    <row r="65" spans="1:10" ht="23.1" customHeight="1">
      <c r="A65" s="6" t="s">
        <v>98</v>
      </c>
      <c r="B65" s="6" t="s">
        <v>471</v>
      </c>
      <c r="C65" s="6" t="s">
        <v>18</v>
      </c>
      <c r="D65" s="6">
        <v>10</v>
      </c>
      <c r="E65" s="7">
        <v>79835557</v>
      </c>
      <c r="F65" s="7">
        <v>0</v>
      </c>
      <c r="G65" s="7">
        <f>Table5[[#This Row],[0]]-Table5[[#This Row],[Column6]]</f>
        <v>79835557</v>
      </c>
      <c r="H65" s="7">
        <v>483359784</v>
      </c>
      <c r="I65" s="7">
        <v>0</v>
      </c>
      <c r="J65" s="7">
        <f>Table5[[#This Row],[15911769617]]-Table5[[#This Row],[Column9]]</f>
        <v>483359784</v>
      </c>
    </row>
    <row r="66" spans="1:10" ht="23.1" customHeight="1">
      <c r="A66" s="6" t="s">
        <v>96</v>
      </c>
      <c r="B66" s="6" t="s">
        <v>471</v>
      </c>
      <c r="C66" s="6" t="s">
        <v>18</v>
      </c>
      <c r="D66" s="6">
        <v>10</v>
      </c>
      <c r="E66" s="7">
        <v>2578944</v>
      </c>
      <c r="F66" s="7">
        <v>0</v>
      </c>
      <c r="G66" s="7">
        <f>Table5[[#This Row],[0]]-Table5[[#This Row],[Column6]]</f>
        <v>2578944</v>
      </c>
      <c r="H66" s="7">
        <v>227604333</v>
      </c>
      <c r="I66" s="7">
        <v>0</v>
      </c>
      <c r="J66" s="7">
        <f>Table5[[#This Row],[15911769617]]-Table5[[#This Row],[Column9]]</f>
        <v>227604333</v>
      </c>
    </row>
    <row r="67" spans="1:10" ht="23.1" customHeight="1">
      <c r="A67" s="6" t="s">
        <v>94</v>
      </c>
      <c r="B67" s="6" t="s">
        <v>471</v>
      </c>
      <c r="C67" s="6" t="s">
        <v>18</v>
      </c>
      <c r="D67" s="6">
        <v>10</v>
      </c>
      <c r="E67" s="7">
        <v>32659639</v>
      </c>
      <c r="F67" s="7">
        <v>0</v>
      </c>
      <c r="G67" s="7">
        <f>Table5[[#This Row],[0]]-Table5[[#This Row],[Column6]]</f>
        <v>32659639</v>
      </c>
      <c r="H67" s="7">
        <v>424198542</v>
      </c>
      <c r="I67" s="7">
        <v>0</v>
      </c>
      <c r="J67" s="7">
        <f>Table5[[#This Row],[15911769617]]-Table5[[#This Row],[Column9]]</f>
        <v>424198542</v>
      </c>
    </row>
    <row r="68" spans="1:10" ht="23.1" customHeight="1">
      <c r="A68" s="6" t="s">
        <v>92</v>
      </c>
      <c r="B68" s="6" t="s">
        <v>471</v>
      </c>
      <c r="C68" s="6" t="s">
        <v>18</v>
      </c>
      <c r="D68" s="6">
        <v>10</v>
      </c>
      <c r="E68" s="7">
        <v>97708985</v>
      </c>
      <c r="F68" s="7">
        <v>0</v>
      </c>
      <c r="G68" s="7">
        <f>Table5[[#This Row],[0]]-Table5[[#This Row],[Column6]]</f>
        <v>97708985</v>
      </c>
      <c r="H68" s="7">
        <v>1035358057</v>
      </c>
      <c r="I68" s="7">
        <v>0</v>
      </c>
      <c r="J68" s="7">
        <f>Table5[[#This Row],[15911769617]]-Table5[[#This Row],[Column9]]</f>
        <v>1035358057</v>
      </c>
    </row>
    <row r="69" spans="1:10" ht="23.1" customHeight="1">
      <c r="A69" s="6" t="s">
        <v>90</v>
      </c>
      <c r="B69" s="6" t="s">
        <v>472</v>
      </c>
      <c r="C69" s="6" t="s">
        <v>18</v>
      </c>
      <c r="D69" s="6">
        <v>10</v>
      </c>
      <c r="E69" s="7">
        <v>21378281</v>
      </c>
      <c r="F69" s="7">
        <v>0</v>
      </c>
      <c r="G69" s="7">
        <f>Table5[[#This Row],[0]]-Table5[[#This Row],[Column6]]</f>
        <v>21378281</v>
      </c>
      <c r="H69" s="7">
        <v>1022686148</v>
      </c>
      <c r="I69" s="7">
        <v>0</v>
      </c>
      <c r="J69" s="7">
        <f>Table5[[#This Row],[15911769617]]-Table5[[#This Row],[Column9]]</f>
        <v>1022686148</v>
      </c>
    </row>
    <row r="70" spans="1:10" ht="23.1" customHeight="1">
      <c r="A70" s="6" t="s">
        <v>88</v>
      </c>
      <c r="B70" s="6" t="s">
        <v>472</v>
      </c>
      <c r="C70" s="6" t="s">
        <v>18</v>
      </c>
      <c r="D70" s="6">
        <v>10</v>
      </c>
      <c r="E70" s="7">
        <v>161260041</v>
      </c>
      <c r="F70" s="7">
        <v>0</v>
      </c>
      <c r="G70" s="7">
        <f>Table5[[#This Row],[0]]-Table5[[#This Row],[Column6]]</f>
        <v>161260041</v>
      </c>
      <c r="H70" s="7">
        <v>1157087027</v>
      </c>
      <c r="I70" s="7">
        <v>0</v>
      </c>
      <c r="J70" s="7">
        <f>Table5[[#This Row],[15911769617]]-Table5[[#This Row],[Column9]]</f>
        <v>1157087027</v>
      </c>
    </row>
    <row r="71" spans="1:10" ht="23.1" customHeight="1">
      <c r="A71" s="6" t="s">
        <v>86</v>
      </c>
      <c r="B71" s="6" t="s">
        <v>472</v>
      </c>
      <c r="C71" s="6" t="s">
        <v>18</v>
      </c>
      <c r="D71" s="6">
        <v>10</v>
      </c>
      <c r="E71" s="7">
        <v>156434346</v>
      </c>
      <c r="F71" s="7">
        <v>0</v>
      </c>
      <c r="G71" s="7">
        <f>Table5[[#This Row],[0]]-Table5[[#This Row],[Column6]]</f>
        <v>156434346</v>
      </c>
      <c r="H71" s="7">
        <v>628807668</v>
      </c>
      <c r="I71" s="7">
        <v>0</v>
      </c>
      <c r="J71" s="7">
        <f>Table5[[#This Row],[15911769617]]-Table5[[#This Row],[Column9]]</f>
        <v>628807668</v>
      </c>
    </row>
    <row r="72" spans="1:10" ht="23.1" customHeight="1">
      <c r="A72" s="6" t="s">
        <v>84</v>
      </c>
      <c r="B72" s="6" t="s">
        <v>435</v>
      </c>
      <c r="C72" s="6" t="s">
        <v>18</v>
      </c>
      <c r="D72" s="6">
        <v>10</v>
      </c>
      <c r="E72" s="7">
        <v>410958</v>
      </c>
      <c r="F72" s="7">
        <v>0</v>
      </c>
      <c r="G72" s="7">
        <f>Table5[[#This Row],[0]]-Table5[[#This Row],[Column6]]</f>
        <v>410958</v>
      </c>
      <c r="H72" s="7">
        <v>1023535737</v>
      </c>
      <c r="I72" s="7">
        <v>0</v>
      </c>
      <c r="J72" s="7">
        <f>Table5[[#This Row],[15911769617]]-Table5[[#This Row],[Column9]]</f>
        <v>1023535737</v>
      </c>
    </row>
    <row r="73" spans="1:10" ht="23.1" customHeight="1">
      <c r="A73" s="6" t="s">
        <v>79</v>
      </c>
      <c r="B73" s="6" t="s">
        <v>470</v>
      </c>
      <c r="C73" s="6" t="s">
        <v>18</v>
      </c>
      <c r="D73" s="6">
        <v>10</v>
      </c>
      <c r="E73" s="7">
        <v>52235852</v>
      </c>
      <c r="F73" s="7">
        <v>0</v>
      </c>
      <c r="G73" s="7">
        <f>Table5[[#This Row],[0]]-Table5[[#This Row],[Column6]]</f>
        <v>52235852</v>
      </c>
      <c r="H73" s="7">
        <v>1282603834</v>
      </c>
      <c r="I73" s="7">
        <v>0</v>
      </c>
      <c r="J73" s="7">
        <f>Table5[[#This Row],[15911769617]]-Table5[[#This Row],[Column9]]</f>
        <v>1282603834</v>
      </c>
    </row>
    <row r="74" spans="1:10" ht="23.1" customHeight="1">
      <c r="A74" s="6" t="s">
        <v>77</v>
      </c>
      <c r="B74" s="6" t="s">
        <v>470</v>
      </c>
      <c r="C74" s="6" t="s">
        <v>18</v>
      </c>
      <c r="D74" s="6">
        <v>10</v>
      </c>
      <c r="E74" s="7">
        <v>410958</v>
      </c>
      <c r="F74" s="7">
        <v>0</v>
      </c>
      <c r="G74" s="7">
        <f>Table5[[#This Row],[0]]-Table5[[#This Row],[Column6]]</f>
        <v>410958</v>
      </c>
      <c r="H74" s="7">
        <v>883201551</v>
      </c>
      <c r="I74" s="7">
        <v>0</v>
      </c>
      <c r="J74" s="7">
        <f>Table5[[#This Row],[15911769617]]-Table5[[#This Row],[Column9]]</f>
        <v>883201551</v>
      </c>
    </row>
    <row r="75" spans="1:10" ht="23.1" customHeight="1">
      <c r="A75" s="6" t="s">
        <v>75</v>
      </c>
      <c r="B75" s="6" t="s">
        <v>470</v>
      </c>
      <c r="C75" s="6" t="s">
        <v>18</v>
      </c>
      <c r="D75" s="6">
        <v>10</v>
      </c>
      <c r="E75" s="7">
        <v>410958</v>
      </c>
      <c r="F75" s="7">
        <v>0</v>
      </c>
      <c r="G75" s="7">
        <f>Table5[[#This Row],[0]]-Table5[[#This Row],[Column6]]</f>
        <v>410958</v>
      </c>
      <c r="H75" s="7">
        <v>241818901</v>
      </c>
      <c r="I75" s="7">
        <v>0</v>
      </c>
      <c r="J75" s="7">
        <f>Table5[[#This Row],[15911769617]]-Table5[[#This Row],[Column9]]</f>
        <v>241818901</v>
      </c>
    </row>
    <row r="76" spans="1:10" ht="23.1" customHeight="1">
      <c r="A76" s="6" t="s">
        <v>73</v>
      </c>
      <c r="B76" s="6" t="s">
        <v>471</v>
      </c>
      <c r="C76" s="6" t="s">
        <v>18</v>
      </c>
      <c r="D76" s="6">
        <v>10</v>
      </c>
      <c r="E76" s="7">
        <v>410958</v>
      </c>
      <c r="F76" s="7">
        <v>0</v>
      </c>
      <c r="G76" s="7">
        <f>Table5[[#This Row],[0]]-Table5[[#This Row],[Column6]]</f>
        <v>410958</v>
      </c>
      <c r="H76" s="7">
        <v>450872211</v>
      </c>
      <c r="I76" s="7">
        <v>0</v>
      </c>
      <c r="J76" s="7">
        <f>Table5[[#This Row],[15911769617]]-Table5[[#This Row],[Column9]]</f>
        <v>450872211</v>
      </c>
    </row>
    <row r="77" spans="1:10" ht="23.1" customHeight="1">
      <c r="A77" s="6" t="s">
        <v>71</v>
      </c>
      <c r="B77" s="6" t="s">
        <v>471</v>
      </c>
      <c r="C77" s="6" t="s">
        <v>18</v>
      </c>
      <c r="D77" s="6">
        <v>10</v>
      </c>
      <c r="E77" s="7">
        <v>4439525</v>
      </c>
      <c r="F77" s="7">
        <v>0</v>
      </c>
      <c r="G77" s="7">
        <f>Table5[[#This Row],[0]]-Table5[[#This Row],[Column6]]</f>
        <v>4439525</v>
      </c>
      <c r="H77" s="7">
        <v>833707064</v>
      </c>
      <c r="I77" s="7">
        <v>0</v>
      </c>
      <c r="J77" s="7">
        <f>Table5[[#This Row],[15911769617]]-Table5[[#This Row],[Column9]]</f>
        <v>833707064</v>
      </c>
    </row>
    <row r="78" spans="1:10" ht="23.1" customHeight="1">
      <c r="A78" s="6" t="s">
        <v>69</v>
      </c>
      <c r="B78" s="6" t="s">
        <v>471</v>
      </c>
      <c r="C78" s="6" t="s">
        <v>18</v>
      </c>
      <c r="D78" s="6">
        <v>10</v>
      </c>
      <c r="E78" s="7">
        <v>155835353</v>
      </c>
      <c r="F78" s="7">
        <v>0</v>
      </c>
      <c r="G78" s="7">
        <f>Table5[[#This Row],[0]]-Table5[[#This Row],[Column6]]</f>
        <v>155835353</v>
      </c>
      <c r="H78" s="7">
        <v>884609015</v>
      </c>
      <c r="I78" s="7">
        <v>0</v>
      </c>
      <c r="J78" s="7">
        <f>Table5[[#This Row],[15911769617]]-Table5[[#This Row],[Column9]]</f>
        <v>884609015</v>
      </c>
    </row>
    <row r="79" spans="1:10" ht="23.1" customHeight="1">
      <c r="A79" s="6" t="s">
        <v>67</v>
      </c>
      <c r="B79" s="6" t="s">
        <v>471</v>
      </c>
      <c r="C79" s="6" t="s">
        <v>18</v>
      </c>
      <c r="D79" s="6">
        <v>10</v>
      </c>
      <c r="E79" s="7">
        <v>8464758</v>
      </c>
      <c r="F79" s="7">
        <v>0</v>
      </c>
      <c r="G79" s="7">
        <f>Table5[[#This Row],[0]]-Table5[[#This Row],[Column6]]</f>
        <v>8464758</v>
      </c>
      <c r="H79" s="7">
        <v>181594164</v>
      </c>
      <c r="I79" s="7">
        <v>0</v>
      </c>
      <c r="J79" s="7">
        <f>Table5[[#This Row],[15911769617]]-Table5[[#This Row],[Column9]]</f>
        <v>181594164</v>
      </c>
    </row>
    <row r="80" spans="1:10" ht="23.1" customHeight="1">
      <c r="A80" s="6" t="s">
        <v>65</v>
      </c>
      <c r="B80" s="6" t="s">
        <v>472</v>
      </c>
      <c r="C80" s="6" t="s">
        <v>18</v>
      </c>
      <c r="D80" s="6">
        <v>10</v>
      </c>
      <c r="E80" s="7">
        <v>133376179</v>
      </c>
      <c r="F80" s="7">
        <v>0</v>
      </c>
      <c r="G80" s="7">
        <f>Table5[[#This Row],[0]]-Table5[[#This Row],[Column6]]</f>
        <v>133376179</v>
      </c>
      <c r="H80" s="7">
        <v>1133803542</v>
      </c>
      <c r="I80" s="7">
        <v>0</v>
      </c>
      <c r="J80" s="7">
        <f>Table5[[#This Row],[15911769617]]-Table5[[#This Row],[Column9]]</f>
        <v>1133803542</v>
      </c>
    </row>
    <row r="81" spans="1:10" ht="23.1" customHeight="1">
      <c r="A81" s="6" t="s">
        <v>63</v>
      </c>
      <c r="B81" s="6" t="s">
        <v>472</v>
      </c>
      <c r="C81" s="6" t="s">
        <v>18</v>
      </c>
      <c r="D81" s="6">
        <v>10</v>
      </c>
      <c r="E81" s="7">
        <v>410958</v>
      </c>
      <c r="F81" s="7">
        <v>0</v>
      </c>
      <c r="G81" s="7">
        <f>Table5[[#This Row],[0]]-Table5[[#This Row],[Column6]]</f>
        <v>410958</v>
      </c>
      <c r="H81" s="7">
        <v>4780447457</v>
      </c>
      <c r="I81" s="7">
        <v>0</v>
      </c>
      <c r="J81" s="7">
        <f>Table5[[#This Row],[15911769617]]-Table5[[#This Row],[Column9]]</f>
        <v>4780447457</v>
      </c>
    </row>
    <row r="82" spans="1:10" ht="23.1" customHeight="1">
      <c r="A82" s="6" t="s">
        <v>61</v>
      </c>
      <c r="B82" s="6" t="s">
        <v>470</v>
      </c>
      <c r="C82" s="6" t="s">
        <v>18</v>
      </c>
      <c r="D82" s="6">
        <v>10</v>
      </c>
      <c r="E82" s="7">
        <v>29583408</v>
      </c>
      <c r="F82" s="7">
        <v>0</v>
      </c>
      <c r="G82" s="7">
        <f>Table5[[#This Row],[0]]-Table5[[#This Row],[Column6]]</f>
        <v>29583408</v>
      </c>
      <c r="H82" s="7">
        <v>590654904</v>
      </c>
      <c r="I82" s="7">
        <v>0</v>
      </c>
      <c r="J82" s="7">
        <f>Table5[[#This Row],[15911769617]]-Table5[[#This Row],[Column9]]</f>
        <v>590654904</v>
      </c>
    </row>
    <row r="83" spans="1:10" ht="23.1" customHeight="1">
      <c r="A83" s="6" t="s">
        <v>59</v>
      </c>
      <c r="B83" s="6" t="s">
        <v>470</v>
      </c>
      <c r="C83" s="6" t="s">
        <v>18</v>
      </c>
      <c r="D83" s="6">
        <v>10</v>
      </c>
      <c r="E83" s="7">
        <v>211071667</v>
      </c>
      <c r="F83" s="7">
        <v>0</v>
      </c>
      <c r="G83" s="7">
        <f>Table5[[#This Row],[0]]-Table5[[#This Row],[Column6]]</f>
        <v>211071667</v>
      </c>
      <c r="H83" s="7">
        <v>4464711005</v>
      </c>
      <c r="I83" s="7">
        <v>0</v>
      </c>
      <c r="J83" s="7">
        <f>Table5[[#This Row],[15911769617]]-Table5[[#This Row],[Column9]]</f>
        <v>4464711005</v>
      </c>
    </row>
    <row r="84" spans="1:10" ht="23.1" customHeight="1">
      <c r="A84" s="6" t="s">
        <v>57</v>
      </c>
      <c r="B84" s="6" t="s">
        <v>471</v>
      </c>
      <c r="C84" s="6" t="s">
        <v>18</v>
      </c>
      <c r="D84" s="6">
        <v>10</v>
      </c>
      <c r="E84" s="7">
        <v>99085736</v>
      </c>
      <c r="F84" s="7">
        <v>0</v>
      </c>
      <c r="G84" s="7">
        <f>Table5[[#This Row],[0]]-Table5[[#This Row],[Column6]]</f>
        <v>99085736</v>
      </c>
      <c r="H84" s="7">
        <v>627792965</v>
      </c>
      <c r="I84" s="7">
        <v>0</v>
      </c>
      <c r="J84" s="7">
        <f>Table5[[#This Row],[15911769617]]-Table5[[#This Row],[Column9]]</f>
        <v>627792965</v>
      </c>
    </row>
    <row r="85" spans="1:10" ht="23.1" customHeight="1">
      <c r="A85" s="6" t="s">
        <v>55</v>
      </c>
      <c r="B85" s="6" t="s">
        <v>471</v>
      </c>
      <c r="C85" s="6" t="s">
        <v>18</v>
      </c>
      <c r="D85" s="6">
        <v>10</v>
      </c>
      <c r="E85" s="7">
        <v>65561781</v>
      </c>
      <c r="F85" s="7">
        <v>0</v>
      </c>
      <c r="G85" s="7">
        <f>Table5[[#This Row],[0]]-Table5[[#This Row],[Column6]]</f>
        <v>65561781</v>
      </c>
      <c r="H85" s="7">
        <v>837605957</v>
      </c>
      <c r="I85" s="7">
        <v>0</v>
      </c>
      <c r="J85" s="7">
        <f>Table5[[#This Row],[15911769617]]-Table5[[#This Row],[Column9]]</f>
        <v>837605957</v>
      </c>
    </row>
    <row r="86" spans="1:10" ht="23.1" customHeight="1">
      <c r="A86" s="6" t="s">
        <v>53</v>
      </c>
      <c r="B86" s="6" t="s">
        <v>471</v>
      </c>
      <c r="C86" s="6" t="s">
        <v>18</v>
      </c>
      <c r="D86" s="6">
        <v>10</v>
      </c>
      <c r="E86" s="7">
        <v>62983350</v>
      </c>
      <c r="F86" s="7">
        <v>0</v>
      </c>
      <c r="G86" s="7">
        <f>Table5[[#This Row],[0]]-Table5[[#This Row],[Column6]]</f>
        <v>62983350</v>
      </c>
      <c r="H86" s="7">
        <v>713325553</v>
      </c>
      <c r="I86" s="7">
        <v>0</v>
      </c>
      <c r="J86" s="7">
        <f>Table5[[#This Row],[15911769617]]-Table5[[#This Row],[Column9]]</f>
        <v>713325553</v>
      </c>
    </row>
    <row r="87" spans="1:10" ht="23.1" customHeight="1">
      <c r="A87" s="6" t="s">
        <v>51</v>
      </c>
      <c r="B87" s="6" t="s">
        <v>471</v>
      </c>
      <c r="C87" s="6" t="s">
        <v>18</v>
      </c>
      <c r="D87" s="6">
        <v>10</v>
      </c>
      <c r="E87" s="7">
        <v>410958</v>
      </c>
      <c r="F87" s="7">
        <v>0</v>
      </c>
      <c r="G87" s="7">
        <f>Table5[[#This Row],[0]]-Table5[[#This Row],[Column6]]</f>
        <v>410958</v>
      </c>
      <c r="H87" s="7">
        <v>451194790</v>
      </c>
      <c r="I87" s="7">
        <v>0</v>
      </c>
      <c r="J87" s="7">
        <f>Table5[[#This Row],[15911769617]]-Table5[[#This Row],[Column9]]</f>
        <v>451194790</v>
      </c>
    </row>
    <row r="88" spans="1:10" ht="23.1" customHeight="1">
      <c r="A88" s="6" t="s">
        <v>49</v>
      </c>
      <c r="B88" s="6" t="s">
        <v>472</v>
      </c>
      <c r="C88" s="6" t="s">
        <v>18</v>
      </c>
      <c r="D88" s="6">
        <v>10</v>
      </c>
      <c r="E88" s="7">
        <v>410958</v>
      </c>
      <c r="F88" s="7">
        <v>0</v>
      </c>
      <c r="G88" s="7">
        <f>Table5[[#This Row],[0]]-Table5[[#This Row],[Column6]]</f>
        <v>410958</v>
      </c>
      <c r="H88" s="7">
        <v>243493397</v>
      </c>
      <c r="I88" s="7">
        <v>0</v>
      </c>
      <c r="J88" s="7">
        <f>Table5[[#This Row],[15911769617]]-Table5[[#This Row],[Column9]]</f>
        <v>243493397</v>
      </c>
    </row>
    <row r="89" spans="1:10" ht="23.1" customHeight="1">
      <c r="A89" s="6" t="s">
        <v>47</v>
      </c>
      <c r="B89" s="6" t="s">
        <v>472</v>
      </c>
      <c r="C89" s="6" t="s">
        <v>18</v>
      </c>
      <c r="D89" s="6">
        <v>10</v>
      </c>
      <c r="E89" s="7">
        <v>8438690</v>
      </c>
      <c r="F89" s="7">
        <v>0</v>
      </c>
      <c r="G89" s="7">
        <f>Table5[[#This Row],[0]]-Table5[[#This Row],[Column6]]</f>
        <v>8438690</v>
      </c>
      <c r="H89" s="7">
        <v>828298524</v>
      </c>
      <c r="I89" s="7">
        <v>0</v>
      </c>
      <c r="J89" s="7">
        <f>Table5[[#This Row],[15911769617]]-Table5[[#This Row],[Column9]]</f>
        <v>828298524</v>
      </c>
    </row>
    <row r="90" spans="1:10" ht="23.1" customHeight="1">
      <c r="A90" s="6" t="s">
        <v>45</v>
      </c>
      <c r="B90" s="6" t="s">
        <v>471</v>
      </c>
      <c r="C90" s="6" t="s">
        <v>18</v>
      </c>
      <c r="D90" s="6">
        <v>10</v>
      </c>
      <c r="E90" s="7">
        <v>119193923</v>
      </c>
      <c r="F90" s="7">
        <v>0</v>
      </c>
      <c r="G90" s="7">
        <f>Table5[[#This Row],[0]]-Table5[[#This Row],[Column6]]</f>
        <v>119193923</v>
      </c>
      <c r="H90" s="7">
        <v>551068281</v>
      </c>
      <c r="I90" s="7">
        <v>0</v>
      </c>
      <c r="J90" s="7">
        <f>Table5[[#This Row],[15911769617]]-Table5[[#This Row],[Column9]]</f>
        <v>551068281</v>
      </c>
    </row>
    <row r="91" spans="1:10" ht="23.1" customHeight="1">
      <c r="A91" s="6" t="s">
        <v>43</v>
      </c>
      <c r="B91" s="6" t="s">
        <v>435</v>
      </c>
      <c r="C91" s="6" t="s">
        <v>18</v>
      </c>
      <c r="D91" s="6">
        <v>10</v>
      </c>
      <c r="E91" s="7">
        <v>410958</v>
      </c>
      <c r="F91" s="7">
        <v>0</v>
      </c>
      <c r="G91" s="7">
        <f>Table5[[#This Row],[0]]-Table5[[#This Row],[Column6]]</f>
        <v>410958</v>
      </c>
      <c r="H91" s="7">
        <v>631191686</v>
      </c>
      <c r="I91" s="7">
        <v>0</v>
      </c>
      <c r="J91" s="7">
        <f>Table5[[#This Row],[15911769617]]-Table5[[#This Row],[Column9]]</f>
        <v>631191686</v>
      </c>
    </row>
    <row r="92" spans="1:10" ht="23.1" customHeight="1">
      <c r="A92" s="6" t="s">
        <v>41</v>
      </c>
      <c r="B92" s="6" t="s">
        <v>470</v>
      </c>
      <c r="C92" s="6" t="s">
        <v>18</v>
      </c>
      <c r="D92" s="6">
        <v>10</v>
      </c>
      <c r="E92" s="7">
        <v>9976233</v>
      </c>
      <c r="F92" s="7">
        <v>0</v>
      </c>
      <c r="G92" s="7">
        <f>Table5[[#This Row],[0]]-Table5[[#This Row],[Column6]]</f>
        <v>9976233</v>
      </c>
      <c r="H92" s="7">
        <v>32664865</v>
      </c>
      <c r="I92" s="7">
        <v>0</v>
      </c>
      <c r="J92" s="7">
        <f>Table5[[#This Row],[15911769617]]-Table5[[#This Row],[Column9]]</f>
        <v>32664865</v>
      </c>
    </row>
    <row r="93" spans="1:10" ht="23.1" customHeight="1">
      <c r="A93" s="6" t="s">
        <v>39</v>
      </c>
      <c r="B93" s="6" t="s">
        <v>478</v>
      </c>
      <c r="C93" s="6" t="s">
        <v>18</v>
      </c>
      <c r="D93" s="6">
        <v>10</v>
      </c>
      <c r="E93" s="7">
        <v>410958</v>
      </c>
      <c r="F93" s="7">
        <v>0</v>
      </c>
      <c r="G93" s="7">
        <f>Table5[[#This Row],[0]]-Table5[[#This Row],[Column6]]</f>
        <v>410958</v>
      </c>
      <c r="H93" s="7">
        <v>410958</v>
      </c>
      <c r="I93" s="7">
        <v>0</v>
      </c>
      <c r="J93" s="7">
        <f>Table5[[#This Row],[15911769617]]-Table5[[#This Row],[Column9]]</f>
        <v>410958</v>
      </c>
    </row>
    <row r="94" spans="1:10" ht="23.1" customHeight="1">
      <c r="A94" s="6" t="s">
        <v>37</v>
      </c>
      <c r="B94" s="6" t="s">
        <v>470</v>
      </c>
      <c r="C94" s="6" t="s">
        <v>18</v>
      </c>
      <c r="D94" s="6">
        <v>10</v>
      </c>
      <c r="E94" s="7">
        <v>411150</v>
      </c>
      <c r="F94" s="7">
        <v>0</v>
      </c>
      <c r="G94" s="7">
        <f>Table5[[#This Row],[0]]-Table5[[#This Row],[Column6]]</f>
        <v>411150</v>
      </c>
      <c r="H94" s="7">
        <v>4684344890</v>
      </c>
      <c r="I94" s="7">
        <v>0</v>
      </c>
      <c r="J94" s="7">
        <f>Table5[[#This Row],[15911769617]]-Table5[[#This Row],[Column9]]</f>
        <v>4684344890</v>
      </c>
    </row>
    <row r="95" spans="1:10" ht="23.1" customHeight="1">
      <c r="A95" s="6" t="s">
        <v>35</v>
      </c>
      <c r="B95" s="6" t="s">
        <v>470</v>
      </c>
      <c r="C95" s="6" t="s">
        <v>18</v>
      </c>
      <c r="D95" s="6">
        <v>10</v>
      </c>
      <c r="E95" s="7">
        <v>312626572</v>
      </c>
      <c r="F95" s="7">
        <v>0</v>
      </c>
      <c r="G95" s="7">
        <f>Table5[[#This Row],[0]]-Table5[[#This Row],[Column6]]</f>
        <v>312626572</v>
      </c>
      <c r="H95" s="7">
        <v>3520235192</v>
      </c>
      <c r="I95" s="7">
        <v>0</v>
      </c>
      <c r="J95" s="7">
        <f>Table5[[#This Row],[15911769617]]-Table5[[#This Row],[Column9]]</f>
        <v>3520235192</v>
      </c>
    </row>
    <row r="96" spans="1:10" ht="23.1" customHeight="1">
      <c r="A96" s="6" t="s">
        <v>33</v>
      </c>
      <c r="B96" s="6" t="s">
        <v>471</v>
      </c>
      <c r="C96" s="6" t="s">
        <v>18</v>
      </c>
      <c r="D96" s="6">
        <v>10</v>
      </c>
      <c r="E96" s="7">
        <v>410958</v>
      </c>
      <c r="F96" s="7">
        <v>0</v>
      </c>
      <c r="G96" s="7">
        <f>Table5[[#This Row],[0]]-Table5[[#This Row],[Column6]]</f>
        <v>410958</v>
      </c>
      <c r="H96" s="7">
        <v>581414255</v>
      </c>
      <c r="I96" s="7">
        <v>0</v>
      </c>
      <c r="J96" s="7">
        <f>Table5[[#This Row],[15911769617]]-Table5[[#This Row],[Column9]]</f>
        <v>581414255</v>
      </c>
    </row>
    <row r="97" spans="1:10" ht="23.1" customHeight="1">
      <c r="A97" s="6" t="s">
        <v>31</v>
      </c>
      <c r="B97" s="6" t="s">
        <v>471</v>
      </c>
      <c r="C97" s="6" t="s">
        <v>18</v>
      </c>
      <c r="D97" s="6">
        <v>10</v>
      </c>
      <c r="E97" s="7">
        <v>60341281</v>
      </c>
      <c r="F97" s="7">
        <v>0</v>
      </c>
      <c r="G97" s="7">
        <f>Table5[[#This Row],[0]]-Table5[[#This Row],[Column6]]</f>
        <v>60341281</v>
      </c>
      <c r="H97" s="7">
        <v>705744432</v>
      </c>
      <c r="I97" s="7">
        <v>0</v>
      </c>
      <c r="J97" s="7">
        <f>Table5[[#This Row],[15911769617]]-Table5[[#This Row],[Column9]]</f>
        <v>705744432</v>
      </c>
    </row>
    <row r="98" spans="1:10" ht="23.1" customHeight="1">
      <c r="A98" s="6" t="s">
        <v>29</v>
      </c>
      <c r="B98" s="6" t="s">
        <v>471</v>
      </c>
      <c r="C98" s="6" t="s">
        <v>18</v>
      </c>
      <c r="D98" s="6">
        <v>10</v>
      </c>
      <c r="E98" s="7">
        <v>410958</v>
      </c>
      <c r="F98" s="7">
        <v>0</v>
      </c>
      <c r="G98" s="7">
        <f>Table5[[#This Row],[0]]-Table5[[#This Row],[Column6]]</f>
        <v>410958</v>
      </c>
      <c r="H98" s="7">
        <v>693607454</v>
      </c>
      <c r="I98" s="7">
        <v>0</v>
      </c>
      <c r="J98" s="7">
        <f>Table5[[#This Row],[15911769617]]-Table5[[#This Row],[Column9]]</f>
        <v>693607454</v>
      </c>
    </row>
    <row r="99" spans="1:10" ht="23.1" customHeight="1">
      <c r="A99" s="6" t="s">
        <v>27</v>
      </c>
      <c r="B99" s="6" t="s">
        <v>471</v>
      </c>
      <c r="C99" s="6" t="s">
        <v>18</v>
      </c>
      <c r="D99" s="6">
        <v>10</v>
      </c>
      <c r="E99" s="7">
        <v>5297868</v>
      </c>
      <c r="F99" s="7">
        <v>0</v>
      </c>
      <c r="G99" s="7">
        <f>Table5[[#This Row],[0]]-Table5[[#This Row],[Column6]]</f>
        <v>5297868</v>
      </c>
      <c r="H99" s="7">
        <v>146349810</v>
      </c>
      <c r="I99" s="7">
        <v>0</v>
      </c>
      <c r="J99" s="7">
        <f>Table5[[#This Row],[15911769617]]-Table5[[#This Row],[Column9]]</f>
        <v>146349810</v>
      </c>
    </row>
    <row r="100" spans="1:10" ht="23.1" customHeight="1">
      <c r="A100" s="6" t="s">
        <v>25</v>
      </c>
      <c r="B100" s="6" t="s">
        <v>472</v>
      </c>
      <c r="C100" s="6" t="s">
        <v>18</v>
      </c>
      <c r="D100" s="6">
        <v>10</v>
      </c>
      <c r="E100" s="7">
        <v>58439319</v>
      </c>
      <c r="F100" s="7">
        <v>0</v>
      </c>
      <c r="G100" s="7">
        <f>Table5[[#This Row],[0]]-Table5[[#This Row],[Column6]]</f>
        <v>58439319</v>
      </c>
      <c r="H100" s="7">
        <v>1272512714</v>
      </c>
      <c r="I100" s="7">
        <v>0</v>
      </c>
      <c r="J100" s="7">
        <f>Table5[[#This Row],[15911769617]]-Table5[[#This Row],[Column9]]</f>
        <v>1272512714</v>
      </c>
    </row>
    <row r="101" spans="1:10" ht="23.1" customHeight="1">
      <c r="A101" s="6" t="s">
        <v>23</v>
      </c>
      <c r="B101" s="6" t="s">
        <v>472</v>
      </c>
      <c r="C101" s="6" t="s">
        <v>18</v>
      </c>
      <c r="D101" s="6">
        <v>10</v>
      </c>
      <c r="E101" s="7">
        <v>232416279</v>
      </c>
      <c r="F101" s="7">
        <v>0</v>
      </c>
      <c r="G101" s="7">
        <f>Table5[[#This Row],[0]]-Table5[[#This Row],[Column6]]</f>
        <v>232416279</v>
      </c>
      <c r="H101" s="7">
        <v>1722457114</v>
      </c>
      <c r="I101" s="7">
        <v>0</v>
      </c>
      <c r="J101" s="7">
        <f>Table5[[#This Row],[15911769617]]-Table5[[#This Row],[Column9]]</f>
        <v>1722457114</v>
      </c>
    </row>
    <row r="102" spans="1:10" ht="23.1" customHeight="1">
      <c r="A102" s="6" t="s">
        <v>21</v>
      </c>
      <c r="B102" s="6" t="s">
        <v>472</v>
      </c>
      <c r="C102" s="6" t="s">
        <v>18</v>
      </c>
      <c r="D102" s="6">
        <v>10</v>
      </c>
      <c r="E102" s="7">
        <v>11716771</v>
      </c>
      <c r="F102" s="7">
        <v>0</v>
      </c>
      <c r="G102" s="7">
        <f>Table5[[#This Row],[0]]-Table5[[#This Row],[Column6]]</f>
        <v>11716771</v>
      </c>
      <c r="H102" s="7">
        <v>459020597</v>
      </c>
      <c r="I102" s="7">
        <v>0</v>
      </c>
      <c r="J102" s="7">
        <f>Table5[[#This Row],[15911769617]]-Table5[[#This Row],[Column9]]</f>
        <v>459020597</v>
      </c>
    </row>
    <row r="103" spans="1:10" ht="23.1" customHeight="1">
      <c r="A103" s="6" t="s">
        <v>19</v>
      </c>
      <c r="B103" s="6" t="s">
        <v>435</v>
      </c>
      <c r="C103" s="6" t="s">
        <v>18</v>
      </c>
      <c r="D103" s="6">
        <v>10</v>
      </c>
      <c r="E103" s="7">
        <v>410958</v>
      </c>
      <c r="F103" s="7">
        <v>0</v>
      </c>
      <c r="G103" s="7">
        <f>Table5[[#This Row],[0]]-Table5[[#This Row],[Column6]]</f>
        <v>410958</v>
      </c>
      <c r="H103" s="7">
        <v>971069502</v>
      </c>
      <c r="I103" s="7">
        <v>0</v>
      </c>
      <c r="J103" s="7">
        <f>Table5[[#This Row],[15911769617]]-Table5[[#This Row],[Column9]]</f>
        <v>971069502</v>
      </c>
    </row>
    <row r="104" spans="1:10" ht="23.1" customHeight="1">
      <c r="A104" s="6" t="s">
        <v>15</v>
      </c>
      <c r="B104" s="6" t="s">
        <v>479</v>
      </c>
      <c r="C104" s="6" t="s">
        <v>18</v>
      </c>
      <c r="D104" s="6">
        <v>10</v>
      </c>
      <c r="E104" s="7">
        <v>410958</v>
      </c>
      <c r="F104" s="7">
        <v>0</v>
      </c>
      <c r="G104" s="7">
        <f>Table5[[#This Row],[0]]-Table5[[#This Row],[Column6]]</f>
        <v>410958</v>
      </c>
      <c r="H104" s="7">
        <v>410958</v>
      </c>
      <c r="I104" s="7">
        <v>0</v>
      </c>
      <c r="J104" s="7">
        <f>Table5[[#This Row],[15911769617]]-Table5[[#This Row],[Column9]]</f>
        <v>410958</v>
      </c>
    </row>
    <row r="105" spans="1:10" ht="23.1" customHeight="1" thickBot="1">
      <c r="A105" s="6" t="s">
        <v>182</v>
      </c>
      <c r="B105" s="6"/>
      <c r="C105" s="6"/>
      <c r="D105" s="6"/>
      <c r="E105" s="42">
        <f t="shared" ref="E105:J105" si="0">SUM(E7:E104)</f>
        <v>70984731972</v>
      </c>
      <c r="F105" s="42">
        <f t="shared" si="0"/>
        <v>0</v>
      </c>
      <c r="G105" s="42">
        <f t="shared" si="0"/>
        <v>70984731972</v>
      </c>
      <c r="H105" s="42">
        <f t="shared" si="0"/>
        <v>566902302173</v>
      </c>
      <c r="I105" s="42">
        <f t="shared" si="0"/>
        <v>0</v>
      </c>
      <c r="J105" s="42">
        <f t="shared" si="0"/>
        <v>566902302173</v>
      </c>
    </row>
    <row r="106" spans="1:10" ht="23.1" customHeight="1" thickTop="1">
      <c r="A106" s="6" t="s">
        <v>183</v>
      </c>
      <c r="B106" s="6"/>
      <c r="C106" s="6"/>
      <c r="D106" s="6"/>
      <c r="E106" s="7"/>
      <c r="F106" s="7"/>
      <c r="G106" s="7"/>
      <c r="H106" s="7"/>
      <c r="I106" s="7"/>
      <c r="J106" s="7"/>
    </row>
  </sheetData>
  <mergeCells count="7">
    <mergeCell ref="A4:E4"/>
    <mergeCell ref="B5:D5"/>
    <mergeCell ref="E5:G5"/>
    <mergeCell ref="H5:J5"/>
    <mergeCell ref="A1:J1"/>
    <mergeCell ref="A2:J2"/>
    <mergeCell ref="A3:J3"/>
  </mergeCells>
  <pageMargins left="0.7" right="0.7" top="0.75" bottom="0.75" header="0.3" footer="0.3"/>
  <pageSetup paperSize="9" scale="78" orientation="landscape" r:id="rId1"/>
  <headerFooter differentOddEven="1" differentFirst="1"/>
  <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2"/>
  <sheetViews>
    <sheetView rightToLeft="1" view="pageBreakPreview" topLeftCell="A99" zoomScale="96" zoomScaleNormal="100" zoomScaleSheetLayoutView="96" workbookViewId="0">
      <selection activeCell="AC44" sqref="AC44"/>
    </sheetView>
  </sheetViews>
  <sheetFormatPr defaultRowHeight="22.5"/>
  <cols>
    <col min="1" max="1" width="34" style="8" bestFit="1" customWidth="1"/>
    <col min="2" max="2" width="12.42578125" style="8" bestFit="1" customWidth="1"/>
    <col min="3" max="3" width="17.5703125" style="8" bestFit="1" customWidth="1"/>
    <col min="4" max="4" width="16.28515625" style="8" customWidth="1"/>
    <col min="5" max="5" width="18" style="8" hidden="1" customWidth="1"/>
    <col min="6" max="6" width="24.140625" style="8" bestFit="1" customWidth="1"/>
    <col min="7" max="7" width="12.140625" style="8" bestFit="1" customWidth="1"/>
    <col min="8" max="8" width="18.42578125" style="8" bestFit="1" customWidth="1"/>
    <col min="9" max="9" width="17.85546875" style="8" customWidth="1"/>
    <col min="10" max="10" width="19.7109375" style="8" hidden="1" customWidth="1"/>
    <col min="11" max="11" width="24.140625" style="8" bestFit="1" customWidth="1"/>
    <col min="12" max="16384" width="9.140625" style="1"/>
  </cols>
  <sheetData>
    <row r="1" spans="1:11" ht="25.5">
      <c r="A1" s="93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</row>
    <row r="2" spans="1:11" ht="25.5">
      <c r="A2" s="93" t="s">
        <v>313</v>
      </c>
      <c r="B2" s="93"/>
      <c r="C2" s="93"/>
      <c r="D2" s="93"/>
      <c r="E2" s="93"/>
      <c r="F2" s="93"/>
      <c r="G2" s="93"/>
      <c r="H2" s="93"/>
      <c r="I2" s="93"/>
      <c r="J2" s="93"/>
      <c r="K2" s="93"/>
    </row>
    <row r="3" spans="1:11" ht="25.5">
      <c r="A3" s="93" t="s">
        <v>314</v>
      </c>
      <c r="B3" s="93"/>
      <c r="C3" s="93"/>
      <c r="D3" s="93"/>
      <c r="E3" s="93"/>
      <c r="F3" s="93"/>
      <c r="G3" s="93"/>
      <c r="H3" s="93"/>
      <c r="I3" s="93"/>
      <c r="J3" s="93"/>
      <c r="K3" s="93"/>
    </row>
    <row r="4" spans="1:11" ht="25.5">
      <c r="A4" s="94" t="s">
        <v>358</v>
      </c>
      <c r="B4" s="94"/>
      <c r="C4" s="94"/>
      <c r="D4" s="94"/>
      <c r="E4" s="94"/>
      <c r="F4" s="94"/>
      <c r="G4" s="94"/>
      <c r="H4" s="94"/>
      <c r="I4" s="94"/>
      <c r="J4" s="94"/>
      <c r="K4" s="94"/>
    </row>
    <row r="5" spans="1:11" ht="16.5" customHeight="1">
      <c r="B5" s="98" t="s">
        <v>480</v>
      </c>
      <c r="C5" s="98"/>
      <c r="D5" s="98"/>
      <c r="E5" s="98"/>
      <c r="F5" s="98"/>
      <c r="G5" s="98" t="s">
        <v>316</v>
      </c>
      <c r="H5" s="98"/>
      <c r="I5" s="98"/>
      <c r="J5" s="98"/>
      <c r="K5" s="98"/>
    </row>
    <row r="6" spans="1:11">
      <c r="A6" s="18" t="s">
        <v>359</v>
      </c>
      <c r="B6" s="19" t="s">
        <v>189</v>
      </c>
      <c r="C6" s="19" t="s">
        <v>360</v>
      </c>
      <c r="D6" s="19" t="str">
        <f>E6</f>
        <v>ارزش دفتری</v>
      </c>
      <c r="E6" s="19" t="s">
        <v>361</v>
      </c>
      <c r="F6" s="20" t="s">
        <v>362</v>
      </c>
      <c r="G6" s="19" t="s">
        <v>189</v>
      </c>
      <c r="H6" s="19" t="s">
        <v>191</v>
      </c>
      <c r="I6" s="19" t="str">
        <f>J6</f>
        <v>ارزش دفتری</v>
      </c>
      <c r="J6" s="19" t="s">
        <v>361</v>
      </c>
      <c r="K6" s="20" t="s">
        <v>362</v>
      </c>
    </row>
    <row r="7" spans="1:11" ht="23.1" customHeight="1">
      <c r="A7" s="6" t="s">
        <v>346</v>
      </c>
      <c r="B7" s="7">
        <v>0</v>
      </c>
      <c r="C7" s="7">
        <v>0</v>
      </c>
      <c r="D7" s="7">
        <f>-1*Table6[[#This Row],[Column4]]</f>
        <v>0</v>
      </c>
      <c r="E7" s="7">
        <v>0</v>
      </c>
      <c r="F7" s="7">
        <f>Table6[[#This Row],[Column3]]-Table6[[#This Row],[Column1]]</f>
        <v>0</v>
      </c>
      <c r="G7" s="7">
        <v>973952</v>
      </c>
      <c r="H7" s="7">
        <v>4836915905</v>
      </c>
      <c r="I7" s="7">
        <f>-1*Table6[[#This Row],[-4844135015.0000]]</f>
        <v>4844135015</v>
      </c>
      <c r="J7" s="7">
        <v>-4844135015</v>
      </c>
      <c r="K7" s="7">
        <f>Table6[[#This Row],[4836915905]]-Table6[[#This Row],[Column2]]</f>
        <v>-7219110</v>
      </c>
    </row>
    <row r="8" spans="1:11" ht="23.1" customHeight="1">
      <c r="A8" s="6" t="s">
        <v>200</v>
      </c>
      <c r="B8" s="7">
        <v>217254</v>
      </c>
      <c r="C8" s="7">
        <v>22197319760</v>
      </c>
      <c r="D8" s="7">
        <f>-1*Table6[[#This Row],[Column4]]</f>
        <v>21932253572</v>
      </c>
      <c r="E8" s="7">
        <v>-21932253572</v>
      </c>
      <c r="F8" s="7">
        <f>Table6[[#This Row],[Column3]]-Table6[[#This Row],[Column1]]</f>
        <v>265066188</v>
      </c>
      <c r="G8" s="7">
        <v>2058908</v>
      </c>
      <c r="H8" s="7">
        <v>233319245377</v>
      </c>
      <c r="I8" s="7">
        <f>-1*Table6[[#This Row],[-4844135015.0000]]</f>
        <v>198705854716</v>
      </c>
      <c r="J8" s="7">
        <v>-198705854716</v>
      </c>
      <c r="K8" s="7">
        <f>Table6[[#This Row],[4836915905]]-Table6[[#This Row],[Column2]]</f>
        <v>34613390661</v>
      </c>
    </row>
    <row r="9" spans="1:11" ht="23.1" customHeight="1">
      <c r="A9" s="6" t="s">
        <v>209</v>
      </c>
      <c r="B9" s="7">
        <v>58143</v>
      </c>
      <c r="C9" s="7">
        <v>1653226293</v>
      </c>
      <c r="D9" s="7">
        <f>-1*Table6[[#This Row],[Column4]]</f>
        <v>2355793183</v>
      </c>
      <c r="E9" s="7">
        <v>-2355793183</v>
      </c>
      <c r="F9" s="7">
        <f>Table6[[#This Row],[Column3]]-Table6[[#This Row],[Column1]]</f>
        <v>-702566890</v>
      </c>
      <c r="G9" s="7">
        <v>4387450</v>
      </c>
      <c r="H9" s="7">
        <v>161337795430</v>
      </c>
      <c r="I9" s="7">
        <f>-1*Table6[[#This Row],[-4844135015.0000]]</f>
        <v>203766494105</v>
      </c>
      <c r="J9" s="7">
        <v>-203766494105</v>
      </c>
      <c r="K9" s="7">
        <f>Table6[[#This Row],[4836915905]]-Table6[[#This Row],[Column2]]</f>
        <v>-42428698675</v>
      </c>
    </row>
    <row r="10" spans="1:11" ht="23.1" customHeight="1">
      <c r="A10" s="6" t="s">
        <v>251</v>
      </c>
      <c r="B10" s="7">
        <v>502918</v>
      </c>
      <c r="C10" s="7">
        <v>65491908320</v>
      </c>
      <c r="D10" s="7">
        <f>-1*Table6[[#This Row],[Column4]]</f>
        <v>65877649513</v>
      </c>
      <c r="E10" s="7">
        <v>-65877649513</v>
      </c>
      <c r="F10" s="7">
        <f>Table6[[#This Row],[Column3]]-Table6[[#This Row],[Column1]]</f>
        <v>-385741193</v>
      </c>
      <c r="G10" s="7">
        <v>6133245</v>
      </c>
      <c r="H10" s="7">
        <v>684042822579</v>
      </c>
      <c r="I10" s="7">
        <f>-1*Table6[[#This Row],[-4844135015.0000]]</f>
        <v>660096390663</v>
      </c>
      <c r="J10" s="7">
        <v>-660096390663</v>
      </c>
      <c r="K10" s="7">
        <f>Table6[[#This Row],[4836915905]]-Table6[[#This Row],[Column2]]</f>
        <v>23946431916</v>
      </c>
    </row>
    <row r="11" spans="1:11" ht="23.1" customHeight="1">
      <c r="A11" s="6" t="s">
        <v>239</v>
      </c>
      <c r="B11" s="7">
        <v>12274856</v>
      </c>
      <c r="C11" s="7">
        <v>36269633950</v>
      </c>
      <c r="D11" s="7">
        <f>-1*Table6[[#This Row],[Column4]]</f>
        <v>50337107311</v>
      </c>
      <c r="E11" s="7">
        <v>-50337107311</v>
      </c>
      <c r="F11" s="7">
        <f>Table6[[#This Row],[Column3]]-Table6[[#This Row],[Column1]]</f>
        <v>-14067473361</v>
      </c>
      <c r="G11" s="7">
        <v>123134823</v>
      </c>
      <c r="H11" s="7">
        <v>550750392224</v>
      </c>
      <c r="I11" s="7">
        <f>-1*Table6[[#This Row],[-4844135015.0000]]</f>
        <v>590889697650</v>
      </c>
      <c r="J11" s="7">
        <v>-590889697650</v>
      </c>
      <c r="K11" s="7">
        <f>Table6[[#This Row],[4836915905]]-Table6[[#This Row],[Column2]]</f>
        <v>-40139305426</v>
      </c>
    </row>
    <row r="12" spans="1:11" ht="23.1" customHeight="1">
      <c r="A12" s="6" t="s">
        <v>216</v>
      </c>
      <c r="B12" s="7">
        <v>118815</v>
      </c>
      <c r="C12" s="7">
        <v>10961858176</v>
      </c>
      <c r="D12" s="7">
        <f>-1*Table6[[#This Row],[Column4]]</f>
        <v>11188388396</v>
      </c>
      <c r="E12" s="7">
        <v>-11188388396</v>
      </c>
      <c r="F12" s="7">
        <f>Table6[[#This Row],[Column3]]-Table6[[#This Row],[Column1]]</f>
        <v>-226530220</v>
      </c>
      <c r="G12" s="7">
        <v>6739294</v>
      </c>
      <c r="H12" s="7">
        <v>627887943990</v>
      </c>
      <c r="I12" s="7">
        <f>-1*Table6[[#This Row],[-4844135015.0000]]</f>
        <v>599260733917</v>
      </c>
      <c r="J12" s="7">
        <v>-599260733917</v>
      </c>
      <c r="K12" s="7">
        <f>Table6[[#This Row],[4836915905]]-Table6[[#This Row],[Column2]]</f>
        <v>28627210073</v>
      </c>
    </row>
    <row r="13" spans="1:11" ht="23.1" customHeight="1">
      <c r="A13" s="6" t="s">
        <v>253</v>
      </c>
      <c r="B13" s="7">
        <v>94899</v>
      </c>
      <c r="C13" s="7">
        <v>11436967215</v>
      </c>
      <c r="D13" s="7">
        <f>-1*Table6[[#This Row],[Column4]]</f>
        <v>7909750426</v>
      </c>
      <c r="E13" s="7">
        <v>-7909750426</v>
      </c>
      <c r="F13" s="7">
        <f>Table6[[#This Row],[Column3]]-Table6[[#This Row],[Column1]]</f>
        <v>3527216789</v>
      </c>
      <c r="G13" s="7">
        <v>3395910</v>
      </c>
      <c r="H13" s="7">
        <v>332442472523</v>
      </c>
      <c r="I13" s="7">
        <f>-1*Table6[[#This Row],[-4844135015.0000]]</f>
        <v>266714656797</v>
      </c>
      <c r="J13" s="7">
        <v>-266714656797</v>
      </c>
      <c r="K13" s="7">
        <f>Table6[[#This Row],[4836915905]]-Table6[[#This Row],[Column2]]</f>
        <v>65727815726</v>
      </c>
    </row>
    <row r="14" spans="1:11" ht="23.1" customHeight="1">
      <c r="A14" s="6" t="s">
        <v>271</v>
      </c>
      <c r="B14" s="7">
        <v>101000</v>
      </c>
      <c r="C14" s="7">
        <v>9433724995</v>
      </c>
      <c r="D14" s="7">
        <f>-1*Table6[[#This Row],[Column4]]</f>
        <v>10104018290</v>
      </c>
      <c r="E14" s="7">
        <v>-10104018290</v>
      </c>
      <c r="F14" s="7">
        <f>Table6[[#This Row],[Column3]]-Table6[[#This Row],[Column1]]</f>
        <v>-670293295</v>
      </c>
      <c r="G14" s="7">
        <v>30455548</v>
      </c>
      <c r="H14" s="7">
        <v>2572535096410</v>
      </c>
      <c r="I14" s="7">
        <f>-1*Table6[[#This Row],[-4844135015.0000]]</f>
        <v>2472325553921</v>
      </c>
      <c r="J14" s="7">
        <v>-2472325553921</v>
      </c>
      <c r="K14" s="7">
        <f>Table6[[#This Row],[4836915905]]-Table6[[#This Row],[Column2]]</f>
        <v>100209542489</v>
      </c>
    </row>
    <row r="15" spans="1:11" ht="23.1" customHeight="1">
      <c r="A15" s="6" t="s">
        <v>275</v>
      </c>
      <c r="B15" s="7">
        <v>1205218</v>
      </c>
      <c r="C15" s="7">
        <v>7888387021</v>
      </c>
      <c r="D15" s="7">
        <f>-1*Table6[[#This Row],[Column4]]</f>
        <v>9076417634</v>
      </c>
      <c r="E15" s="7">
        <v>-9076417634</v>
      </c>
      <c r="F15" s="7">
        <f>Table6[[#This Row],[Column3]]-Table6[[#This Row],[Column1]]</f>
        <v>-1188030613</v>
      </c>
      <c r="G15" s="7">
        <v>105663318</v>
      </c>
      <c r="H15" s="7">
        <v>561487813174</v>
      </c>
      <c r="I15" s="7">
        <f>-1*Table6[[#This Row],[-4844135015.0000]]</f>
        <v>516918924096</v>
      </c>
      <c r="J15" s="7">
        <v>-516918924096</v>
      </c>
      <c r="K15" s="7">
        <f>Table6[[#This Row],[4836915905]]-Table6[[#This Row],[Column2]]</f>
        <v>44568889078</v>
      </c>
    </row>
    <row r="16" spans="1:11" ht="23.1" customHeight="1">
      <c r="A16" s="6" t="s">
        <v>270</v>
      </c>
      <c r="B16" s="7">
        <v>3700903</v>
      </c>
      <c r="C16" s="7">
        <v>48915756931</v>
      </c>
      <c r="D16" s="7">
        <f>-1*Table6[[#This Row],[Column4]]</f>
        <v>43098164327</v>
      </c>
      <c r="E16" s="7">
        <v>-43098164327</v>
      </c>
      <c r="F16" s="7">
        <f>Table6[[#This Row],[Column3]]-Table6[[#This Row],[Column1]]</f>
        <v>5817592604</v>
      </c>
      <c r="G16" s="7">
        <v>21965409</v>
      </c>
      <c r="H16" s="7">
        <v>1188215341175</v>
      </c>
      <c r="I16" s="7">
        <f>-1*Table6[[#This Row],[-4844135015.0000]]</f>
        <v>1101790475064</v>
      </c>
      <c r="J16" s="7">
        <v>-1101790475064</v>
      </c>
      <c r="K16" s="7">
        <f>Table6[[#This Row],[4836915905]]-Table6[[#This Row],[Column2]]</f>
        <v>86424866111</v>
      </c>
    </row>
    <row r="17" spans="1:11" ht="23.1" customHeight="1">
      <c r="A17" s="6" t="s">
        <v>272</v>
      </c>
      <c r="B17" s="7">
        <v>218831</v>
      </c>
      <c r="C17" s="7">
        <v>5536322359</v>
      </c>
      <c r="D17" s="7">
        <f>-1*Table6[[#This Row],[Column4]]</f>
        <v>5830977246</v>
      </c>
      <c r="E17" s="7">
        <v>-5830977246</v>
      </c>
      <c r="F17" s="7">
        <f>Table6[[#This Row],[Column3]]-Table6[[#This Row],[Column1]]</f>
        <v>-294654887</v>
      </c>
      <c r="G17" s="7">
        <v>5370967</v>
      </c>
      <c r="H17" s="7">
        <v>149755510741</v>
      </c>
      <c r="I17" s="7">
        <f>-1*Table6[[#This Row],[-4844135015.0000]]</f>
        <v>135313631415</v>
      </c>
      <c r="J17" s="7">
        <v>-135313631415</v>
      </c>
      <c r="K17" s="7">
        <f>Table6[[#This Row],[4836915905]]-Table6[[#This Row],[Column2]]</f>
        <v>14441879326</v>
      </c>
    </row>
    <row r="18" spans="1:11" ht="23.1" customHeight="1">
      <c r="A18" s="6" t="s">
        <v>246</v>
      </c>
      <c r="B18" s="7">
        <v>703391</v>
      </c>
      <c r="C18" s="7">
        <v>7657284449</v>
      </c>
      <c r="D18" s="7">
        <f>-1*Table6[[#This Row],[Column4]]</f>
        <v>10507825533</v>
      </c>
      <c r="E18" s="7">
        <v>-10507825533</v>
      </c>
      <c r="F18" s="7">
        <f>Table6[[#This Row],[Column3]]-Table6[[#This Row],[Column1]]</f>
        <v>-2850541084</v>
      </c>
      <c r="G18" s="7">
        <v>5994944</v>
      </c>
      <c r="H18" s="7">
        <v>104659771189</v>
      </c>
      <c r="I18" s="7">
        <f>-1*Table6[[#This Row],[-4844135015.0000]]</f>
        <v>159154901849</v>
      </c>
      <c r="J18" s="7">
        <v>-159154901849</v>
      </c>
      <c r="K18" s="7">
        <f>Table6[[#This Row],[4836915905]]-Table6[[#This Row],[Column2]]</f>
        <v>-54495130660</v>
      </c>
    </row>
    <row r="19" spans="1:11" ht="23.1" customHeight="1">
      <c r="A19" s="6" t="s">
        <v>231</v>
      </c>
      <c r="B19" s="7">
        <v>298841</v>
      </c>
      <c r="C19" s="7">
        <v>2164962263</v>
      </c>
      <c r="D19" s="7">
        <f>-1*Table6[[#This Row],[Column4]]</f>
        <v>4761861686</v>
      </c>
      <c r="E19" s="7">
        <v>-4761861686</v>
      </c>
      <c r="F19" s="7">
        <f>Table6[[#This Row],[Column3]]-Table6[[#This Row],[Column1]]</f>
        <v>-2596899423</v>
      </c>
      <c r="G19" s="7">
        <v>10343830</v>
      </c>
      <c r="H19" s="7">
        <v>124779150597</v>
      </c>
      <c r="I19" s="7">
        <f>-1*Table6[[#This Row],[-4844135015.0000]]</f>
        <v>181320595694</v>
      </c>
      <c r="J19" s="7">
        <v>-181320595694</v>
      </c>
      <c r="K19" s="7">
        <f>Table6[[#This Row],[4836915905]]-Table6[[#This Row],[Column2]]</f>
        <v>-56541445097</v>
      </c>
    </row>
    <row r="20" spans="1:11" ht="23.1" customHeight="1">
      <c r="A20" s="6" t="s">
        <v>236</v>
      </c>
      <c r="B20" s="7">
        <v>246691</v>
      </c>
      <c r="C20" s="7">
        <v>5881839384</v>
      </c>
      <c r="D20" s="7">
        <f>-1*Table6[[#This Row],[Column4]]</f>
        <v>7733252888</v>
      </c>
      <c r="E20" s="7">
        <v>-7733252888</v>
      </c>
      <c r="F20" s="7">
        <f>Table6[[#This Row],[Column3]]-Table6[[#This Row],[Column1]]</f>
        <v>-1851413504</v>
      </c>
      <c r="G20" s="7">
        <v>13818157</v>
      </c>
      <c r="H20" s="7">
        <v>484050703938</v>
      </c>
      <c r="I20" s="7">
        <f>-1*Table6[[#This Row],[-4844135015.0000]]</f>
        <v>478016585171</v>
      </c>
      <c r="J20" s="7">
        <v>-478016585171</v>
      </c>
      <c r="K20" s="7">
        <f>Table6[[#This Row],[4836915905]]-Table6[[#This Row],[Column2]]</f>
        <v>6034118767</v>
      </c>
    </row>
    <row r="21" spans="1:11" ht="23.1" customHeight="1">
      <c r="A21" s="6" t="s">
        <v>247</v>
      </c>
      <c r="B21" s="7">
        <v>467791</v>
      </c>
      <c r="C21" s="7">
        <v>14041868083</v>
      </c>
      <c r="D21" s="7">
        <f>-1*Table6[[#This Row],[Column4]]</f>
        <v>14990530642</v>
      </c>
      <c r="E21" s="7">
        <v>-14990530642</v>
      </c>
      <c r="F21" s="7">
        <f>Table6[[#This Row],[Column3]]-Table6[[#This Row],[Column1]]</f>
        <v>-948662559</v>
      </c>
      <c r="G21" s="7">
        <v>4797012</v>
      </c>
      <c r="H21" s="7">
        <v>156487214224</v>
      </c>
      <c r="I21" s="7">
        <f>-1*Table6[[#This Row],[-4844135015.0000]]</f>
        <v>151460772771</v>
      </c>
      <c r="J21" s="7">
        <v>-151460772771</v>
      </c>
      <c r="K21" s="7">
        <f>Table6[[#This Row],[4836915905]]-Table6[[#This Row],[Column2]]</f>
        <v>5026441453</v>
      </c>
    </row>
    <row r="22" spans="1:11" ht="23.1" customHeight="1">
      <c r="A22" s="6" t="s">
        <v>222</v>
      </c>
      <c r="B22" s="7">
        <v>35660</v>
      </c>
      <c r="C22" s="7">
        <v>479882569</v>
      </c>
      <c r="D22" s="7">
        <f>-1*Table6[[#This Row],[Column4]]</f>
        <v>581097203</v>
      </c>
      <c r="E22" s="7">
        <v>-581097203</v>
      </c>
      <c r="F22" s="7">
        <f>Table6[[#This Row],[Column3]]-Table6[[#This Row],[Column1]]</f>
        <v>-101214634</v>
      </c>
      <c r="G22" s="7">
        <v>4839511</v>
      </c>
      <c r="H22" s="7">
        <v>149799309074</v>
      </c>
      <c r="I22" s="7">
        <f>-1*Table6[[#This Row],[-4844135015.0000]]</f>
        <v>184810209684</v>
      </c>
      <c r="J22" s="7">
        <v>-184810209684</v>
      </c>
      <c r="K22" s="7">
        <f>Table6[[#This Row],[4836915905]]-Table6[[#This Row],[Column2]]</f>
        <v>-35010900610</v>
      </c>
    </row>
    <row r="23" spans="1:11" ht="23.1" customHeight="1">
      <c r="A23" s="6" t="s">
        <v>227</v>
      </c>
      <c r="B23" s="7">
        <v>1525996</v>
      </c>
      <c r="C23" s="7">
        <v>22989930423</v>
      </c>
      <c r="D23" s="7">
        <f>-1*Table6[[#This Row],[Column4]]</f>
        <v>24983163108</v>
      </c>
      <c r="E23" s="7">
        <v>-24983163108</v>
      </c>
      <c r="F23" s="7">
        <f>Table6[[#This Row],[Column3]]-Table6[[#This Row],[Column1]]</f>
        <v>-1993232685</v>
      </c>
      <c r="G23" s="7">
        <v>14174787</v>
      </c>
      <c r="H23" s="7">
        <v>269260672980</v>
      </c>
      <c r="I23" s="7">
        <f>-1*Table6[[#This Row],[-4844135015.0000]]</f>
        <v>281885541606</v>
      </c>
      <c r="J23" s="7">
        <v>-281885541606</v>
      </c>
      <c r="K23" s="7">
        <f>Table6[[#This Row],[4836915905]]-Table6[[#This Row],[Column2]]</f>
        <v>-12624868626</v>
      </c>
    </row>
    <row r="24" spans="1:11" ht="23.1" customHeight="1">
      <c r="A24" s="6" t="s">
        <v>234</v>
      </c>
      <c r="B24" s="7">
        <v>89184</v>
      </c>
      <c r="C24" s="7">
        <v>1942253692</v>
      </c>
      <c r="D24" s="7">
        <f>-1*Table6[[#This Row],[Column4]]</f>
        <v>2294297891</v>
      </c>
      <c r="E24" s="7">
        <v>-2294297891</v>
      </c>
      <c r="F24" s="7">
        <f>Table6[[#This Row],[Column3]]-Table6[[#This Row],[Column1]]</f>
        <v>-352044199</v>
      </c>
      <c r="G24" s="7">
        <v>9225927</v>
      </c>
      <c r="H24" s="7">
        <v>264012915669</v>
      </c>
      <c r="I24" s="7">
        <f>-1*Table6[[#This Row],[-4844135015.0000]]</f>
        <v>279932432360</v>
      </c>
      <c r="J24" s="7">
        <v>-279932432360</v>
      </c>
      <c r="K24" s="7">
        <f>Table6[[#This Row],[4836915905]]-Table6[[#This Row],[Column2]]</f>
        <v>-15919516691</v>
      </c>
    </row>
    <row r="25" spans="1:11" ht="23.1" customHeight="1">
      <c r="A25" s="6" t="s">
        <v>256</v>
      </c>
      <c r="B25" s="7">
        <v>227296</v>
      </c>
      <c r="C25" s="7">
        <v>9176528789</v>
      </c>
      <c r="D25" s="7">
        <f>-1*Table6[[#This Row],[Column4]]</f>
        <v>8913620687</v>
      </c>
      <c r="E25" s="7">
        <v>-8913620687</v>
      </c>
      <c r="F25" s="7">
        <f>Table6[[#This Row],[Column3]]-Table6[[#This Row],[Column1]]</f>
        <v>262908102</v>
      </c>
      <c r="G25" s="7">
        <v>6062232</v>
      </c>
      <c r="H25" s="7">
        <v>233091318976</v>
      </c>
      <c r="I25" s="7">
        <f>-1*Table6[[#This Row],[-4844135015.0000]]</f>
        <v>220912584956</v>
      </c>
      <c r="J25" s="7">
        <v>-220912584956</v>
      </c>
      <c r="K25" s="7">
        <f>Table6[[#This Row],[4836915905]]-Table6[[#This Row],[Column2]]</f>
        <v>12178734020</v>
      </c>
    </row>
    <row r="26" spans="1:11" ht="23.1" customHeight="1">
      <c r="A26" s="6" t="s">
        <v>201</v>
      </c>
      <c r="B26" s="7">
        <v>200000</v>
      </c>
      <c r="C26" s="7">
        <v>3083654650</v>
      </c>
      <c r="D26" s="7">
        <f>-1*Table6[[#This Row],[Column4]]</f>
        <v>2867115425</v>
      </c>
      <c r="E26" s="7">
        <v>-2867115425</v>
      </c>
      <c r="F26" s="7">
        <f>Table6[[#This Row],[Column3]]-Table6[[#This Row],[Column1]]</f>
        <v>216539225</v>
      </c>
      <c r="G26" s="7">
        <v>7403856</v>
      </c>
      <c r="H26" s="7">
        <v>256568424486</v>
      </c>
      <c r="I26" s="7">
        <f>-1*Table6[[#This Row],[-4844135015.0000]]</f>
        <v>249809460435</v>
      </c>
      <c r="J26" s="7">
        <v>-249809460435</v>
      </c>
      <c r="K26" s="7">
        <f>Table6[[#This Row],[4836915905]]-Table6[[#This Row],[Column2]]</f>
        <v>6758964051</v>
      </c>
    </row>
    <row r="27" spans="1:11" ht="23.1" customHeight="1">
      <c r="A27" s="6" t="s">
        <v>210</v>
      </c>
      <c r="B27" s="7">
        <v>85633</v>
      </c>
      <c r="C27" s="7">
        <v>345381040</v>
      </c>
      <c r="D27" s="7">
        <f>-1*Table6[[#This Row],[Column4]]</f>
        <v>513451152</v>
      </c>
      <c r="E27" s="7">
        <v>-513451152</v>
      </c>
      <c r="F27" s="7">
        <f>Table6[[#This Row],[Column3]]-Table6[[#This Row],[Column1]]</f>
        <v>-168070112</v>
      </c>
      <c r="G27" s="7">
        <v>32615977</v>
      </c>
      <c r="H27" s="7">
        <v>208644222267</v>
      </c>
      <c r="I27" s="7">
        <f>-1*Table6[[#This Row],[-4844135015.0000]]</f>
        <v>244212565359</v>
      </c>
      <c r="J27" s="7">
        <v>-244212565359</v>
      </c>
      <c r="K27" s="7">
        <f>Table6[[#This Row],[4836915905]]-Table6[[#This Row],[Column2]]</f>
        <v>-35568343092</v>
      </c>
    </row>
    <row r="28" spans="1:11" ht="23.1" customHeight="1">
      <c r="A28" s="6" t="s">
        <v>233</v>
      </c>
      <c r="B28" s="7">
        <v>62374</v>
      </c>
      <c r="C28" s="7">
        <v>786973371</v>
      </c>
      <c r="D28" s="7">
        <f>-1*Table6[[#This Row],[Column4]]</f>
        <v>1397893319</v>
      </c>
      <c r="E28" s="7">
        <v>-1397893319</v>
      </c>
      <c r="F28" s="7">
        <f>Table6[[#This Row],[Column3]]-Table6[[#This Row],[Column1]]</f>
        <v>-610919948</v>
      </c>
      <c r="G28" s="7">
        <v>3025360</v>
      </c>
      <c r="H28" s="7">
        <v>72343158238</v>
      </c>
      <c r="I28" s="7">
        <f>-1*Table6[[#This Row],[-4844135015.0000]]</f>
        <v>108924773874</v>
      </c>
      <c r="J28" s="7">
        <v>-108924773874</v>
      </c>
      <c r="K28" s="7">
        <f>Table6[[#This Row],[4836915905]]-Table6[[#This Row],[Column2]]</f>
        <v>-36581615636</v>
      </c>
    </row>
    <row r="29" spans="1:11" ht="23.1" customHeight="1">
      <c r="A29" s="6" t="s">
        <v>243</v>
      </c>
      <c r="B29" s="7">
        <v>58968</v>
      </c>
      <c r="C29" s="7">
        <v>1952561763</v>
      </c>
      <c r="D29" s="7">
        <f>-1*Table6[[#This Row],[Column4]]</f>
        <v>1529561435</v>
      </c>
      <c r="E29" s="7">
        <v>-1529561435</v>
      </c>
      <c r="F29" s="7">
        <f>Table6[[#This Row],[Column3]]-Table6[[#This Row],[Column1]]</f>
        <v>423000328</v>
      </c>
      <c r="G29" s="7">
        <v>7057524</v>
      </c>
      <c r="H29" s="7">
        <v>275321189834</v>
      </c>
      <c r="I29" s="7">
        <f>-1*Table6[[#This Row],[-4844135015.0000]]</f>
        <v>228005668305</v>
      </c>
      <c r="J29" s="7">
        <v>-228005668305</v>
      </c>
      <c r="K29" s="7">
        <f>Table6[[#This Row],[4836915905]]-Table6[[#This Row],[Column2]]</f>
        <v>47315521529</v>
      </c>
    </row>
    <row r="30" spans="1:11" ht="23.1" customHeight="1">
      <c r="A30" s="6" t="s">
        <v>225</v>
      </c>
      <c r="B30" s="7">
        <v>285419</v>
      </c>
      <c r="C30" s="7">
        <v>7331430385</v>
      </c>
      <c r="D30" s="7">
        <f>-1*Table6[[#This Row],[Column4]]</f>
        <v>11527235587</v>
      </c>
      <c r="E30" s="7">
        <v>-11527235587</v>
      </c>
      <c r="F30" s="7">
        <f>Table6[[#This Row],[Column3]]-Table6[[#This Row],[Column1]]</f>
        <v>-4195805202</v>
      </c>
      <c r="G30" s="7">
        <v>2224139</v>
      </c>
      <c r="H30" s="7">
        <v>67927108702</v>
      </c>
      <c r="I30" s="7">
        <f>-1*Table6[[#This Row],[-4844135015.0000]]</f>
        <v>93731308581</v>
      </c>
      <c r="J30" s="7">
        <v>-93731308581</v>
      </c>
      <c r="K30" s="7">
        <f>Table6[[#This Row],[4836915905]]-Table6[[#This Row],[Column2]]</f>
        <v>-25804199879</v>
      </c>
    </row>
    <row r="31" spans="1:11" ht="23.1" customHeight="1">
      <c r="A31" s="6" t="s">
        <v>224</v>
      </c>
      <c r="B31" s="7">
        <v>501398</v>
      </c>
      <c r="C31" s="7">
        <v>10620877073</v>
      </c>
      <c r="D31" s="7">
        <f>-1*Table6[[#This Row],[Column4]]</f>
        <v>13398496711</v>
      </c>
      <c r="E31" s="7">
        <v>-13398496711</v>
      </c>
      <c r="F31" s="7">
        <f>Table6[[#This Row],[Column3]]-Table6[[#This Row],[Column1]]</f>
        <v>-2777619638</v>
      </c>
      <c r="G31" s="7">
        <v>5195315</v>
      </c>
      <c r="H31" s="7">
        <v>136282273309</v>
      </c>
      <c r="I31" s="7">
        <f>-1*Table6[[#This Row],[-4844135015.0000]]</f>
        <v>174238843704</v>
      </c>
      <c r="J31" s="7">
        <v>-174238843704</v>
      </c>
      <c r="K31" s="7">
        <f>Table6[[#This Row],[4836915905]]-Table6[[#This Row],[Column2]]</f>
        <v>-37956570395</v>
      </c>
    </row>
    <row r="32" spans="1:11" ht="23.1" customHeight="1">
      <c r="A32" s="6" t="s">
        <v>255</v>
      </c>
      <c r="B32" s="7">
        <v>1148625</v>
      </c>
      <c r="C32" s="7">
        <v>14304358950</v>
      </c>
      <c r="D32" s="7">
        <f>-1*Table6[[#This Row],[Column4]]</f>
        <v>14044729168</v>
      </c>
      <c r="E32" s="7">
        <v>-14044729168</v>
      </c>
      <c r="F32" s="7">
        <f>Table6[[#This Row],[Column3]]-Table6[[#This Row],[Column1]]</f>
        <v>259629782</v>
      </c>
      <c r="G32" s="7">
        <v>21506999</v>
      </c>
      <c r="H32" s="7">
        <v>418467985727</v>
      </c>
      <c r="I32" s="7">
        <f>-1*Table6[[#This Row],[-4844135015.0000]]</f>
        <v>496721625614</v>
      </c>
      <c r="J32" s="7">
        <v>-496721625614</v>
      </c>
      <c r="K32" s="7">
        <f>Table6[[#This Row],[4836915905]]-Table6[[#This Row],[Column2]]</f>
        <v>-78253639887</v>
      </c>
    </row>
    <row r="33" spans="1:11" ht="23.1" customHeight="1">
      <c r="A33" s="6" t="s">
        <v>235</v>
      </c>
      <c r="B33" s="7">
        <v>4963357</v>
      </c>
      <c r="C33" s="7">
        <v>43444243949</v>
      </c>
      <c r="D33" s="7">
        <f>-1*Table6[[#This Row],[Column4]]</f>
        <v>57166932868</v>
      </c>
      <c r="E33" s="7">
        <v>-57166932868</v>
      </c>
      <c r="F33" s="7">
        <f>Table6[[#This Row],[Column3]]-Table6[[#This Row],[Column1]]</f>
        <v>-13722688919</v>
      </c>
      <c r="G33" s="7">
        <v>27302137</v>
      </c>
      <c r="H33" s="7">
        <v>357770032852</v>
      </c>
      <c r="I33" s="7">
        <f>-1*Table6[[#This Row],[-4844135015.0000]]</f>
        <v>409838663634</v>
      </c>
      <c r="J33" s="7">
        <v>-409838663634</v>
      </c>
      <c r="K33" s="7">
        <f>Table6[[#This Row],[4836915905]]-Table6[[#This Row],[Column2]]</f>
        <v>-52068630782</v>
      </c>
    </row>
    <row r="34" spans="1:11" ht="23.1" customHeight="1">
      <c r="A34" s="6" t="s">
        <v>228</v>
      </c>
      <c r="B34" s="7">
        <v>1786275</v>
      </c>
      <c r="C34" s="7">
        <v>58033901122</v>
      </c>
      <c r="D34" s="7">
        <f>-1*Table6[[#This Row],[Column4]]</f>
        <v>64820527946</v>
      </c>
      <c r="E34" s="7">
        <v>-64820527946</v>
      </c>
      <c r="F34" s="7">
        <f>Table6[[#This Row],[Column3]]-Table6[[#This Row],[Column1]]</f>
        <v>-6786626824</v>
      </c>
      <c r="G34" s="7">
        <v>40359321</v>
      </c>
      <c r="H34" s="7">
        <v>1411893141871</v>
      </c>
      <c r="I34" s="7">
        <f>-1*Table6[[#This Row],[-4844135015.0000]]</f>
        <v>1481170415616</v>
      </c>
      <c r="J34" s="7">
        <v>-1481170415616</v>
      </c>
      <c r="K34" s="7">
        <f>Table6[[#This Row],[4836915905]]-Table6[[#This Row],[Column2]]</f>
        <v>-69277273745</v>
      </c>
    </row>
    <row r="35" spans="1:11" ht="23.1" customHeight="1">
      <c r="A35" s="6" t="s">
        <v>261</v>
      </c>
      <c r="B35" s="7">
        <v>151371</v>
      </c>
      <c r="C35" s="7">
        <v>1650847251</v>
      </c>
      <c r="D35" s="7">
        <f>-1*Table6[[#This Row],[Column4]]</f>
        <v>2046493159</v>
      </c>
      <c r="E35" s="7">
        <v>-2046493159</v>
      </c>
      <c r="F35" s="7">
        <f>Table6[[#This Row],[Column3]]-Table6[[#This Row],[Column1]]</f>
        <v>-395645908</v>
      </c>
      <c r="G35" s="7">
        <v>22019935</v>
      </c>
      <c r="H35" s="7">
        <v>296490387984</v>
      </c>
      <c r="I35" s="7">
        <f>-1*Table6[[#This Row],[-4844135015.0000]]</f>
        <v>311130509511</v>
      </c>
      <c r="J35" s="7">
        <v>-311130509511</v>
      </c>
      <c r="K35" s="7">
        <f>Table6[[#This Row],[4836915905]]-Table6[[#This Row],[Column2]]</f>
        <v>-14640121527</v>
      </c>
    </row>
    <row r="36" spans="1:11" ht="23.1" customHeight="1">
      <c r="A36" s="6" t="s">
        <v>252</v>
      </c>
      <c r="B36" s="7">
        <v>0</v>
      </c>
      <c r="C36" s="7">
        <f>Table6[[#This Row],[Column1]]*2</f>
        <v>19431754042</v>
      </c>
      <c r="D36" s="7">
        <v>9715877021</v>
      </c>
      <c r="E36" s="7">
        <v>0</v>
      </c>
      <c r="F36" s="7">
        <v>9715877021</v>
      </c>
      <c r="G36" s="7">
        <v>545118256</v>
      </c>
      <c r="H36" s="7">
        <f>6764122267305-402036131</f>
        <v>6763720231174</v>
      </c>
      <c r="I36" s="7">
        <f>-1*Table6[[#This Row],[-4844135015.0000]]</f>
        <v>5892070999407</v>
      </c>
      <c r="J36" s="7">
        <v>-5892070999407</v>
      </c>
      <c r="K36" s="7">
        <f>Table6[[#This Row],[4836915905]]-Table6[[#This Row],[Column2]]</f>
        <v>871649231767</v>
      </c>
    </row>
    <row r="37" spans="1:11" ht="23.1" customHeight="1">
      <c r="A37" s="6" t="s">
        <v>240</v>
      </c>
      <c r="B37" s="7">
        <v>114990</v>
      </c>
      <c r="C37" s="7">
        <v>2115803037</v>
      </c>
      <c r="D37" s="7">
        <f>-1*Table6[[#This Row],[Column4]]</f>
        <v>2042687777</v>
      </c>
      <c r="E37" s="7">
        <v>-2042687777</v>
      </c>
      <c r="F37" s="7">
        <f>Table6[[#This Row],[Column3]]-Table6[[#This Row],[Column1]]</f>
        <v>73115260</v>
      </c>
      <c r="G37" s="7">
        <v>14205908</v>
      </c>
      <c r="H37" s="7">
        <v>364688954652</v>
      </c>
      <c r="I37" s="7">
        <f>-1*Table6[[#This Row],[-4844135015.0000]]</f>
        <v>330087436227</v>
      </c>
      <c r="J37" s="7">
        <v>-330087436227</v>
      </c>
      <c r="K37" s="7">
        <f>Table6[[#This Row],[4836915905]]-Table6[[#This Row],[Column2]]</f>
        <v>34601518425</v>
      </c>
    </row>
    <row r="38" spans="1:11" ht="23.1" customHeight="1">
      <c r="A38" s="6" t="s">
        <v>250</v>
      </c>
      <c r="B38" s="7">
        <v>50458</v>
      </c>
      <c r="C38" s="7">
        <v>435939298</v>
      </c>
      <c r="D38" s="7">
        <f>-1*Table6[[#This Row],[Column4]]</f>
        <v>649672282</v>
      </c>
      <c r="E38" s="7">
        <v>-649672282</v>
      </c>
      <c r="F38" s="7">
        <f>Table6[[#This Row],[Column3]]-Table6[[#This Row],[Column1]]</f>
        <v>-213732984</v>
      </c>
      <c r="G38" s="7">
        <v>62128737</v>
      </c>
      <c r="H38" s="7">
        <v>990990134074</v>
      </c>
      <c r="I38" s="7">
        <f>-1*Table6[[#This Row],[-4844135015.0000]]</f>
        <v>958179051812</v>
      </c>
      <c r="J38" s="7">
        <v>-958179051812</v>
      </c>
      <c r="K38" s="7">
        <f>Table6[[#This Row],[4836915905]]-Table6[[#This Row],[Column2]]</f>
        <v>32811082262</v>
      </c>
    </row>
    <row r="39" spans="1:11" ht="23.1" customHeight="1">
      <c r="A39" s="6" t="s">
        <v>221</v>
      </c>
      <c r="B39" s="7">
        <v>21393268</v>
      </c>
      <c r="C39" s="7">
        <f>136762158623</f>
        <v>136762158623</v>
      </c>
      <c r="D39" s="7">
        <f>-1*Table6[[#This Row],[Column4]]</f>
        <v>164548265466</v>
      </c>
      <c r="E39" s="7">
        <v>-164548265466</v>
      </c>
      <c r="F39" s="7">
        <f>Table6[[#This Row],[Column3]]-Table6[[#This Row],[Column1]]</f>
        <v>-27786106843</v>
      </c>
      <c r="G39" s="7">
        <v>204295655</v>
      </c>
      <c r="H39" s="7">
        <f>1784907052188</f>
        <v>1784907052188</v>
      </c>
      <c r="I39" s="7">
        <f>-1*Table6[[#This Row],[-4844135015.0000]]</f>
        <v>1745617149953</v>
      </c>
      <c r="J39" s="7">
        <v>-1745617149953</v>
      </c>
      <c r="K39" s="7">
        <f>Table6[[#This Row],[4836915905]]-Table6[[#This Row],[Column2]]</f>
        <v>39289902235</v>
      </c>
    </row>
    <row r="40" spans="1:11" ht="23.1" customHeight="1">
      <c r="A40" s="6" t="s">
        <v>220</v>
      </c>
      <c r="B40" s="7">
        <v>0</v>
      </c>
      <c r="C40" s="7">
        <v>0</v>
      </c>
      <c r="D40" s="7">
        <f>-1*Table6[[#This Row],[Column4]]</f>
        <v>0</v>
      </c>
      <c r="E40" s="7">
        <v>0</v>
      </c>
      <c r="F40" s="7">
        <f>Table6[[#This Row],[Column3]]-Table6[[#This Row],[Column1]]</f>
        <v>0</v>
      </c>
      <c r="G40" s="7">
        <v>55071027</v>
      </c>
      <c r="H40" s="7">
        <v>579466005596</v>
      </c>
      <c r="I40" s="7">
        <f>-1*Table6[[#This Row],[-4844135015.0000]]</f>
        <v>643600860031</v>
      </c>
      <c r="J40" s="7">
        <v>-643600860031</v>
      </c>
      <c r="K40" s="7">
        <f>Table6[[#This Row],[4836915905]]-Table6[[#This Row],[Column2]]</f>
        <v>-64134854435</v>
      </c>
    </row>
    <row r="41" spans="1:11" ht="23.1" customHeight="1">
      <c r="A41" s="6" t="s">
        <v>218</v>
      </c>
      <c r="B41" s="7">
        <v>0</v>
      </c>
      <c r="C41" s="7">
        <v>0</v>
      </c>
      <c r="D41" s="7">
        <f>-1*Table6[[#This Row],[Column4]]</f>
        <v>0</v>
      </c>
      <c r="E41" s="7">
        <v>0</v>
      </c>
      <c r="F41" s="7">
        <f>Table6[[#This Row],[Column3]]-Table6[[#This Row],[Column1]]</f>
        <v>0</v>
      </c>
      <c r="G41" s="7">
        <v>234019850</v>
      </c>
      <c r="H41" s="7">
        <v>3257184830893</v>
      </c>
      <c r="I41" s="7">
        <f>-1*Table6[[#This Row],[-4844135015.0000]]</f>
        <v>2984013207837</v>
      </c>
      <c r="J41" s="7">
        <v>-2984013207837</v>
      </c>
      <c r="K41" s="7">
        <f>Table6[[#This Row],[4836915905]]-Table6[[#This Row],[Column2]]</f>
        <v>273171623056</v>
      </c>
    </row>
    <row r="42" spans="1:11" ht="23.1" customHeight="1">
      <c r="A42" s="6" t="s">
        <v>260</v>
      </c>
      <c r="B42" s="7">
        <v>170251</v>
      </c>
      <c r="C42" s="7">
        <v>472176807</v>
      </c>
      <c r="D42" s="7">
        <f>-1*Table6[[#This Row],[Column4]]</f>
        <v>499529272</v>
      </c>
      <c r="E42" s="7">
        <v>-499529272</v>
      </c>
      <c r="F42" s="7">
        <f>Table6[[#This Row],[Column3]]-Table6[[#This Row],[Column1]]</f>
        <v>-27352465</v>
      </c>
      <c r="G42" s="7">
        <v>436387340</v>
      </c>
      <c r="H42" s="7">
        <v>1604234848027</v>
      </c>
      <c r="I42" s="7">
        <f>-1*Table6[[#This Row],[-4844135015.0000]]</f>
        <v>918860153971</v>
      </c>
      <c r="J42" s="7">
        <v>-918860153971</v>
      </c>
      <c r="K42" s="7">
        <f>Table6[[#This Row],[4836915905]]-Table6[[#This Row],[Column2]]</f>
        <v>685374694056</v>
      </c>
    </row>
    <row r="43" spans="1:11" ht="23.1" customHeight="1">
      <c r="A43" s="6" t="s">
        <v>213</v>
      </c>
      <c r="B43" s="7">
        <v>244139</v>
      </c>
      <c r="C43" s="7">
        <v>9550300470</v>
      </c>
      <c r="D43" s="7">
        <f>-1*Table6[[#This Row],[Column4]]</f>
        <v>9193751340</v>
      </c>
      <c r="E43" s="7">
        <v>-9193751340</v>
      </c>
      <c r="F43" s="7">
        <f>Table6[[#This Row],[Column3]]-Table6[[#This Row],[Column1]]</f>
        <v>356549130</v>
      </c>
      <c r="G43" s="7">
        <v>9520357</v>
      </c>
      <c r="H43" s="7">
        <v>344196805156</v>
      </c>
      <c r="I43" s="7">
        <f>-1*Table6[[#This Row],[-4844135015.0000]]</f>
        <v>365173649177</v>
      </c>
      <c r="J43" s="7">
        <v>-365173649177</v>
      </c>
      <c r="K43" s="7">
        <f>Table6[[#This Row],[4836915905]]-Table6[[#This Row],[Column2]]</f>
        <v>-20976844021</v>
      </c>
    </row>
    <row r="44" spans="1:11" ht="23.1" customHeight="1">
      <c r="A44" s="6" t="s">
        <v>215</v>
      </c>
      <c r="B44" s="7">
        <v>64775</v>
      </c>
      <c r="C44" s="7">
        <v>2395427873</v>
      </c>
      <c r="D44" s="7">
        <f>-1*Table6[[#This Row],[Column4]]</f>
        <v>2449018170</v>
      </c>
      <c r="E44" s="7">
        <v>-2449018170</v>
      </c>
      <c r="F44" s="7">
        <f>Table6[[#This Row],[Column3]]-Table6[[#This Row],[Column1]]</f>
        <v>-53590297</v>
      </c>
      <c r="G44" s="7">
        <v>6263568</v>
      </c>
      <c r="H44" s="7">
        <v>237005995605</v>
      </c>
      <c r="I44" s="7">
        <f>-1*Table6[[#This Row],[-4844135015.0000]]</f>
        <v>285251155925</v>
      </c>
      <c r="J44" s="7">
        <v>-285251155925</v>
      </c>
      <c r="K44" s="7">
        <f>Table6[[#This Row],[4836915905]]-Table6[[#This Row],[Column2]]</f>
        <v>-48245160320</v>
      </c>
    </row>
    <row r="45" spans="1:11" ht="23.1" customHeight="1">
      <c r="A45" s="6" t="s">
        <v>268</v>
      </c>
      <c r="B45" s="7">
        <v>117313</v>
      </c>
      <c r="C45" s="7">
        <v>5065384272</v>
      </c>
      <c r="D45" s="7">
        <f>-1*Table6[[#This Row],[Column4]]</f>
        <v>5898653749</v>
      </c>
      <c r="E45" s="7">
        <v>-5898653749</v>
      </c>
      <c r="F45" s="7">
        <f>Table6[[#This Row],[Column3]]-Table6[[#This Row],[Column1]]</f>
        <v>-833269477</v>
      </c>
      <c r="G45" s="7">
        <v>3651290</v>
      </c>
      <c r="H45" s="7">
        <v>225214971450</v>
      </c>
      <c r="I45" s="7">
        <f>-1*Table6[[#This Row],[-4844135015.0000]]</f>
        <v>299725775281</v>
      </c>
      <c r="J45" s="7">
        <v>-299725775281</v>
      </c>
      <c r="K45" s="7">
        <f>Table6[[#This Row],[4836915905]]-Table6[[#This Row],[Column2]]</f>
        <v>-74510803831</v>
      </c>
    </row>
    <row r="46" spans="1:11" ht="23.1" customHeight="1">
      <c r="A46" s="6" t="s">
        <v>269</v>
      </c>
      <c r="B46" s="7">
        <v>40100</v>
      </c>
      <c r="C46" s="7">
        <v>3420165129</v>
      </c>
      <c r="D46" s="7">
        <f>-1*Table6[[#This Row],[Column4]]</f>
        <v>4264326578</v>
      </c>
      <c r="E46" s="7">
        <v>-4264326578</v>
      </c>
      <c r="F46" s="7">
        <f>Table6[[#This Row],[Column3]]-Table6[[#This Row],[Column1]]</f>
        <v>-844161449</v>
      </c>
      <c r="G46" s="7">
        <v>3642498</v>
      </c>
      <c r="H46" s="7">
        <v>398057115744</v>
      </c>
      <c r="I46" s="7">
        <f>-1*Table6[[#This Row],[-4844135015.0000]]</f>
        <v>474985031367</v>
      </c>
      <c r="J46" s="7">
        <v>-474985031367</v>
      </c>
      <c r="K46" s="7">
        <f>Table6[[#This Row],[4836915905]]-Table6[[#This Row],[Column2]]</f>
        <v>-76927915623</v>
      </c>
    </row>
    <row r="47" spans="1:11" ht="23.1" customHeight="1">
      <c r="A47" s="6" t="s">
        <v>238</v>
      </c>
      <c r="B47" s="7">
        <v>146527</v>
      </c>
      <c r="C47" s="7">
        <v>2629198708</v>
      </c>
      <c r="D47" s="7">
        <f>-1*Table6[[#This Row],[Column4]]</f>
        <v>3486430099</v>
      </c>
      <c r="E47" s="7">
        <v>-3486430099</v>
      </c>
      <c r="F47" s="7">
        <f>Table6[[#This Row],[Column3]]-Table6[[#This Row],[Column1]]</f>
        <v>-857231391</v>
      </c>
      <c r="G47" s="7">
        <v>12210514</v>
      </c>
      <c r="H47" s="7">
        <v>290325747284</v>
      </c>
      <c r="I47" s="7">
        <f>-1*Table6[[#This Row],[-4844135015.0000]]</f>
        <v>311274494093</v>
      </c>
      <c r="J47" s="7">
        <v>-311274494093</v>
      </c>
      <c r="K47" s="7">
        <f>Table6[[#This Row],[4836915905]]-Table6[[#This Row],[Column2]]</f>
        <v>-20948746809</v>
      </c>
    </row>
    <row r="48" spans="1:11" ht="23.1" customHeight="1">
      <c r="A48" s="6" t="s">
        <v>274</v>
      </c>
      <c r="B48" s="7">
        <v>535722</v>
      </c>
      <c r="C48" s="7">
        <v>12405027334</v>
      </c>
      <c r="D48" s="7">
        <f>-1*Table6[[#This Row],[Column4]]</f>
        <v>12350321819</v>
      </c>
      <c r="E48" s="7">
        <v>-12350321819</v>
      </c>
      <c r="F48" s="7">
        <f>Table6[[#This Row],[Column3]]-Table6[[#This Row],[Column1]]</f>
        <v>54705515</v>
      </c>
      <c r="G48" s="7">
        <v>15730135</v>
      </c>
      <c r="H48" s="7">
        <v>384221042955</v>
      </c>
      <c r="I48" s="7">
        <f>-1*Table6[[#This Row],[-4844135015.0000]]</f>
        <v>367430120105</v>
      </c>
      <c r="J48" s="7">
        <v>-367430120105</v>
      </c>
      <c r="K48" s="7">
        <f>Table6[[#This Row],[4836915905]]-Table6[[#This Row],[Column2]]</f>
        <v>16790922850</v>
      </c>
    </row>
    <row r="49" spans="1:11" ht="23.1" customHeight="1">
      <c r="A49" s="6" t="s">
        <v>205</v>
      </c>
      <c r="B49" s="7">
        <v>2782961</v>
      </c>
      <c r="C49" s="7">
        <v>15286894011</v>
      </c>
      <c r="D49" s="7">
        <f>-1*Table6[[#This Row],[Column4]]</f>
        <v>22120524296</v>
      </c>
      <c r="E49" s="7">
        <v>-22120524296</v>
      </c>
      <c r="F49" s="7">
        <f>Table6[[#This Row],[Column3]]-Table6[[#This Row],[Column1]]</f>
        <v>-6833630285</v>
      </c>
      <c r="G49" s="7">
        <v>43614189</v>
      </c>
      <c r="H49" s="7">
        <v>380022957557</v>
      </c>
      <c r="I49" s="7">
        <f>-1*Table6[[#This Row],[-4844135015.0000]]</f>
        <v>462371917953</v>
      </c>
      <c r="J49" s="7">
        <v>-462371917953</v>
      </c>
      <c r="K49" s="7">
        <f>Table6[[#This Row],[4836915905]]-Table6[[#This Row],[Column2]]</f>
        <v>-82348960396</v>
      </c>
    </row>
    <row r="50" spans="1:11" ht="23.1" customHeight="1">
      <c r="A50" s="6" t="s">
        <v>237</v>
      </c>
      <c r="B50" s="7">
        <v>21172</v>
      </c>
      <c r="C50" s="7">
        <v>973168864</v>
      </c>
      <c r="D50" s="7">
        <f>-1*Table6[[#This Row],[Column4]]</f>
        <v>958981835</v>
      </c>
      <c r="E50" s="7">
        <v>-958981835</v>
      </c>
      <c r="F50" s="7">
        <f>Table6[[#This Row],[Column3]]-Table6[[#This Row],[Column1]]</f>
        <v>14187029</v>
      </c>
      <c r="G50" s="7">
        <v>3232415</v>
      </c>
      <c r="H50" s="7">
        <v>163393419674</v>
      </c>
      <c r="I50" s="7">
        <f>-1*Table6[[#This Row],[-4844135015.0000]]</f>
        <v>181205432838</v>
      </c>
      <c r="J50" s="7">
        <v>-181205432838</v>
      </c>
      <c r="K50" s="7">
        <f>Table6[[#This Row],[4836915905]]-Table6[[#This Row],[Column2]]</f>
        <v>-17812013164</v>
      </c>
    </row>
    <row r="51" spans="1:11" ht="23.1" customHeight="1">
      <c r="A51" s="6" t="s">
        <v>204</v>
      </c>
      <c r="B51" s="7">
        <v>673833</v>
      </c>
      <c r="C51" s="7">
        <v>19175210110</v>
      </c>
      <c r="D51" s="7">
        <f>-1*Table6[[#This Row],[Column4]]</f>
        <v>28145676275</v>
      </c>
      <c r="E51" s="7">
        <v>-28145676275</v>
      </c>
      <c r="F51" s="7">
        <f>Table6[[#This Row],[Column3]]-Table6[[#This Row],[Column1]]</f>
        <v>-8970466165</v>
      </c>
      <c r="G51" s="7">
        <v>3512784</v>
      </c>
      <c r="H51" s="7">
        <v>376875036699</v>
      </c>
      <c r="I51" s="7">
        <f>-1*Table6[[#This Row],[-4844135015.0000]]</f>
        <v>467668549804</v>
      </c>
      <c r="J51" s="7">
        <v>-467668549804</v>
      </c>
      <c r="K51" s="7">
        <f>Table6[[#This Row],[4836915905]]-Table6[[#This Row],[Column2]]</f>
        <v>-90793513105</v>
      </c>
    </row>
    <row r="52" spans="1:11" ht="23.1" customHeight="1">
      <c r="A52" s="6" t="s">
        <v>267</v>
      </c>
      <c r="B52" s="7">
        <v>214476</v>
      </c>
      <c r="C52" s="7">
        <v>4593508081</v>
      </c>
      <c r="D52" s="7">
        <f>-1*Table6[[#This Row],[Column4]]</f>
        <v>4842498188</v>
      </c>
      <c r="E52" s="7">
        <v>-4842498188</v>
      </c>
      <c r="F52" s="7">
        <f>Table6[[#This Row],[Column3]]-Table6[[#This Row],[Column1]]</f>
        <v>-248990107</v>
      </c>
      <c r="G52" s="7">
        <v>19733883</v>
      </c>
      <c r="H52" s="7">
        <v>442602902831</v>
      </c>
      <c r="I52" s="7">
        <f>-1*Table6[[#This Row],[-4844135015.0000]]</f>
        <v>418064571628</v>
      </c>
      <c r="J52" s="7">
        <v>-418064571628</v>
      </c>
      <c r="K52" s="7">
        <f>Table6[[#This Row],[4836915905]]-Table6[[#This Row],[Column2]]</f>
        <v>24538331203</v>
      </c>
    </row>
    <row r="53" spans="1:11" ht="23.1" customHeight="1">
      <c r="A53" s="6" t="s">
        <v>212</v>
      </c>
      <c r="B53" s="7">
        <v>1420439</v>
      </c>
      <c r="C53" s="7">
        <v>21233763374</v>
      </c>
      <c r="D53" s="7">
        <f>-1*Table6[[#This Row],[Column4]]</f>
        <v>22228157630</v>
      </c>
      <c r="E53" s="7">
        <v>-22228157630</v>
      </c>
      <c r="F53" s="7">
        <f>Table6[[#This Row],[Column3]]-Table6[[#This Row],[Column1]]</f>
        <v>-994394256</v>
      </c>
      <c r="G53" s="7">
        <v>31393275</v>
      </c>
      <c r="H53" s="7">
        <v>535255996338</v>
      </c>
      <c r="I53" s="7">
        <f>-1*Table6[[#This Row],[-4844135015.0000]]</f>
        <v>552175152250</v>
      </c>
      <c r="J53" s="7">
        <v>-552175152250</v>
      </c>
      <c r="K53" s="7">
        <f>Table6[[#This Row],[4836915905]]-Table6[[#This Row],[Column2]]</f>
        <v>-16919155912</v>
      </c>
    </row>
    <row r="54" spans="1:11" ht="23.1" customHeight="1">
      <c r="A54" s="6" t="s">
        <v>203</v>
      </c>
      <c r="B54" s="7">
        <v>1507393</v>
      </c>
      <c r="C54" s="7">
        <v>22615049592</v>
      </c>
      <c r="D54" s="7">
        <f>-1*Table6[[#This Row],[Column4]]</f>
        <v>30113632054</v>
      </c>
      <c r="E54" s="7">
        <v>-30113632054</v>
      </c>
      <c r="F54" s="7">
        <f>Table6[[#This Row],[Column3]]-Table6[[#This Row],[Column1]]</f>
        <v>-7498582462</v>
      </c>
      <c r="G54" s="7">
        <v>13186076</v>
      </c>
      <c r="H54" s="7">
        <v>293796884213</v>
      </c>
      <c r="I54" s="7">
        <f>-1*Table6[[#This Row],[-4844135015.0000]]</f>
        <v>364722501892</v>
      </c>
      <c r="J54" s="7">
        <v>-364722501892</v>
      </c>
      <c r="K54" s="7">
        <f>Table6[[#This Row],[4836915905]]-Table6[[#This Row],[Column2]]</f>
        <v>-70925617679</v>
      </c>
    </row>
    <row r="55" spans="1:11" ht="23.1" customHeight="1">
      <c r="A55" s="6" t="s">
        <v>249</v>
      </c>
      <c r="B55" s="7">
        <v>205184</v>
      </c>
      <c r="C55" s="7">
        <v>11572767740</v>
      </c>
      <c r="D55" s="7">
        <f>-1*Table6[[#This Row],[Column4]]</f>
        <v>21809927939</v>
      </c>
      <c r="E55" s="7">
        <v>-21809927939</v>
      </c>
      <c r="F55" s="7">
        <f>Table6[[#This Row],[Column3]]-Table6[[#This Row],[Column1]]</f>
        <v>-10237160199</v>
      </c>
      <c r="G55" s="7">
        <v>1943146</v>
      </c>
      <c r="H55" s="7">
        <v>162295706604</v>
      </c>
      <c r="I55" s="7">
        <f>-1*Table6[[#This Row],[-4844135015.0000]]</f>
        <v>211987635403</v>
      </c>
      <c r="J55" s="7">
        <v>-211987635403</v>
      </c>
      <c r="K55" s="7">
        <f>Table6[[#This Row],[4836915905]]-Table6[[#This Row],[Column2]]</f>
        <v>-49691928799</v>
      </c>
    </row>
    <row r="56" spans="1:11" ht="23.1" customHeight="1">
      <c r="A56" s="6" t="s">
        <v>248</v>
      </c>
      <c r="B56" s="7">
        <v>105317</v>
      </c>
      <c r="C56" s="7">
        <v>2688171664</v>
      </c>
      <c r="D56" s="7">
        <f>-1*Table6[[#This Row],[Column4]]</f>
        <v>2734234875</v>
      </c>
      <c r="E56" s="7">
        <v>-2734234875</v>
      </c>
      <c r="F56" s="7">
        <f>Table6[[#This Row],[Column3]]-Table6[[#This Row],[Column1]]</f>
        <v>-46063211</v>
      </c>
      <c r="G56" s="7">
        <v>8113381</v>
      </c>
      <c r="H56" s="7">
        <v>220691330045</v>
      </c>
      <c r="I56" s="7">
        <f>-1*Table6[[#This Row],[-4844135015.0000]]</f>
        <v>268721452145</v>
      </c>
      <c r="J56" s="7">
        <v>-268721452145</v>
      </c>
      <c r="K56" s="7">
        <f>Table6[[#This Row],[4836915905]]-Table6[[#This Row],[Column2]]</f>
        <v>-48030122100</v>
      </c>
    </row>
    <row r="57" spans="1:11" ht="23.1" customHeight="1">
      <c r="A57" s="6" t="s">
        <v>211</v>
      </c>
      <c r="B57" s="7">
        <v>1204797</v>
      </c>
      <c r="C57" s="7">
        <v>20429026528</v>
      </c>
      <c r="D57" s="7">
        <f>-1*Table6[[#This Row],[Column4]]</f>
        <v>23175503176</v>
      </c>
      <c r="E57" s="7">
        <v>-23175503176</v>
      </c>
      <c r="F57" s="7">
        <f>Table6[[#This Row],[Column3]]-Table6[[#This Row],[Column1]]</f>
        <v>-2746476648</v>
      </c>
      <c r="G57" s="7">
        <v>31801649</v>
      </c>
      <c r="H57" s="7">
        <v>604570039439</v>
      </c>
      <c r="I57" s="7">
        <f>-1*Table6[[#This Row],[-4844135015.0000]]</f>
        <v>616810412807</v>
      </c>
      <c r="J57" s="7">
        <v>-616810412807</v>
      </c>
      <c r="K57" s="7">
        <f>Table6[[#This Row],[4836915905]]-Table6[[#This Row],[Column2]]</f>
        <v>-12240373368</v>
      </c>
    </row>
    <row r="58" spans="1:11" ht="23.1" customHeight="1">
      <c r="A58" s="6" t="s">
        <v>214</v>
      </c>
      <c r="B58" s="7">
        <v>360068</v>
      </c>
      <c r="C58" s="7">
        <v>15322012172</v>
      </c>
      <c r="D58" s="7">
        <f>-1*Table6[[#This Row],[Column4]]</f>
        <v>17705677037</v>
      </c>
      <c r="E58" s="7">
        <v>-17705677037</v>
      </c>
      <c r="F58" s="7">
        <f>Table6[[#This Row],[Column3]]-Table6[[#This Row],[Column1]]</f>
        <v>-2383664865</v>
      </c>
      <c r="G58" s="7">
        <v>5709662</v>
      </c>
      <c r="H58" s="7">
        <v>319908253095</v>
      </c>
      <c r="I58" s="7">
        <f>-1*Table6[[#This Row],[-4844135015.0000]]</f>
        <v>361210368168</v>
      </c>
      <c r="J58" s="7">
        <v>-361210368168</v>
      </c>
      <c r="K58" s="7">
        <f>Table6[[#This Row],[4836915905]]-Table6[[#This Row],[Column2]]</f>
        <v>-41302115073</v>
      </c>
    </row>
    <row r="59" spans="1:11" ht="23.1" customHeight="1">
      <c r="A59" s="6" t="s">
        <v>244</v>
      </c>
      <c r="B59" s="7">
        <v>0</v>
      </c>
      <c r="C59" s="7">
        <v>0</v>
      </c>
      <c r="D59" s="7">
        <f>-1*Table6[[#This Row],[Column4]]</f>
        <v>0</v>
      </c>
      <c r="E59" s="7">
        <v>0</v>
      </c>
      <c r="F59" s="7">
        <f>Table6[[#This Row],[Column3]]-Table6[[#This Row],[Column1]]</f>
        <v>0</v>
      </c>
      <c r="G59" s="7">
        <v>791059</v>
      </c>
      <c r="H59" s="7">
        <v>164341886405</v>
      </c>
      <c r="I59" s="7">
        <f>-1*Table6[[#This Row],[-4844135015.0000]]</f>
        <v>171798976021</v>
      </c>
      <c r="J59" s="7">
        <v>-171798976021</v>
      </c>
      <c r="K59" s="7">
        <f>Table6[[#This Row],[4836915905]]-Table6[[#This Row],[Column2]]</f>
        <v>-7457089616</v>
      </c>
    </row>
    <row r="60" spans="1:11" ht="23.1" customHeight="1">
      <c r="A60" s="6" t="s">
        <v>264</v>
      </c>
      <c r="B60" s="7">
        <v>343248</v>
      </c>
      <c r="C60" s="7">
        <v>7510898723</v>
      </c>
      <c r="D60" s="7">
        <f>-1*Table6[[#This Row],[Column4]]</f>
        <v>9121048050</v>
      </c>
      <c r="E60" s="7">
        <v>-9121048050</v>
      </c>
      <c r="F60" s="7">
        <f>Table6[[#This Row],[Column3]]-Table6[[#This Row],[Column1]]</f>
        <v>-1610149327</v>
      </c>
      <c r="G60" s="7">
        <v>6399002</v>
      </c>
      <c r="H60" s="7">
        <v>167700526547</v>
      </c>
      <c r="I60" s="7">
        <f>-1*Table6[[#This Row],[-4844135015.0000]]</f>
        <v>192408412470</v>
      </c>
      <c r="J60" s="7">
        <v>-192408412470</v>
      </c>
      <c r="K60" s="7">
        <f>Table6[[#This Row],[4836915905]]-Table6[[#This Row],[Column2]]</f>
        <v>-24707885923</v>
      </c>
    </row>
    <row r="61" spans="1:11" ht="23.1" customHeight="1">
      <c r="A61" s="6" t="s">
        <v>207</v>
      </c>
      <c r="B61" s="7">
        <v>3985552</v>
      </c>
      <c r="C61" s="7">
        <v>135582608059</v>
      </c>
      <c r="D61" s="7">
        <f>-1*Table6[[#This Row],[Column4]]</f>
        <v>170060485145</v>
      </c>
      <c r="E61" s="7">
        <v>-170060485145</v>
      </c>
      <c r="F61" s="7">
        <f>Table6[[#This Row],[Column3]]-Table6[[#This Row],[Column1]]</f>
        <v>-34477877086</v>
      </c>
      <c r="G61" s="7">
        <v>13758099</v>
      </c>
      <c r="H61" s="7">
        <v>477738989306</v>
      </c>
      <c r="I61" s="7">
        <f>-1*Table6[[#This Row],[-4844135015.0000]]</f>
        <v>681794954664</v>
      </c>
      <c r="J61" s="7">
        <v>-681794954664</v>
      </c>
      <c r="K61" s="7">
        <f>Table6[[#This Row],[4836915905]]-Table6[[#This Row],[Column2]]</f>
        <v>-204055965358</v>
      </c>
    </row>
    <row r="62" spans="1:11" ht="23.1" customHeight="1">
      <c r="A62" s="6" t="s">
        <v>219</v>
      </c>
      <c r="B62" s="7">
        <v>1658623</v>
      </c>
      <c r="C62" s="7">
        <f>32294509028-27500486</f>
        <v>32267008542</v>
      </c>
      <c r="D62" s="7">
        <f>-1*Table6[[#This Row],[Column4]]</f>
        <v>42390121522</v>
      </c>
      <c r="E62" s="7">
        <v>-42390121522</v>
      </c>
      <c r="F62" s="7">
        <f>Table6[[#This Row],[Column3]]-Table6[[#This Row],[Column1]]</f>
        <v>-10123112980</v>
      </c>
      <c r="G62" s="7">
        <v>12943349</v>
      </c>
      <c r="H62" s="7">
        <f>322195390867-27500486</f>
        <v>322167890381</v>
      </c>
      <c r="I62" s="7">
        <f>-1*Table6[[#This Row],[-4844135015.0000]]</f>
        <v>356282799581</v>
      </c>
      <c r="J62" s="7">
        <v>-356282799581</v>
      </c>
      <c r="K62" s="7">
        <f>Table6[[#This Row],[4836915905]]-Table6[[#This Row],[Column2]]</f>
        <v>-34114909200</v>
      </c>
    </row>
    <row r="63" spans="1:11" ht="23.1" customHeight="1">
      <c r="A63" s="6" t="s">
        <v>259</v>
      </c>
      <c r="B63" s="7">
        <v>0</v>
      </c>
      <c r="C63" s="7">
        <v>0</v>
      </c>
      <c r="D63" s="7">
        <f>-1*Table6[[#This Row],[Column4]]</f>
        <v>0</v>
      </c>
      <c r="E63" s="7">
        <v>0</v>
      </c>
      <c r="F63" s="7">
        <f>Table6[[#This Row],[Column3]]-Table6[[#This Row],[Column1]]</f>
        <v>0</v>
      </c>
      <c r="G63" s="7">
        <v>7608212</v>
      </c>
      <c r="H63" s="7">
        <v>39835587053</v>
      </c>
      <c r="I63" s="7">
        <f>-1*Table6[[#This Row],[-4844135015.0000]]</f>
        <v>65425987724</v>
      </c>
      <c r="J63" s="7">
        <v>-65425987724</v>
      </c>
      <c r="K63" s="7">
        <f>Table6[[#This Row],[4836915905]]-Table6[[#This Row],[Column2]]</f>
        <v>-25590400671</v>
      </c>
    </row>
    <row r="64" spans="1:11" ht="23.1" customHeight="1">
      <c r="A64" s="6" t="s">
        <v>202</v>
      </c>
      <c r="B64" s="7">
        <v>2850918</v>
      </c>
      <c r="C64" s="7">
        <v>21352762673</v>
      </c>
      <c r="D64" s="7">
        <f>-1*Table6[[#This Row],[Column4]]</f>
        <v>26392782381</v>
      </c>
      <c r="E64" s="7">
        <v>-26392782381</v>
      </c>
      <c r="F64" s="7">
        <f>Table6[[#This Row],[Column3]]-Table6[[#This Row],[Column1]]</f>
        <v>-5040019708</v>
      </c>
      <c r="G64" s="7">
        <v>13335657</v>
      </c>
      <c r="H64" s="7">
        <v>252950394896</v>
      </c>
      <c r="I64" s="7">
        <f>-1*Table6[[#This Row],[-4844135015.0000]]</f>
        <v>384051657422</v>
      </c>
      <c r="J64" s="7">
        <v>-384051657422</v>
      </c>
      <c r="K64" s="7">
        <f>Table6[[#This Row],[4836915905]]-Table6[[#This Row],[Column2]]</f>
        <v>-131101262526</v>
      </c>
    </row>
    <row r="65" spans="1:11" ht="23.1" customHeight="1">
      <c r="A65" s="6" t="s">
        <v>258</v>
      </c>
      <c r="B65" s="7">
        <v>7147083</v>
      </c>
      <c r="C65" s="7">
        <v>19390424685</v>
      </c>
      <c r="D65" s="7">
        <f>-1*Table6[[#This Row],[Column4]]</f>
        <v>21257031377</v>
      </c>
      <c r="E65" s="7">
        <v>-21257031377</v>
      </c>
      <c r="F65" s="7">
        <f>Table6[[#This Row],[Column3]]-Table6[[#This Row],[Column1]]</f>
        <v>-1866606692</v>
      </c>
      <c r="G65" s="7">
        <v>76042314</v>
      </c>
      <c r="H65" s="7">
        <v>233356863597</v>
      </c>
      <c r="I65" s="7">
        <f>-1*Table6[[#This Row],[-4844135015.0000]]</f>
        <v>246004326161</v>
      </c>
      <c r="J65" s="7">
        <v>-246004326161</v>
      </c>
      <c r="K65" s="7">
        <f>Table6[[#This Row],[4836915905]]-Table6[[#This Row],[Column2]]</f>
        <v>-12647462564</v>
      </c>
    </row>
    <row r="66" spans="1:11" ht="23.1" customHeight="1">
      <c r="A66" s="6" t="s">
        <v>223</v>
      </c>
      <c r="B66" s="7">
        <v>217159</v>
      </c>
      <c r="C66" s="7">
        <v>6432886620</v>
      </c>
      <c r="D66" s="7">
        <f>-1*Table6[[#This Row],[Column4]]</f>
        <v>6796153547</v>
      </c>
      <c r="E66" s="7">
        <v>-6796153547</v>
      </c>
      <c r="F66" s="7">
        <f>Table6[[#This Row],[Column3]]-Table6[[#This Row],[Column1]]</f>
        <v>-363266927</v>
      </c>
      <c r="G66" s="7">
        <v>8112244</v>
      </c>
      <c r="H66" s="7">
        <v>212745113999</v>
      </c>
      <c r="I66" s="7">
        <f>-1*Table6[[#This Row],[-4844135015.0000]]</f>
        <v>266294331812</v>
      </c>
      <c r="J66" s="7">
        <v>-266294331812</v>
      </c>
      <c r="K66" s="7">
        <f>Table6[[#This Row],[4836915905]]-Table6[[#This Row],[Column2]]</f>
        <v>-53549217813</v>
      </c>
    </row>
    <row r="67" spans="1:11" ht="23.1" customHeight="1">
      <c r="A67" s="6" t="s">
        <v>245</v>
      </c>
      <c r="B67" s="7">
        <v>294107</v>
      </c>
      <c r="C67" s="7">
        <v>6555609208</v>
      </c>
      <c r="D67" s="7">
        <f>-1*Table6[[#This Row],[Column4]]</f>
        <v>7280292974</v>
      </c>
      <c r="E67" s="7">
        <v>-7280292974</v>
      </c>
      <c r="F67" s="7">
        <f>Table6[[#This Row],[Column3]]-Table6[[#This Row],[Column1]]</f>
        <v>-724683766</v>
      </c>
      <c r="G67" s="7">
        <v>8601977</v>
      </c>
      <c r="H67" s="7">
        <v>210791250549</v>
      </c>
      <c r="I67" s="7">
        <f>-1*Table6[[#This Row],[-4844135015.0000]]</f>
        <v>208250062763</v>
      </c>
      <c r="J67" s="7">
        <v>-208250062763</v>
      </c>
      <c r="K67" s="7">
        <f>Table6[[#This Row],[4836915905]]-Table6[[#This Row],[Column2]]</f>
        <v>2541187786</v>
      </c>
    </row>
    <row r="68" spans="1:11" ht="23.1" customHeight="1">
      <c r="A68" s="6" t="s">
        <v>241</v>
      </c>
      <c r="B68" s="7">
        <v>548313</v>
      </c>
      <c r="C68" s="7">
        <v>12102852990</v>
      </c>
      <c r="D68" s="7">
        <f>-1*Table6[[#This Row],[Column4]]</f>
        <v>11825423818</v>
      </c>
      <c r="E68" s="7">
        <v>-11825423818</v>
      </c>
      <c r="F68" s="7">
        <f>Table6[[#This Row],[Column3]]-Table6[[#This Row],[Column1]]</f>
        <v>277429172</v>
      </c>
      <c r="G68" s="7">
        <v>14044321</v>
      </c>
      <c r="H68" s="7">
        <v>316584097007</v>
      </c>
      <c r="I68" s="7">
        <f>-1*Table6[[#This Row],[-4844135015.0000]]</f>
        <v>429687377121</v>
      </c>
      <c r="J68" s="7">
        <v>-429687377121</v>
      </c>
      <c r="K68" s="7">
        <f>Table6[[#This Row],[4836915905]]-Table6[[#This Row],[Column2]]</f>
        <v>-113103280114</v>
      </c>
    </row>
    <row r="69" spans="1:11" ht="23.1" customHeight="1">
      <c r="A69" s="6" t="s">
        <v>273</v>
      </c>
      <c r="B69" s="7">
        <v>1286873</v>
      </c>
      <c r="C69" s="7">
        <v>9709239188</v>
      </c>
      <c r="D69" s="7">
        <f>-1*Table6[[#This Row],[Column4]]</f>
        <v>16753006661</v>
      </c>
      <c r="E69" s="7">
        <v>-16753006661</v>
      </c>
      <c r="F69" s="7">
        <f>Table6[[#This Row],[Column3]]-Table6[[#This Row],[Column1]]</f>
        <v>-7043767473</v>
      </c>
      <c r="G69" s="7">
        <v>7264866</v>
      </c>
      <c r="H69" s="7">
        <v>82102762370</v>
      </c>
      <c r="I69" s="7">
        <f>-1*Table6[[#This Row],[-4844135015.0000]]</f>
        <v>124565357889</v>
      </c>
      <c r="J69" s="7">
        <v>-124565357889</v>
      </c>
      <c r="K69" s="7">
        <f>Table6[[#This Row],[4836915905]]-Table6[[#This Row],[Column2]]</f>
        <v>-42462595519</v>
      </c>
    </row>
    <row r="70" spans="1:11" ht="23.1" customHeight="1">
      <c r="A70" s="6" t="s">
        <v>266</v>
      </c>
      <c r="B70" s="7">
        <v>393025</v>
      </c>
      <c r="C70" s="7">
        <v>3218681057</v>
      </c>
      <c r="D70" s="7">
        <f>-1*Table6[[#This Row],[Column4]]</f>
        <v>3997851414</v>
      </c>
      <c r="E70" s="7">
        <v>-3997851414</v>
      </c>
      <c r="F70" s="7">
        <f>Table6[[#This Row],[Column3]]-Table6[[#This Row],[Column1]]</f>
        <v>-779170357</v>
      </c>
      <c r="G70" s="7">
        <v>11432195</v>
      </c>
      <c r="H70" s="7">
        <v>150752665345</v>
      </c>
      <c r="I70" s="7">
        <f>-1*Table6[[#This Row],[-4844135015.0000]]</f>
        <v>167021784308</v>
      </c>
      <c r="J70" s="7">
        <v>-167021784308</v>
      </c>
      <c r="K70" s="7">
        <f>Table6[[#This Row],[4836915905]]-Table6[[#This Row],[Column2]]</f>
        <v>-16269118963</v>
      </c>
    </row>
    <row r="71" spans="1:11" ht="23.1" customHeight="1">
      <c r="A71" s="6" t="s">
        <v>198</v>
      </c>
      <c r="B71" s="7">
        <v>11635</v>
      </c>
      <c r="C71" s="7">
        <v>1051167594</v>
      </c>
      <c r="D71" s="7">
        <f>-1*Table6[[#This Row],[Column4]]</f>
        <v>1199243302</v>
      </c>
      <c r="E71" s="7">
        <v>-1199243302</v>
      </c>
      <c r="F71" s="7">
        <f>Table6[[#This Row],[Column3]]-Table6[[#This Row],[Column1]]</f>
        <v>-148075708</v>
      </c>
      <c r="G71" s="7">
        <v>6112994</v>
      </c>
      <c r="H71" s="7">
        <v>620014491173</v>
      </c>
      <c r="I71" s="7">
        <f>-1*Table6[[#This Row],[-4844135015.0000]]</f>
        <v>570571075850</v>
      </c>
      <c r="J71" s="7">
        <v>-570571075850</v>
      </c>
      <c r="K71" s="7">
        <f>Table6[[#This Row],[4836915905]]-Table6[[#This Row],[Column2]]</f>
        <v>49443415323</v>
      </c>
    </row>
    <row r="72" spans="1:11" ht="23.1" customHeight="1">
      <c r="A72" s="6" t="s">
        <v>232</v>
      </c>
      <c r="B72" s="7">
        <v>3364599</v>
      </c>
      <c r="C72" s="7">
        <v>28474735271</v>
      </c>
      <c r="D72" s="7">
        <f>-1*Table6[[#This Row],[Column4]]</f>
        <v>40241956984</v>
      </c>
      <c r="E72" s="7">
        <v>-40241956984</v>
      </c>
      <c r="F72" s="7">
        <f>Table6[[#This Row],[Column3]]-Table6[[#This Row],[Column1]]</f>
        <v>-11767221713</v>
      </c>
      <c r="G72" s="7">
        <v>13476546</v>
      </c>
      <c r="H72" s="7">
        <v>341473906974</v>
      </c>
      <c r="I72" s="7">
        <f>-1*Table6[[#This Row],[-4844135015.0000]]</f>
        <v>392404015895</v>
      </c>
      <c r="J72" s="7">
        <v>-392404015895</v>
      </c>
      <c r="K72" s="7">
        <f>Table6[[#This Row],[4836915905]]-Table6[[#This Row],[Column2]]</f>
        <v>-50930108921</v>
      </c>
    </row>
    <row r="73" spans="1:11" ht="23.1" customHeight="1">
      <c r="A73" s="6" t="s">
        <v>242</v>
      </c>
      <c r="B73" s="7">
        <v>349354</v>
      </c>
      <c r="C73" s="7">
        <v>3174797487</v>
      </c>
      <c r="D73" s="7">
        <f>-1*Table6[[#This Row],[Column4]]</f>
        <v>4298073813</v>
      </c>
      <c r="E73" s="7">
        <v>-4298073813</v>
      </c>
      <c r="F73" s="7">
        <f>Table6[[#This Row],[Column3]]-Table6[[#This Row],[Column1]]</f>
        <v>-1123276326</v>
      </c>
      <c r="G73" s="7">
        <v>7383999</v>
      </c>
      <c r="H73" s="7">
        <v>90044912974</v>
      </c>
      <c r="I73" s="7">
        <f>-1*Table6[[#This Row],[-4844135015.0000]]</f>
        <v>95799722180</v>
      </c>
      <c r="J73" s="7">
        <v>-95799722180</v>
      </c>
      <c r="K73" s="7">
        <f>Table6[[#This Row],[4836915905]]-Table6[[#This Row],[Column2]]</f>
        <v>-5754809206</v>
      </c>
    </row>
    <row r="74" spans="1:11" ht="23.1" customHeight="1">
      <c r="A74" s="6" t="s">
        <v>197</v>
      </c>
      <c r="B74" s="7">
        <v>479979</v>
      </c>
      <c r="C74" s="7">
        <v>3653314289</v>
      </c>
      <c r="D74" s="7">
        <f>-1*Table6[[#This Row],[Column4]]</f>
        <v>5242172498</v>
      </c>
      <c r="E74" s="7">
        <v>-5242172498</v>
      </c>
      <c r="F74" s="7">
        <f>Table6[[#This Row],[Column3]]-Table6[[#This Row],[Column1]]</f>
        <v>-1588858209</v>
      </c>
      <c r="G74" s="7">
        <v>5048369</v>
      </c>
      <c r="H74" s="7">
        <v>49303372027</v>
      </c>
      <c r="I74" s="7">
        <f>-1*Table6[[#This Row],[-4844135015.0000]]</f>
        <v>56254109030</v>
      </c>
      <c r="J74" s="7">
        <v>-56254109030</v>
      </c>
      <c r="K74" s="7">
        <f>Table6[[#This Row],[4836915905]]-Table6[[#This Row],[Column2]]</f>
        <v>-6950737003</v>
      </c>
    </row>
    <row r="75" spans="1:11" ht="23.1" customHeight="1">
      <c r="A75" s="6" t="s">
        <v>257</v>
      </c>
      <c r="B75" s="7">
        <v>0</v>
      </c>
      <c r="C75" s="7">
        <v>0</v>
      </c>
      <c r="D75" s="7">
        <f>-1*Table6[[#This Row],[Column4]]</f>
        <v>0</v>
      </c>
      <c r="E75" s="7">
        <v>0</v>
      </c>
      <c r="F75" s="7">
        <f>Table6[[#This Row],[Column3]]-Table6[[#This Row],[Column1]]</f>
        <v>0</v>
      </c>
      <c r="G75" s="7">
        <v>6102155</v>
      </c>
      <c r="H75" s="7">
        <v>712837221250</v>
      </c>
      <c r="I75" s="7">
        <f>-1*Table6[[#This Row],[-4844135015.0000]]</f>
        <v>740992407687</v>
      </c>
      <c r="J75" s="7">
        <v>-740992407687</v>
      </c>
      <c r="K75" s="7">
        <f>Table6[[#This Row],[4836915905]]-Table6[[#This Row],[Column2]]</f>
        <v>-28155186437</v>
      </c>
    </row>
    <row r="76" spans="1:11" ht="23.1" customHeight="1">
      <c r="A76" s="6" t="s">
        <v>208</v>
      </c>
      <c r="B76" s="7">
        <v>385858</v>
      </c>
      <c r="C76" s="7">
        <v>9102211152</v>
      </c>
      <c r="D76" s="7">
        <f>-1*Table6[[#This Row],[Column4]]</f>
        <v>9950404050</v>
      </c>
      <c r="E76" s="7">
        <v>-9950404050</v>
      </c>
      <c r="F76" s="7">
        <f>Table6[[#This Row],[Column3]]-Table6[[#This Row],[Column1]]</f>
        <v>-848192898</v>
      </c>
      <c r="G76" s="7">
        <v>1313882</v>
      </c>
      <c r="H76" s="7">
        <v>34443911561</v>
      </c>
      <c r="I76" s="7">
        <f>-1*Table6[[#This Row],[-4844135015.0000]]</f>
        <v>34491294145</v>
      </c>
      <c r="J76" s="7">
        <v>-34491294145</v>
      </c>
      <c r="K76" s="7">
        <f>Table6[[#This Row],[4836915905]]-Table6[[#This Row],[Column2]]</f>
        <v>-47382584</v>
      </c>
    </row>
    <row r="77" spans="1:11" ht="23.1" customHeight="1">
      <c r="A77" s="6" t="s">
        <v>262</v>
      </c>
      <c r="B77" s="7">
        <v>1187264</v>
      </c>
      <c r="C77" s="7">
        <v>35468600104</v>
      </c>
      <c r="D77" s="7">
        <f>-1*Table6[[#This Row],[Column4]]</f>
        <v>41733892312</v>
      </c>
      <c r="E77" s="7">
        <v>-41733892312</v>
      </c>
      <c r="F77" s="7">
        <f>Table6[[#This Row],[Column3]]-Table6[[#This Row],[Column1]]</f>
        <v>-6265292208</v>
      </c>
      <c r="G77" s="7">
        <v>5706377</v>
      </c>
      <c r="H77" s="7">
        <v>166270321610</v>
      </c>
      <c r="I77" s="7">
        <f>-1*Table6[[#This Row],[-4844135015.0000]]</f>
        <v>218521506684</v>
      </c>
      <c r="J77" s="7">
        <v>-218521506684</v>
      </c>
      <c r="K77" s="7">
        <f>Table6[[#This Row],[4836915905]]-Table6[[#This Row],[Column2]]</f>
        <v>-52251185074</v>
      </c>
    </row>
    <row r="78" spans="1:11" ht="23.1" customHeight="1">
      <c r="A78" s="6" t="s">
        <v>263</v>
      </c>
      <c r="B78" s="7">
        <v>3242283</v>
      </c>
      <c r="C78" s="7">
        <v>18581483468</v>
      </c>
      <c r="D78" s="7">
        <f>-1*Table6[[#This Row],[Column4]]</f>
        <v>18750052320</v>
      </c>
      <c r="E78" s="7">
        <v>-18750052320</v>
      </c>
      <c r="F78" s="7">
        <f>Table6[[#This Row],[Column3]]-Table6[[#This Row],[Column1]]</f>
        <v>-168568852</v>
      </c>
      <c r="G78" s="7">
        <v>45458243</v>
      </c>
      <c r="H78" s="7">
        <v>365697763224</v>
      </c>
      <c r="I78" s="7">
        <f>-1*Table6[[#This Row],[-4844135015.0000]]</f>
        <v>471010325448</v>
      </c>
      <c r="J78" s="7">
        <v>-471010325448</v>
      </c>
      <c r="K78" s="7">
        <f>Table6[[#This Row],[4836915905]]-Table6[[#This Row],[Column2]]</f>
        <v>-105312562224</v>
      </c>
    </row>
    <row r="79" spans="1:11" ht="23.1" customHeight="1">
      <c r="A79" s="6" t="s">
        <v>217</v>
      </c>
      <c r="B79" s="7">
        <v>0</v>
      </c>
      <c r="C79" s="7">
        <v>0</v>
      </c>
      <c r="D79" s="7">
        <f>-1*Table6[[#This Row],[Column4]]</f>
        <v>0</v>
      </c>
      <c r="E79" s="7">
        <v>0</v>
      </c>
      <c r="F79" s="7">
        <f>Table6[[#This Row],[Column3]]-Table6[[#This Row],[Column1]]</f>
        <v>0</v>
      </c>
      <c r="G79" s="7">
        <v>2993642</v>
      </c>
      <c r="H79" s="7">
        <v>66556979153</v>
      </c>
      <c r="I79" s="7">
        <f>-1*Table6[[#This Row],[-4844135015.0000]]</f>
        <v>78669768064</v>
      </c>
      <c r="J79" s="7">
        <v>-78669768064</v>
      </c>
      <c r="K79" s="7">
        <f>Table6[[#This Row],[4836915905]]-Table6[[#This Row],[Column2]]</f>
        <v>-12112788911</v>
      </c>
    </row>
    <row r="80" spans="1:11" ht="23.1" customHeight="1">
      <c r="A80" s="6" t="s">
        <v>229</v>
      </c>
      <c r="B80" s="7">
        <v>3159803</v>
      </c>
      <c r="C80" s="7">
        <v>125439216067</v>
      </c>
      <c r="D80" s="7">
        <f>-1*Table6[[#This Row],[Column4]]</f>
        <v>129732631563</v>
      </c>
      <c r="E80" s="7">
        <v>-129732631563</v>
      </c>
      <c r="F80" s="7">
        <f>Table6[[#This Row],[Column3]]-Table6[[#This Row],[Column1]]</f>
        <v>-4293415496</v>
      </c>
      <c r="G80" s="7">
        <v>21194667</v>
      </c>
      <c r="H80" s="7">
        <v>1045304598496</v>
      </c>
      <c r="I80" s="7">
        <f>-1*Table6[[#This Row],[-4844135015.0000]]</f>
        <v>765886278652</v>
      </c>
      <c r="J80" s="7">
        <v>-765886278652</v>
      </c>
      <c r="K80" s="7">
        <f>Table6[[#This Row],[4836915905]]-Table6[[#This Row],[Column2]]</f>
        <v>279418319844</v>
      </c>
    </row>
    <row r="81" spans="1:11" ht="23.1" customHeight="1">
      <c r="A81" s="6" t="s">
        <v>265</v>
      </c>
      <c r="B81" s="7">
        <v>131607</v>
      </c>
      <c r="C81" s="7">
        <v>3584879569</v>
      </c>
      <c r="D81" s="7">
        <f>-1*Table6[[#This Row],[Column4]]</f>
        <v>3342064857</v>
      </c>
      <c r="E81" s="7">
        <v>-3342064857</v>
      </c>
      <c r="F81" s="7">
        <f>Table6[[#This Row],[Column3]]-Table6[[#This Row],[Column1]]</f>
        <v>242814712</v>
      </c>
      <c r="G81" s="7">
        <v>8978203</v>
      </c>
      <c r="H81" s="7">
        <v>222358114283</v>
      </c>
      <c r="I81" s="7">
        <f>-1*Table6[[#This Row],[-4844135015.0000]]</f>
        <v>218962553085</v>
      </c>
      <c r="J81" s="7">
        <v>-218962553085</v>
      </c>
      <c r="K81" s="7">
        <f>Table6[[#This Row],[4836915905]]-Table6[[#This Row],[Column2]]</f>
        <v>3395561198</v>
      </c>
    </row>
    <row r="82" spans="1:11" ht="23.1" customHeight="1">
      <c r="A82" s="6" t="s">
        <v>199</v>
      </c>
      <c r="B82" s="7">
        <v>1206852</v>
      </c>
      <c r="C82" s="7">
        <v>14958376155</v>
      </c>
      <c r="D82" s="7">
        <f>-1*Table6[[#This Row],[Column4]]</f>
        <v>14520439356</v>
      </c>
      <c r="E82" s="7">
        <v>-14520439356</v>
      </c>
      <c r="F82" s="7">
        <f>Table6[[#This Row],[Column3]]-Table6[[#This Row],[Column1]]</f>
        <v>437936799</v>
      </c>
      <c r="G82" s="7">
        <v>6980173</v>
      </c>
      <c r="H82" s="7">
        <v>198879384420</v>
      </c>
      <c r="I82" s="7">
        <f>-1*Table6[[#This Row],[-4844135015.0000]]</f>
        <v>243222090302</v>
      </c>
      <c r="J82" s="7">
        <v>-243222090302</v>
      </c>
      <c r="K82" s="7">
        <f>Table6[[#This Row],[4836915905]]-Table6[[#This Row],[Column2]]</f>
        <v>-44342705882</v>
      </c>
    </row>
    <row r="83" spans="1:11" ht="23.1" customHeight="1">
      <c r="A83" s="6" t="s">
        <v>226</v>
      </c>
      <c r="B83" s="7">
        <v>60751</v>
      </c>
      <c r="C83" s="7">
        <v>2535897154</v>
      </c>
      <c r="D83" s="7">
        <f>-1*Table6[[#This Row],[Column4]]</f>
        <v>2799399717</v>
      </c>
      <c r="E83" s="7">
        <v>-2799399717</v>
      </c>
      <c r="F83" s="7">
        <f>Table6[[#This Row],[Column3]]-Table6[[#This Row],[Column1]]</f>
        <v>-263502563</v>
      </c>
      <c r="G83" s="7">
        <v>3975334</v>
      </c>
      <c r="H83" s="7">
        <v>184710968940</v>
      </c>
      <c r="I83" s="7">
        <f>-1*Table6[[#This Row],[-4844135015.0000]]</f>
        <v>185878609983</v>
      </c>
      <c r="J83" s="7">
        <v>-185878609983</v>
      </c>
      <c r="K83" s="7">
        <f>Table6[[#This Row],[4836915905]]-Table6[[#This Row],[Column2]]</f>
        <v>-1167641043</v>
      </c>
    </row>
    <row r="84" spans="1:11" ht="23.1" customHeight="1">
      <c r="A84" s="6" t="s">
        <v>230</v>
      </c>
      <c r="B84" s="7">
        <v>236046</v>
      </c>
      <c r="C84" s="7">
        <v>10698883870</v>
      </c>
      <c r="D84" s="7">
        <f>-1*Table6[[#This Row],[Column4]]</f>
        <v>9678687220</v>
      </c>
      <c r="E84" s="7">
        <v>-9678687220</v>
      </c>
      <c r="F84" s="7">
        <f>Table6[[#This Row],[Column3]]-Table6[[#This Row],[Column1]]</f>
        <v>1020196650</v>
      </c>
      <c r="G84" s="7">
        <v>5516376</v>
      </c>
      <c r="H84" s="7">
        <v>255631747915</v>
      </c>
      <c r="I84" s="7">
        <f>-1*Table6[[#This Row],[-4844135015.0000]]</f>
        <v>220446175812</v>
      </c>
      <c r="J84" s="7">
        <v>-220446175812</v>
      </c>
      <c r="K84" s="7">
        <f>Table6[[#This Row],[4836915905]]-Table6[[#This Row],[Column2]]</f>
        <v>35185572103</v>
      </c>
    </row>
    <row r="85" spans="1:11" ht="23.1" customHeight="1">
      <c r="A85" s="6" t="s">
        <v>254</v>
      </c>
      <c r="B85" s="7">
        <v>376679</v>
      </c>
      <c r="C85" s="7">
        <v>5769141720</v>
      </c>
      <c r="D85" s="7">
        <f>-1*Table6[[#This Row],[Column4]]</f>
        <v>7697498755</v>
      </c>
      <c r="E85" s="7">
        <v>-7697498755</v>
      </c>
      <c r="F85" s="7">
        <f>Table6[[#This Row],[Column3]]-Table6[[#This Row],[Column1]]</f>
        <v>-1928357035</v>
      </c>
      <c r="G85" s="7">
        <v>7758760</v>
      </c>
      <c r="H85" s="7">
        <v>149492046344</v>
      </c>
      <c r="I85" s="7">
        <f>-1*Table6[[#This Row],[-4844135015.0000]]</f>
        <v>168385991531</v>
      </c>
      <c r="J85" s="7">
        <v>-168385991531</v>
      </c>
      <c r="K85" s="7">
        <f>Table6[[#This Row],[4836915905]]-Table6[[#This Row],[Column2]]</f>
        <v>-18893945187</v>
      </c>
    </row>
    <row r="86" spans="1:11" ht="23.1" customHeight="1">
      <c r="A86" s="6" t="s">
        <v>206</v>
      </c>
      <c r="B86" s="7">
        <v>0</v>
      </c>
      <c r="C86" s="7">
        <v>0</v>
      </c>
      <c r="D86" s="7">
        <f>-1*Table6[[#This Row],[Column4]]</f>
        <v>0</v>
      </c>
      <c r="E86" s="7">
        <v>0</v>
      </c>
      <c r="F86" s="7">
        <f>Table6[[#This Row],[Column3]]-Table6[[#This Row],[Column1]]</f>
        <v>0</v>
      </c>
      <c r="G86" s="7">
        <v>25792</v>
      </c>
      <c r="H86" s="7">
        <v>1350856340</v>
      </c>
      <c r="I86" s="7">
        <f>-1*Table6[[#This Row],[-4844135015.0000]]</f>
        <v>1305885642</v>
      </c>
      <c r="J86" s="7">
        <v>-1305885642</v>
      </c>
      <c r="K86" s="7">
        <f>Table6[[#This Row],[4836915905]]-Table6[[#This Row],[Column2]]</f>
        <v>44970698</v>
      </c>
    </row>
    <row r="87" spans="1:11" ht="23.1" customHeight="1">
      <c r="A87" s="6" t="s">
        <v>284</v>
      </c>
      <c r="B87" s="7">
        <v>218138520</v>
      </c>
      <c r="C87" s="7">
        <v>4609083506775</v>
      </c>
      <c r="D87" s="7">
        <f>-1*Table6[[#This Row],[Column4]]</f>
        <v>4595539586153</v>
      </c>
      <c r="E87" s="7">
        <v>-4595539586153</v>
      </c>
      <c r="F87" s="7">
        <f>Table6[[#This Row],[Column3]]-Table6[[#This Row],[Column1]]</f>
        <v>13543920622</v>
      </c>
      <c r="G87" s="7">
        <v>2810346383</v>
      </c>
      <c r="H87" s="7">
        <f>56089688565835-32863523</f>
        <v>56089655702312</v>
      </c>
      <c r="I87" s="7">
        <f>-1*Table6[[#This Row],[-4844135015.0000]]</f>
        <v>55875308608018</v>
      </c>
      <c r="J87" s="7">
        <v>-55875308608018</v>
      </c>
      <c r="K87" s="7">
        <f>Table6[[#This Row],[4836915905]]-Table6[[#This Row],[Column2]]</f>
        <v>214347094294</v>
      </c>
    </row>
    <row r="88" spans="1:11" ht="23.1" customHeight="1">
      <c r="A88" s="6" t="s">
        <v>306</v>
      </c>
      <c r="B88" s="7">
        <v>0</v>
      </c>
      <c r="C88" s="7">
        <v>0</v>
      </c>
      <c r="D88" s="7">
        <f>-1*Table6[[#This Row],[Column4]]</f>
        <v>0</v>
      </c>
      <c r="E88" s="7">
        <v>0</v>
      </c>
      <c r="F88" s="7">
        <f>Table6[[#This Row],[Column3]]-Table6[[#This Row],[Column1]]</f>
        <v>0</v>
      </c>
      <c r="G88" s="7">
        <v>1990000</v>
      </c>
      <c r="H88" s="7">
        <f>1988778000000</f>
        <v>1988778000000</v>
      </c>
      <c r="I88" s="7">
        <f>-1*Table6[[#This Row],[-4844135015.0000]]</f>
        <v>1991493750000</v>
      </c>
      <c r="J88" s="7">
        <v>-1991493750000</v>
      </c>
      <c r="K88" s="7">
        <f>Table6[[#This Row],[4836915905]]-Table6[[#This Row],[Column2]]</f>
        <v>-2715750000</v>
      </c>
    </row>
    <row r="89" spans="1:11" ht="23.1" customHeight="1">
      <c r="A89" s="6" t="s">
        <v>303</v>
      </c>
      <c r="B89" s="7">
        <v>1046000</v>
      </c>
      <c r="C89" s="7">
        <v>1049860798075</v>
      </c>
      <c r="D89" s="7">
        <f>-1*Table6[[#This Row],[Column4]]</f>
        <v>1055260849701</v>
      </c>
      <c r="E89" s="7">
        <v>-1055260849701</v>
      </c>
      <c r="F89" s="7">
        <f>Table6[[#This Row],[Column3]]-Table6[[#This Row],[Column1]]</f>
        <v>-5400051626</v>
      </c>
      <c r="G89" s="7">
        <v>4574129</v>
      </c>
      <c r="H89" s="7">
        <v>4577285300742</v>
      </c>
      <c r="I89" s="7">
        <f>-1*Table6[[#This Row],[-4844135015.0000]]</f>
        <v>4630037084764</v>
      </c>
      <c r="J89" s="7">
        <v>-4630037084764</v>
      </c>
      <c r="K89" s="7">
        <f>Table6[[#This Row],[4836915905]]-Table6[[#This Row],[Column2]]</f>
        <v>-52751784022</v>
      </c>
    </row>
    <row r="90" spans="1:11" ht="23.1" customHeight="1">
      <c r="A90" s="6" t="s">
        <v>333</v>
      </c>
      <c r="B90" s="7">
        <v>0</v>
      </c>
      <c r="C90" s="7">
        <v>0</v>
      </c>
      <c r="D90" s="7">
        <f>-1*Table6[[#This Row],[Column4]]</f>
        <v>0</v>
      </c>
      <c r="E90" s="7">
        <v>0</v>
      </c>
      <c r="F90" s="7">
        <f>Table6[[#This Row],[Column3]]-Table6[[#This Row],[Column1]]</f>
        <v>0</v>
      </c>
      <c r="G90" s="7">
        <v>14029</v>
      </c>
      <c r="H90" s="7">
        <v>11375419067</v>
      </c>
      <c r="I90" s="7">
        <f>-1*Table6[[#This Row],[-4844135015.0000]]</f>
        <v>11190390043</v>
      </c>
      <c r="J90" s="7">
        <v>-11190390043</v>
      </c>
      <c r="K90" s="7">
        <f>Table6[[#This Row],[4836915905]]-Table6[[#This Row],[Column2]]</f>
        <v>185029024</v>
      </c>
    </row>
    <row r="91" spans="1:11" ht="23.1" customHeight="1">
      <c r="A91" s="6" t="s">
        <v>324</v>
      </c>
      <c r="B91" s="7">
        <v>0</v>
      </c>
      <c r="C91" s="7">
        <v>0</v>
      </c>
      <c r="D91" s="7">
        <f>-1*Table6[[#This Row],[Column4]]</f>
        <v>0</v>
      </c>
      <c r="E91" s="7">
        <v>0</v>
      </c>
      <c r="F91" s="7">
        <f>Table6[[#This Row],[Column3]]-Table6[[#This Row],[Column1]]</f>
        <v>0</v>
      </c>
      <c r="G91" s="7">
        <v>32047</v>
      </c>
      <c r="H91" s="7">
        <v>24483466270</v>
      </c>
      <c r="I91" s="7">
        <f>-1*Table6[[#This Row],[-4844135015.0000]]</f>
        <v>24082064120</v>
      </c>
      <c r="J91" s="7">
        <v>-24082064120</v>
      </c>
      <c r="K91" s="7">
        <f>Table6[[#This Row],[4836915905]]-Table6[[#This Row],[Column2]]</f>
        <v>401402150</v>
      </c>
    </row>
    <row r="92" spans="1:11" ht="23.1" customHeight="1">
      <c r="A92" s="6" t="s">
        <v>331</v>
      </c>
      <c r="B92" s="7">
        <v>0</v>
      </c>
      <c r="C92" s="7">
        <v>0</v>
      </c>
      <c r="D92" s="7">
        <f>-1*Table6[[#This Row],[Column4]]</f>
        <v>0</v>
      </c>
      <c r="E92" s="7">
        <v>0</v>
      </c>
      <c r="F92" s="7">
        <f>Table6[[#This Row],[Column3]]-Table6[[#This Row],[Column1]]</f>
        <v>0</v>
      </c>
      <c r="G92" s="7">
        <v>9286</v>
      </c>
      <c r="H92" s="7">
        <v>8713241606</v>
      </c>
      <c r="I92" s="7">
        <f>-1*Table6[[#This Row],[-4844135015.0000]]</f>
        <v>8566202332</v>
      </c>
      <c r="J92" s="7">
        <v>-8566202332</v>
      </c>
      <c r="K92" s="7">
        <f>Table6[[#This Row],[4836915905]]-Table6[[#This Row],[Column2]]</f>
        <v>147039274</v>
      </c>
    </row>
    <row r="93" spans="1:11" ht="23.1" customHeight="1">
      <c r="A93" s="6" t="s">
        <v>327</v>
      </c>
      <c r="B93" s="7">
        <v>0</v>
      </c>
      <c r="C93" s="7">
        <v>0</v>
      </c>
      <c r="D93" s="7">
        <f>-1*Table6[[#This Row],[Column4]]</f>
        <v>0</v>
      </c>
      <c r="E93" s="7">
        <v>0</v>
      </c>
      <c r="F93" s="7">
        <f>Table6[[#This Row],[Column3]]-Table6[[#This Row],[Column1]]</f>
        <v>0</v>
      </c>
      <c r="G93" s="7">
        <v>8158</v>
      </c>
      <c r="H93" s="7">
        <v>6453737844</v>
      </c>
      <c r="I93" s="7">
        <f>-1*Table6[[#This Row],[-4844135015.0000]]</f>
        <v>6365392883</v>
      </c>
      <c r="J93" s="7">
        <v>-6365392883</v>
      </c>
      <c r="K93" s="7">
        <f>Table6[[#This Row],[4836915905]]-Table6[[#This Row],[Column2]]</f>
        <v>88344961</v>
      </c>
    </row>
    <row r="94" spans="1:11" ht="23.1" customHeight="1">
      <c r="A94" s="6" t="s">
        <v>325</v>
      </c>
      <c r="B94" s="7">
        <v>0</v>
      </c>
      <c r="C94" s="7">
        <v>0</v>
      </c>
      <c r="D94" s="7">
        <f>-1*Table6[[#This Row],[Column4]]</f>
        <v>0</v>
      </c>
      <c r="E94" s="7">
        <v>0</v>
      </c>
      <c r="F94" s="7">
        <f>Table6[[#This Row],[Column3]]-Table6[[#This Row],[Column1]]</f>
        <v>0</v>
      </c>
      <c r="G94" s="7">
        <v>1880000</v>
      </c>
      <c r="H94" s="7">
        <v>1878978310084</v>
      </c>
      <c r="I94" s="7">
        <f>-1*Table6[[#This Row],[-4844135015.0000]]</f>
        <v>1881147369658</v>
      </c>
      <c r="J94" s="7">
        <v>-1881147369658</v>
      </c>
      <c r="K94" s="7">
        <f>Table6[[#This Row],[4836915905]]-Table6[[#This Row],[Column2]]</f>
        <v>-2169059574</v>
      </c>
    </row>
    <row r="95" spans="1:11" ht="23.1" customHeight="1">
      <c r="A95" s="6" t="s">
        <v>323</v>
      </c>
      <c r="B95" s="7">
        <v>0</v>
      </c>
      <c r="C95" s="7">
        <v>0</v>
      </c>
      <c r="D95" s="7">
        <f>-1*Table6[[#This Row],[Column4]]</f>
        <v>0</v>
      </c>
      <c r="E95" s="7">
        <v>0</v>
      </c>
      <c r="F95" s="7">
        <f>Table6[[#This Row],[Column3]]-Table6[[#This Row],[Column1]]</f>
        <v>0</v>
      </c>
      <c r="G95" s="7">
        <v>300000</v>
      </c>
      <c r="H95" s="7">
        <v>299782500000</v>
      </c>
      <c r="I95" s="7">
        <f>-1*Table6[[#This Row],[-4844135015.0000]]</f>
        <v>300217500000</v>
      </c>
      <c r="J95" s="7">
        <v>-300217500000</v>
      </c>
      <c r="K95" s="7">
        <f>Table6[[#This Row],[4836915905]]-Table6[[#This Row],[Column2]]</f>
        <v>-435000000</v>
      </c>
    </row>
    <row r="96" spans="1:11" ht="23.1" customHeight="1">
      <c r="A96" s="6" t="s">
        <v>328</v>
      </c>
      <c r="B96" s="7">
        <v>0</v>
      </c>
      <c r="C96" s="7">
        <v>0</v>
      </c>
      <c r="D96" s="7">
        <f>-1*Table6[[#This Row],[Column4]]</f>
        <v>0</v>
      </c>
      <c r="E96" s="7">
        <v>0</v>
      </c>
      <c r="F96" s="7">
        <f>Table6[[#This Row],[Column3]]-Table6[[#This Row],[Column1]]</f>
        <v>0</v>
      </c>
      <c r="G96" s="7">
        <v>400000</v>
      </c>
      <c r="H96" s="7">
        <v>399894787458</v>
      </c>
      <c r="I96" s="7">
        <f>-1*Table6[[#This Row],[-4844135015.0000]]</f>
        <v>398631260952</v>
      </c>
      <c r="J96" s="7">
        <v>-398631260952</v>
      </c>
      <c r="K96" s="7">
        <f>Table6[[#This Row],[4836915905]]-Table6[[#This Row],[Column2]]</f>
        <v>1263526506</v>
      </c>
    </row>
    <row r="97" spans="1:11" ht="23.1" customHeight="1">
      <c r="A97" s="6" t="s">
        <v>322</v>
      </c>
      <c r="B97" s="7">
        <v>0</v>
      </c>
      <c r="C97" s="7">
        <v>0</v>
      </c>
      <c r="D97" s="7">
        <f>-1*Table6[[#This Row],[Column4]]</f>
        <v>0</v>
      </c>
      <c r="E97" s="7">
        <v>0</v>
      </c>
      <c r="F97" s="7">
        <f>Table6[[#This Row],[Column3]]-Table6[[#This Row],[Column1]]</f>
        <v>0</v>
      </c>
      <c r="G97" s="7">
        <v>300000</v>
      </c>
      <c r="H97" s="7">
        <v>291141559254</v>
      </c>
      <c r="I97" s="7">
        <f>-1*Table6[[#This Row],[-4844135015.0000]]</f>
        <v>299931746253</v>
      </c>
      <c r="J97" s="7">
        <v>-299931746253</v>
      </c>
      <c r="K97" s="7">
        <f>Table6[[#This Row],[4836915905]]-Table6[[#This Row],[Column2]]</f>
        <v>-8790186999</v>
      </c>
    </row>
    <row r="98" spans="1:11" ht="23.1" customHeight="1">
      <c r="A98" s="6" t="s">
        <v>294</v>
      </c>
      <c r="B98" s="7">
        <v>0</v>
      </c>
      <c r="C98" s="7">
        <v>0</v>
      </c>
      <c r="D98" s="7">
        <f>-1*Table6[[#This Row],[Column4]]</f>
        <v>0</v>
      </c>
      <c r="E98" s="7">
        <v>0</v>
      </c>
      <c r="F98" s="7">
        <f>Table6[[#This Row],[Column3]]-Table6[[#This Row],[Column1]]</f>
        <v>0</v>
      </c>
      <c r="G98" s="7">
        <v>220000</v>
      </c>
      <c r="H98" s="7">
        <v>219884000000</v>
      </c>
      <c r="I98" s="7">
        <f>-1*Table6[[#This Row],[-4844135015.0000]]</f>
        <v>220149500000</v>
      </c>
      <c r="J98" s="7">
        <v>-220149500000</v>
      </c>
      <c r="K98" s="7">
        <f>Table6[[#This Row],[4836915905]]-Table6[[#This Row],[Column2]]</f>
        <v>-265500000</v>
      </c>
    </row>
    <row r="99" spans="1:11" ht="23.1" customHeight="1">
      <c r="A99" s="6" t="s">
        <v>290</v>
      </c>
      <c r="B99" s="7">
        <v>0</v>
      </c>
      <c r="C99" s="7">
        <v>0</v>
      </c>
      <c r="D99" s="7">
        <f>-1*Table6[[#This Row],[Column4]]</f>
        <v>0</v>
      </c>
      <c r="E99" s="7">
        <v>0</v>
      </c>
      <c r="F99" s="7">
        <f>Table6[[#This Row],[Column3]]-Table6[[#This Row],[Column1]]</f>
        <v>0</v>
      </c>
      <c r="G99" s="7">
        <v>408000</v>
      </c>
      <c r="H99" s="7">
        <v>407753386900</v>
      </c>
      <c r="I99" s="7">
        <f>-1*Table6[[#This Row],[-4844135015.0000]]</f>
        <v>408287033600</v>
      </c>
      <c r="J99" s="7">
        <v>-408287033600</v>
      </c>
      <c r="K99" s="7">
        <f>Table6[[#This Row],[4836915905]]-Table6[[#This Row],[Column2]]</f>
        <v>-533646700</v>
      </c>
    </row>
    <row r="100" spans="1:11" ht="23.1" customHeight="1">
      <c r="A100" s="6" t="s">
        <v>330</v>
      </c>
      <c r="B100" s="7">
        <v>0</v>
      </c>
      <c r="C100" s="7">
        <v>0</v>
      </c>
      <c r="D100" s="7">
        <f>-1*Table6[[#This Row],[Column4]]</f>
        <v>0</v>
      </c>
      <c r="E100" s="7">
        <v>0</v>
      </c>
      <c r="F100" s="7">
        <f>Table6[[#This Row],[Column3]]-Table6[[#This Row],[Column1]]</f>
        <v>0</v>
      </c>
      <c r="G100" s="7">
        <v>155000</v>
      </c>
      <c r="H100" s="7">
        <v>154887315233</v>
      </c>
      <c r="I100" s="7">
        <f>-1*Table6[[#This Row],[-4844135015.0000]]</f>
        <v>155112219874</v>
      </c>
      <c r="J100" s="7">
        <v>-155112219874</v>
      </c>
      <c r="K100" s="7">
        <f>Table6[[#This Row],[4836915905]]-Table6[[#This Row],[Column2]]</f>
        <v>-224904641</v>
      </c>
    </row>
    <row r="101" spans="1:11" ht="23.1" customHeight="1">
      <c r="A101" s="6" t="s">
        <v>329</v>
      </c>
      <c r="B101" s="7">
        <v>0</v>
      </c>
      <c r="C101" s="7">
        <v>0</v>
      </c>
      <c r="D101" s="7">
        <f>-1*Table6[[#This Row],[Column4]]</f>
        <v>0</v>
      </c>
      <c r="E101" s="7">
        <v>0</v>
      </c>
      <c r="F101" s="7">
        <f>Table6[[#This Row],[Column3]]-Table6[[#This Row],[Column1]]</f>
        <v>0</v>
      </c>
      <c r="G101" s="7">
        <v>100000</v>
      </c>
      <c r="H101" s="7">
        <v>99927300148</v>
      </c>
      <c r="I101" s="7">
        <f>-1*Table6[[#This Row],[-4844135015.0000]]</f>
        <v>100072299852</v>
      </c>
      <c r="J101" s="7">
        <v>-100072299852</v>
      </c>
      <c r="K101" s="7">
        <f>Table6[[#This Row],[4836915905]]-Table6[[#This Row],[Column2]]</f>
        <v>-144999704</v>
      </c>
    </row>
    <row r="102" spans="1:11" ht="23.1" customHeight="1">
      <c r="A102" s="6" t="s">
        <v>334</v>
      </c>
      <c r="B102" s="7">
        <v>0</v>
      </c>
      <c r="C102" s="7">
        <v>0</v>
      </c>
      <c r="D102" s="7">
        <f>-1*Table6[[#This Row],[Column4]]</f>
        <v>0</v>
      </c>
      <c r="E102" s="7">
        <v>0</v>
      </c>
      <c r="F102" s="7">
        <f>Table6[[#This Row],[Column3]]-Table6[[#This Row],[Column1]]</f>
        <v>0</v>
      </c>
      <c r="G102" s="7">
        <v>150000</v>
      </c>
      <c r="H102" s="7">
        <v>143654874663</v>
      </c>
      <c r="I102" s="7">
        <f>-1*Table6[[#This Row],[-4844135015.0000]]</f>
        <v>150108449778</v>
      </c>
      <c r="J102" s="7">
        <v>-150108449778</v>
      </c>
      <c r="K102" s="7">
        <f>Table6[[#This Row],[4836915905]]-Table6[[#This Row],[Column2]]</f>
        <v>-6453575115</v>
      </c>
    </row>
    <row r="103" spans="1:11" ht="23.1" customHeight="1">
      <c r="A103" s="6" t="s">
        <v>321</v>
      </c>
      <c r="B103" s="7">
        <v>0</v>
      </c>
      <c r="C103" s="7">
        <v>0</v>
      </c>
      <c r="D103" s="7">
        <f>-1*Table6[[#This Row],[Column4]]</f>
        <v>0</v>
      </c>
      <c r="E103" s="7">
        <v>0</v>
      </c>
      <c r="F103" s="7">
        <f>Table6[[#This Row],[Column3]]-Table6[[#This Row],[Column1]]</f>
        <v>0</v>
      </c>
      <c r="G103" s="7">
        <v>151000</v>
      </c>
      <c r="H103" s="7">
        <v>149449488468</v>
      </c>
      <c r="I103" s="7">
        <f>-1*Table6[[#This Row],[-4844135015.0000]]</f>
        <v>149445969750</v>
      </c>
      <c r="J103" s="7">
        <v>-149445969750</v>
      </c>
      <c r="K103" s="7">
        <f>Table6[[#This Row],[4836915905]]-Table6[[#This Row],[Column2]]</f>
        <v>3518718</v>
      </c>
    </row>
    <row r="104" spans="1:11" ht="23.1" customHeight="1">
      <c r="A104" s="6" t="s">
        <v>300</v>
      </c>
      <c r="B104" s="7">
        <v>0</v>
      </c>
      <c r="C104" s="7">
        <v>0</v>
      </c>
      <c r="D104" s="7">
        <f>-1*Table6[[#This Row],[Column4]]</f>
        <v>0</v>
      </c>
      <c r="E104" s="7">
        <v>0</v>
      </c>
      <c r="F104" s="7">
        <f>Table6[[#This Row],[Column3]]-Table6[[#This Row],[Column1]]</f>
        <v>0</v>
      </c>
      <c r="G104" s="7">
        <v>512500</v>
      </c>
      <c r="H104" s="7">
        <v>491694212011</v>
      </c>
      <c r="I104" s="7">
        <f>-1*Table6[[#This Row],[-4844135015.0000]]</f>
        <v>492210174297</v>
      </c>
      <c r="J104" s="7">
        <v>-492210174297</v>
      </c>
      <c r="K104" s="7">
        <f>Table6[[#This Row],[4836915905]]-Table6[[#This Row],[Column2]]</f>
        <v>-515962286</v>
      </c>
    </row>
    <row r="105" spans="1:11" ht="23.1" customHeight="1">
      <c r="A105" s="6" t="s">
        <v>297</v>
      </c>
      <c r="B105" s="7">
        <v>1300000</v>
      </c>
      <c r="C105" s="7">
        <f>1299060497840</f>
        <v>1299060497840</v>
      </c>
      <c r="D105" s="7">
        <f>-1*Table6[[#This Row],[Column4]]</f>
        <v>1300942500000</v>
      </c>
      <c r="E105" s="7">
        <v>-1300942500000</v>
      </c>
      <c r="F105" s="7">
        <f>Table6[[#This Row],[Column3]]-Table6[[#This Row],[Column1]]</f>
        <v>-1882002160</v>
      </c>
      <c r="G105" s="7">
        <v>4100000</v>
      </c>
      <c r="H105" s="7">
        <f>4097241497440</f>
        <v>4097241497440</v>
      </c>
      <c r="I105" s="7">
        <f>-1*Table6[[#This Row],[-4844135015.0000]]</f>
        <v>4102328500680</v>
      </c>
      <c r="J105" s="7">
        <v>-4102328500680</v>
      </c>
      <c r="K105" s="7">
        <f>Table6[[#This Row],[4836915905]]-Table6[[#This Row],[Column2]]</f>
        <v>-5087003240</v>
      </c>
    </row>
    <row r="106" spans="1:11" ht="23.1" customHeight="1">
      <c r="A106" s="6" t="s">
        <v>332</v>
      </c>
      <c r="B106" s="7">
        <v>0</v>
      </c>
      <c r="C106" s="7">
        <v>0</v>
      </c>
      <c r="D106" s="7">
        <f>-1*Table6[[#This Row],[Column4]]</f>
        <v>0</v>
      </c>
      <c r="E106" s="7">
        <v>0</v>
      </c>
      <c r="F106" s="7">
        <f>Table6[[#This Row],[Column3]]-Table6[[#This Row],[Column1]]</f>
        <v>0</v>
      </c>
      <c r="G106" s="7">
        <v>160000</v>
      </c>
      <c r="H106" s="7">
        <v>154273510559</v>
      </c>
      <c r="I106" s="7">
        <f>-1*Table6[[#This Row],[-4844135015.0000]]</f>
        <v>160115839882</v>
      </c>
      <c r="J106" s="7">
        <v>-160115839882</v>
      </c>
      <c r="K106" s="7">
        <f>Table6[[#This Row],[4836915905]]-Table6[[#This Row],[Column2]]</f>
        <v>-5842329323</v>
      </c>
    </row>
    <row r="107" spans="1:11" ht="23.1" customHeight="1">
      <c r="A107" s="6" t="s">
        <v>320</v>
      </c>
      <c r="B107" s="7">
        <v>0</v>
      </c>
      <c r="C107" s="7">
        <v>0</v>
      </c>
      <c r="D107" s="7">
        <f>-1*Table6[[#This Row],[Column4]]</f>
        <v>0</v>
      </c>
      <c r="E107" s="7">
        <v>0</v>
      </c>
      <c r="F107" s="7">
        <f>Table6[[#This Row],[Column3]]-Table6[[#This Row],[Column1]]</f>
        <v>0</v>
      </c>
      <c r="G107" s="7">
        <v>211000</v>
      </c>
      <c r="H107" s="7">
        <v>210883032250</v>
      </c>
      <c r="I107" s="7">
        <f>-1*Table6[[#This Row],[-4844135015.0000]]</f>
        <v>210893507625</v>
      </c>
      <c r="J107" s="7">
        <v>-210893507625</v>
      </c>
      <c r="K107" s="7">
        <f>Table6[[#This Row],[4836915905]]-Table6[[#This Row],[Column2]]</f>
        <v>-10475375</v>
      </c>
    </row>
    <row r="108" spans="1:11" ht="23.1" customHeight="1">
      <c r="A108" s="6" t="s">
        <v>326</v>
      </c>
      <c r="B108" s="7">
        <v>0</v>
      </c>
      <c r="C108" s="7">
        <v>0</v>
      </c>
      <c r="D108" s="7">
        <f>-1*Table6[[#This Row],[Column4]]</f>
        <v>0</v>
      </c>
      <c r="E108" s="7">
        <v>0</v>
      </c>
      <c r="F108" s="7">
        <f>Table6[[#This Row],[Column3]]-Table6[[#This Row],[Column1]]</f>
        <v>0</v>
      </c>
      <c r="G108" s="7">
        <v>700000</v>
      </c>
      <c r="H108" s="7">
        <v>699492500000</v>
      </c>
      <c r="I108" s="7">
        <f>-1*Table6[[#This Row],[-4844135015.0000]]</f>
        <v>700080000000</v>
      </c>
      <c r="J108" s="7">
        <v>-700080000000</v>
      </c>
      <c r="K108" s="7">
        <f>Table6[[#This Row],[4836915905]]-Table6[[#This Row],[Column2]]</f>
        <v>-587500000</v>
      </c>
    </row>
    <row r="109" spans="1:11" ht="23.1" customHeight="1">
      <c r="A109" s="6" t="s">
        <v>280</v>
      </c>
      <c r="B109" s="7">
        <v>0</v>
      </c>
      <c r="C109" s="7">
        <v>0</v>
      </c>
      <c r="D109" s="7">
        <f>-1*Table6[[#This Row],[Column4]]</f>
        <v>0</v>
      </c>
      <c r="E109" s="7">
        <v>0</v>
      </c>
      <c r="F109" s="7">
        <f>Table6[[#This Row],[Column3]]-Table6[[#This Row],[Column1]]</f>
        <v>0</v>
      </c>
      <c r="G109" s="7">
        <v>34943486</v>
      </c>
      <c r="H109" s="7">
        <v>447329182846</v>
      </c>
      <c r="I109" s="7">
        <f>-1*Table6[[#This Row],[-4844135015.0000]]</f>
        <v>358922618099</v>
      </c>
      <c r="J109" s="7">
        <v>-358922618099</v>
      </c>
      <c r="K109" s="7">
        <f>Table6[[#This Row],[4836915905]]-Table6[[#This Row],[Column2]]</f>
        <v>88406564747</v>
      </c>
    </row>
    <row r="110" spans="1:11" ht="23.1" customHeight="1">
      <c r="A110" s="6" t="s">
        <v>349</v>
      </c>
      <c r="B110" s="7">
        <v>0</v>
      </c>
      <c r="C110" s="7">
        <v>0</v>
      </c>
      <c r="D110" s="7">
        <v>4094410173</v>
      </c>
      <c r="E110" s="7">
        <v>0</v>
      </c>
      <c r="F110" s="7">
        <v>-4094410173</v>
      </c>
      <c r="G110" s="7">
        <v>9640825</v>
      </c>
      <c r="H110" s="7">
        <v>189011314577</v>
      </c>
      <c r="I110" s="7">
        <f>-1*Table6[[#This Row],[-4844135015.0000]]</f>
        <v>203170547020</v>
      </c>
      <c r="J110" s="7">
        <v>-203170547020</v>
      </c>
      <c r="K110" s="7">
        <v>-18253642616</v>
      </c>
    </row>
    <row r="111" spans="1:11" ht="23.1" customHeight="1" thickBot="1">
      <c r="A111" s="6" t="s">
        <v>182</v>
      </c>
      <c r="B111" s="7"/>
      <c r="C111" s="42">
        <f>SUM(C7:C110)</f>
        <v>8228867270290</v>
      </c>
      <c r="D111" s="42">
        <f>SUM(D7:D110)</f>
        <v>8421620012847</v>
      </c>
      <c r="E111" s="7">
        <f>SUM(E7:E110)</f>
        <v>-8407809725653</v>
      </c>
      <c r="F111" s="42">
        <f>SUM(F7:F110)</f>
        <v>-192752742557</v>
      </c>
      <c r="G111" s="7"/>
      <c r="H111" s="42">
        <f>SUM(H7:H110)</f>
        <v>113255548856609</v>
      </c>
      <c r="I111" s="42">
        <f>SUM(I7:I110)</f>
        <v>112561366953563</v>
      </c>
      <c r="J111" s="7">
        <f>SUM(J7:J110)</f>
        <v>-112561366953563</v>
      </c>
      <c r="K111" s="42">
        <f>SUM(K7:K110)</f>
        <v>690087492873</v>
      </c>
    </row>
    <row r="112" spans="1:11" ht="23.1" customHeight="1" thickTop="1">
      <c r="A112" s="6" t="s">
        <v>183</v>
      </c>
      <c r="B112" s="7"/>
      <c r="C112" s="7"/>
      <c r="D112" s="7"/>
      <c r="E112" s="7"/>
      <c r="F112" s="7"/>
      <c r="G112" s="7"/>
      <c r="H112" s="7"/>
      <c r="I112" s="7"/>
      <c r="J112" s="7"/>
      <c r="K112" s="7"/>
    </row>
  </sheetData>
  <mergeCells count="7">
    <mergeCell ref="A1:K1"/>
    <mergeCell ref="A2:K2"/>
    <mergeCell ref="A3:K3"/>
    <mergeCell ref="B5:F5"/>
    <mergeCell ref="G5:K5"/>
    <mergeCell ref="A4:F4"/>
    <mergeCell ref="G4:K4"/>
  </mergeCells>
  <pageMargins left="0.7" right="0.7" top="0.75" bottom="0.75" header="0.3" footer="0.3"/>
  <pageSetup paperSize="9" scale="74" orientation="landscape" r:id="rId1"/>
  <headerFooter differentOddEven="1" differentFirst="1"/>
  <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rightToLeft="1" view="pageBreakPreview" topLeftCell="A106" zoomScale="106" zoomScaleNormal="100" zoomScaleSheetLayoutView="106" workbookViewId="0">
      <selection activeCell="F106" sqref="F106"/>
    </sheetView>
  </sheetViews>
  <sheetFormatPr defaultRowHeight="22.5"/>
  <cols>
    <col min="1" max="1" width="38.85546875" style="8" bestFit="1" customWidth="1"/>
    <col min="2" max="2" width="12.28515625" style="8" bestFit="1" customWidth="1"/>
    <col min="3" max="3" width="17.85546875" style="8" bestFit="1" customWidth="1"/>
    <col min="4" max="4" width="16" style="8" customWidth="1"/>
    <col min="5" max="5" width="18.7109375" style="8" hidden="1" customWidth="1"/>
    <col min="6" max="6" width="29.140625" style="8" bestFit="1" customWidth="1"/>
    <col min="7" max="7" width="12.28515625" style="8" bestFit="1" customWidth="1"/>
    <col min="8" max="8" width="17.85546875" style="8" bestFit="1" customWidth="1"/>
    <col min="9" max="9" width="17.42578125" style="8" customWidth="1"/>
    <col min="10" max="10" width="19" style="8" hidden="1" customWidth="1"/>
    <col min="11" max="11" width="29.140625" style="8" bestFit="1" customWidth="1"/>
    <col min="12" max="16384" width="9.140625" style="1"/>
  </cols>
  <sheetData>
    <row r="1" spans="1:11" ht="25.5">
      <c r="A1" s="93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</row>
    <row r="2" spans="1:11" ht="25.5">
      <c r="A2" s="93" t="s">
        <v>313</v>
      </c>
      <c r="B2" s="93"/>
      <c r="C2" s="93"/>
      <c r="D2" s="93"/>
      <c r="E2" s="93"/>
      <c r="F2" s="93"/>
      <c r="G2" s="93"/>
      <c r="H2" s="93"/>
      <c r="I2" s="93"/>
      <c r="J2" s="93"/>
      <c r="K2" s="93"/>
    </row>
    <row r="3" spans="1:11" ht="25.5">
      <c r="A3" s="93" t="s">
        <v>314</v>
      </c>
      <c r="B3" s="93"/>
      <c r="C3" s="93"/>
      <c r="D3" s="93"/>
      <c r="E3" s="93"/>
      <c r="F3" s="93"/>
      <c r="G3" s="93"/>
      <c r="H3" s="93"/>
      <c r="I3" s="93"/>
      <c r="J3" s="93"/>
      <c r="K3" s="93"/>
    </row>
    <row r="4" spans="1:11" ht="25.5">
      <c r="A4" s="94" t="s">
        <v>459</v>
      </c>
      <c r="B4" s="94"/>
      <c r="C4" s="94"/>
      <c r="D4" s="94"/>
      <c r="E4" s="94"/>
    </row>
    <row r="5" spans="1:11" ht="16.5" customHeight="1" thickBot="1">
      <c r="B5" s="99" t="s">
        <v>481</v>
      </c>
      <c r="C5" s="99"/>
      <c r="D5" s="99"/>
      <c r="E5" s="99"/>
      <c r="F5" s="99"/>
      <c r="G5" s="98" t="s">
        <v>316</v>
      </c>
      <c r="H5" s="98"/>
      <c r="I5" s="98"/>
      <c r="J5" s="98"/>
      <c r="K5" s="98"/>
    </row>
    <row r="6" spans="1:11" ht="53.25" customHeight="1" thickBot="1">
      <c r="A6" s="18" t="s">
        <v>359</v>
      </c>
      <c r="B6" s="19" t="s">
        <v>189</v>
      </c>
      <c r="C6" s="19" t="s">
        <v>191</v>
      </c>
      <c r="D6" s="19" t="str">
        <f>E6</f>
        <v>ارزش دفتری</v>
      </c>
      <c r="E6" s="19" t="s">
        <v>361</v>
      </c>
      <c r="F6" s="20" t="s">
        <v>460</v>
      </c>
      <c r="G6" s="19" t="s">
        <v>189</v>
      </c>
      <c r="H6" s="19" t="s">
        <v>191</v>
      </c>
      <c r="I6" s="19" t="s">
        <v>361</v>
      </c>
      <c r="J6" s="19" t="s">
        <v>361</v>
      </c>
      <c r="K6" s="20" t="s">
        <v>460</v>
      </c>
    </row>
    <row r="7" spans="1:11" ht="23.1" customHeight="1">
      <c r="A7" s="6" t="s">
        <v>197</v>
      </c>
      <c r="B7" s="7">
        <v>19145923</v>
      </c>
      <c r="C7" s="7">
        <v>129902016553</v>
      </c>
      <c r="D7" s="7">
        <f>-1*Table7[[#This Row],[-140653571625.0000]]</f>
        <v>140653571625</v>
      </c>
      <c r="E7" s="7">
        <v>-140653571625</v>
      </c>
      <c r="F7" s="7">
        <f>Table7[[#This Row],[129902016553.0000]]-Table7[[#This Row],[Column1]]</f>
        <v>-10751555072</v>
      </c>
      <c r="G7" s="7">
        <v>19145923</v>
      </c>
      <c r="H7" s="7">
        <v>129902016553</v>
      </c>
      <c r="I7" s="7">
        <f>-1*Table7[[#This Row],[-207507545976.0000]]</f>
        <v>207507545976</v>
      </c>
      <c r="J7" s="7">
        <v>-207507545976</v>
      </c>
      <c r="K7" s="7">
        <f>Table7[[#This Row],[Column7]]-Table7[[#This Row],[Column2]]</f>
        <v>-77605529423</v>
      </c>
    </row>
    <row r="8" spans="1:11" ht="23.1" customHeight="1">
      <c r="A8" s="6" t="s">
        <v>198</v>
      </c>
      <c r="B8" s="7">
        <v>4335245</v>
      </c>
      <c r="C8" s="7">
        <v>339754855271</v>
      </c>
      <c r="D8" s="7">
        <f>-1*Table7[[#This Row],[-140653571625.0000]]</f>
        <v>386859531462</v>
      </c>
      <c r="E8" s="7">
        <v>-386859531462</v>
      </c>
      <c r="F8" s="7">
        <f>Table7[[#This Row],[129902016553.0000]]-Table7[[#This Row],[Column1]]</f>
        <v>-47104676191</v>
      </c>
      <c r="G8" s="7">
        <v>4335245</v>
      </c>
      <c r="H8" s="7">
        <v>339754855271</v>
      </c>
      <c r="I8" s="7">
        <f>-1*Table7[[#This Row],[-207507545976.0000]]</f>
        <v>444112235469</v>
      </c>
      <c r="J8" s="7">
        <v>-444112235469</v>
      </c>
      <c r="K8" s="7">
        <f>Table7[[#This Row],[Column7]]-Table7[[#This Row],[Column2]]</f>
        <v>-104357380198</v>
      </c>
    </row>
    <row r="9" spans="1:11" ht="23.1" customHeight="1">
      <c r="A9" s="6" t="s">
        <v>199</v>
      </c>
      <c r="B9" s="7">
        <v>23018132</v>
      </c>
      <c r="C9" s="7">
        <v>258757179974</v>
      </c>
      <c r="D9" s="7">
        <f>-1*Table7[[#This Row],[-140653571625.0000]]</f>
        <v>347753151578</v>
      </c>
      <c r="E9" s="7">
        <v>-347753151578</v>
      </c>
      <c r="F9" s="7">
        <f>Table7[[#This Row],[129902016553.0000]]-Table7[[#This Row],[Column1]]</f>
        <v>-88995971604</v>
      </c>
      <c r="G9" s="7">
        <v>23018132</v>
      </c>
      <c r="H9" s="7">
        <v>258757179974</v>
      </c>
      <c r="I9" s="7">
        <f>-1*Table7[[#This Row],[-207507545976.0000]]</f>
        <v>338002379463</v>
      </c>
      <c r="J9" s="7">
        <v>-338002379463</v>
      </c>
      <c r="K9" s="7">
        <f>Table7[[#This Row],[Column7]]-Table7[[#This Row],[Column2]]</f>
        <v>-79245199489</v>
      </c>
    </row>
    <row r="10" spans="1:11" ht="23.1" customHeight="1">
      <c r="A10" s="6" t="s">
        <v>200</v>
      </c>
      <c r="B10" s="7">
        <v>3466010</v>
      </c>
      <c r="C10" s="7">
        <v>310041404519</v>
      </c>
      <c r="D10" s="7">
        <f>-1*Table7[[#This Row],[-140653571625.0000]]</f>
        <v>322007817482</v>
      </c>
      <c r="E10" s="7">
        <v>-322007817482</v>
      </c>
      <c r="F10" s="7">
        <f>Table7[[#This Row],[129902016553.0000]]-Table7[[#This Row],[Column1]]</f>
        <v>-11966412963</v>
      </c>
      <c r="G10" s="7">
        <v>3466010</v>
      </c>
      <c r="H10" s="7">
        <v>310041404519</v>
      </c>
      <c r="I10" s="7">
        <f>-1*Table7[[#This Row],[-207507545976.0000]]</f>
        <v>348536578067</v>
      </c>
      <c r="J10" s="7">
        <v>-348536578067</v>
      </c>
      <c r="K10" s="7">
        <f>Table7[[#This Row],[Column7]]-Table7[[#This Row],[Column2]]</f>
        <v>-38495173548</v>
      </c>
    </row>
    <row r="11" spans="1:11" ht="23.1" customHeight="1">
      <c r="A11" s="6" t="s">
        <v>201</v>
      </c>
      <c r="B11" s="7">
        <v>6115794</v>
      </c>
      <c r="C11" s="7">
        <v>94294982730</v>
      </c>
      <c r="D11" s="7">
        <f>-1*Table7[[#This Row],[-140653571625.0000]]</f>
        <v>65996883475</v>
      </c>
      <c r="E11" s="7">
        <v>-65996883475</v>
      </c>
      <c r="F11" s="7">
        <f>Table7[[#This Row],[129902016553.0000]]-Table7[[#This Row],[Column1]]</f>
        <v>28298099255</v>
      </c>
      <c r="G11" s="7">
        <v>6115794</v>
      </c>
      <c r="H11" s="7">
        <v>94294982730</v>
      </c>
      <c r="I11" s="7">
        <f>-1*Table7[[#This Row],[-207507545976.0000]]</f>
        <v>87673436594</v>
      </c>
      <c r="J11" s="7">
        <v>-87673436594</v>
      </c>
      <c r="K11" s="7">
        <f>Table7[[#This Row],[Column7]]-Table7[[#This Row],[Column2]]</f>
        <v>6621546136</v>
      </c>
    </row>
    <row r="12" spans="1:11" ht="23.1" customHeight="1">
      <c r="A12" s="6" t="s">
        <v>202</v>
      </c>
      <c r="B12" s="7">
        <v>7148708</v>
      </c>
      <c r="C12" s="7">
        <v>49360030129</v>
      </c>
      <c r="D12" s="7">
        <f>-1*Table7[[#This Row],[-140653571625.0000]]</f>
        <v>42260786717</v>
      </c>
      <c r="E12" s="7">
        <v>-42260786717</v>
      </c>
      <c r="F12" s="7">
        <f>Table7[[#This Row],[129902016553.0000]]-Table7[[#This Row],[Column1]]</f>
        <v>7099243412</v>
      </c>
      <c r="G12" s="7">
        <v>7148708</v>
      </c>
      <c r="H12" s="7">
        <v>49360030129</v>
      </c>
      <c r="I12" s="7">
        <f>-1*Table7[[#This Row],[-207507545976.0000]]</f>
        <v>62824213172</v>
      </c>
      <c r="J12" s="7">
        <v>-62824213172</v>
      </c>
      <c r="K12" s="7">
        <f>Table7[[#This Row],[Column7]]-Table7[[#This Row],[Column2]]</f>
        <v>-13464183043</v>
      </c>
    </row>
    <row r="13" spans="1:11" ht="23.1" customHeight="1">
      <c r="A13" s="6" t="s">
        <v>203</v>
      </c>
      <c r="B13" s="7">
        <v>3848284</v>
      </c>
      <c r="C13" s="7">
        <v>53296679958</v>
      </c>
      <c r="D13" s="7">
        <f>-1*Table7[[#This Row],[-140653571625.0000]]</f>
        <v>42158180280</v>
      </c>
      <c r="E13" s="7">
        <v>-42158180280</v>
      </c>
      <c r="F13" s="7">
        <f>Table7[[#This Row],[129902016553.0000]]-Table7[[#This Row],[Column1]]</f>
        <v>11138499678</v>
      </c>
      <c r="G13" s="7">
        <v>3848284</v>
      </c>
      <c r="H13" s="7">
        <v>53296679958</v>
      </c>
      <c r="I13" s="7">
        <f>-1*Table7[[#This Row],[-207507545976.0000]]</f>
        <v>71718315112</v>
      </c>
      <c r="J13" s="7">
        <v>-71718315112</v>
      </c>
      <c r="K13" s="7">
        <f>Table7[[#This Row],[Column7]]-Table7[[#This Row],[Column2]]</f>
        <v>-18421635154</v>
      </c>
    </row>
    <row r="14" spans="1:11" ht="23.1" customHeight="1">
      <c r="A14" s="6" t="s">
        <v>204</v>
      </c>
      <c r="B14" s="7">
        <v>1939143</v>
      </c>
      <c r="C14" s="7">
        <v>45806501103</v>
      </c>
      <c r="D14" s="7">
        <f>-1*Table7[[#This Row],[-140653571625.0000]]</f>
        <v>64688563484</v>
      </c>
      <c r="E14" s="7">
        <v>-64688563484</v>
      </c>
      <c r="F14" s="7">
        <f>Table7[[#This Row],[129902016553.0000]]-Table7[[#This Row],[Column1]]</f>
        <v>-18882062381</v>
      </c>
      <c r="G14" s="7">
        <v>1939143</v>
      </c>
      <c r="H14" s="7">
        <v>45806501103</v>
      </c>
      <c r="I14" s="7">
        <f>-1*Table7[[#This Row],[-207507545976.0000]]</f>
        <v>76197039572</v>
      </c>
      <c r="J14" s="7">
        <v>-76197039572</v>
      </c>
      <c r="K14" s="7">
        <f>Table7[[#This Row],[Column7]]-Table7[[#This Row],[Column2]]</f>
        <v>-30390538469</v>
      </c>
    </row>
    <row r="15" spans="1:11" ht="23.1" customHeight="1">
      <c r="A15" s="6" t="s">
        <v>205</v>
      </c>
      <c r="B15" s="7">
        <v>35065920</v>
      </c>
      <c r="C15" s="7">
        <v>171342029817</v>
      </c>
      <c r="D15" s="7">
        <f>-1*Table7[[#This Row],[-140653571625.0000]]</f>
        <v>170560843679</v>
      </c>
      <c r="E15" s="7">
        <v>-170560843679</v>
      </c>
      <c r="F15" s="7">
        <f>Table7[[#This Row],[129902016553.0000]]-Table7[[#This Row],[Column1]]</f>
        <v>781186138</v>
      </c>
      <c r="G15" s="7">
        <v>35065920</v>
      </c>
      <c r="H15" s="7">
        <v>171342029817</v>
      </c>
      <c r="I15" s="7">
        <f>-1*Table7[[#This Row],[-207507545976.0000]]</f>
        <v>271466066957</v>
      </c>
      <c r="J15" s="7">
        <v>-271466066957</v>
      </c>
      <c r="K15" s="7">
        <f>Table7[[#This Row],[Column7]]-Table7[[#This Row],[Column2]]</f>
        <v>-100124037140</v>
      </c>
    </row>
    <row r="16" spans="1:11" ht="23.1" customHeight="1">
      <c r="A16" s="6" t="s">
        <v>206</v>
      </c>
      <c r="B16" s="7">
        <v>4613619</v>
      </c>
      <c r="C16" s="7">
        <v>146463278879</v>
      </c>
      <c r="D16" s="7">
        <f>-1*Table7[[#This Row],[-140653571625.0000]]</f>
        <v>193348124526</v>
      </c>
      <c r="E16" s="7">
        <v>-193348124526</v>
      </c>
      <c r="F16" s="7">
        <f>Table7[[#This Row],[129902016553.0000]]-Table7[[#This Row],[Column1]]</f>
        <v>-46884845647</v>
      </c>
      <c r="G16" s="7">
        <v>4613619</v>
      </c>
      <c r="H16" s="7">
        <v>146463278879</v>
      </c>
      <c r="I16" s="7">
        <f>-1*Table7[[#This Row],[-207507545976.0000]]</f>
        <v>233564374358</v>
      </c>
      <c r="J16" s="7">
        <v>-233564374358</v>
      </c>
      <c r="K16" s="7">
        <f>Table7[[#This Row],[Column7]]-Table7[[#This Row],[Column2]]</f>
        <v>-87101095479</v>
      </c>
    </row>
    <row r="17" spans="1:11" ht="23.1" customHeight="1">
      <c r="A17" s="6" t="s">
        <v>207</v>
      </c>
      <c r="B17" s="7">
        <v>14221395</v>
      </c>
      <c r="C17" s="7">
        <v>423475484849</v>
      </c>
      <c r="D17" s="7">
        <f>-1*Table7[[#This Row],[-140653571625.0000]]</f>
        <v>323306911542</v>
      </c>
      <c r="E17" s="7">
        <v>-323306911542</v>
      </c>
      <c r="F17" s="7">
        <f>Table7[[#This Row],[129902016553.0000]]-Table7[[#This Row],[Column1]]</f>
        <v>100168573307</v>
      </c>
      <c r="G17" s="7">
        <v>14221395</v>
      </c>
      <c r="H17" s="7">
        <v>423475484849</v>
      </c>
      <c r="I17" s="7">
        <f>-1*Table7[[#This Row],[-207507545976.0000]]</f>
        <v>584059966512</v>
      </c>
      <c r="J17" s="7">
        <v>-584059966512</v>
      </c>
      <c r="K17" s="7">
        <f>Table7[[#This Row],[Column7]]-Table7[[#This Row],[Column2]]</f>
        <v>-160584481663</v>
      </c>
    </row>
    <row r="18" spans="1:11" ht="23.1" customHeight="1">
      <c r="A18" s="6" t="s">
        <v>208</v>
      </c>
      <c r="B18" s="7">
        <v>1935525</v>
      </c>
      <c r="C18" s="7">
        <v>39454701622</v>
      </c>
      <c r="D18" s="7">
        <f>-1*Table7[[#This Row],[-140653571625.0000]]</f>
        <v>42782156535</v>
      </c>
      <c r="E18" s="7">
        <v>-42782156535</v>
      </c>
      <c r="F18" s="7">
        <f>Table7[[#This Row],[129902016553.0000]]-Table7[[#This Row],[Column1]]</f>
        <v>-3327454913</v>
      </c>
      <c r="G18" s="7">
        <v>1935525</v>
      </c>
      <c r="H18" s="7">
        <v>39454701622</v>
      </c>
      <c r="I18" s="7">
        <f>-1*Table7[[#This Row],[-207507545976.0000]]</f>
        <v>49280983624</v>
      </c>
      <c r="J18" s="7">
        <v>-49280983624</v>
      </c>
      <c r="K18" s="7">
        <f>Table7[[#This Row],[Column7]]-Table7[[#This Row],[Column2]]</f>
        <v>-9826282002</v>
      </c>
    </row>
    <row r="19" spans="1:11" ht="23.1" customHeight="1">
      <c r="A19" s="6" t="s">
        <v>209</v>
      </c>
      <c r="B19" s="7">
        <v>6577437</v>
      </c>
      <c r="C19" s="7">
        <v>185211307009</v>
      </c>
      <c r="D19" s="7">
        <f>-1*Table7[[#This Row],[-140653571625.0000]]</f>
        <v>183813852203</v>
      </c>
      <c r="E19" s="7">
        <v>-183813852203</v>
      </c>
      <c r="F19" s="7">
        <f>Table7[[#This Row],[129902016553.0000]]-Table7[[#This Row],[Column1]]</f>
        <v>1397454806</v>
      </c>
      <c r="G19" s="7">
        <v>6577437</v>
      </c>
      <c r="H19" s="7">
        <v>185211307009</v>
      </c>
      <c r="I19" s="7">
        <f>-1*Table7[[#This Row],[-207507545976.0000]]</f>
        <v>265660278737</v>
      </c>
      <c r="J19" s="7">
        <v>-265660278737</v>
      </c>
      <c r="K19" s="7">
        <f>Table7[[#This Row],[Column7]]-Table7[[#This Row],[Column2]]</f>
        <v>-80448971728</v>
      </c>
    </row>
    <row r="20" spans="1:11" ht="23.1" customHeight="1">
      <c r="A20" s="6" t="s">
        <v>210</v>
      </c>
      <c r="B20" s="7">
        <v>29631491</v>
      </c>
      <c r="C20" s="7">
        <v>113283923303</v>
      </c>
      <c r="D20" s="7">
        <f>-1*Table7[[#This Row],[-140653571625.0000]]</f>
        <v>122905581252</v>
      </c>
      <c r="E20" s="7">
        <v>-122905581252</v>
      </c>
      <c r="F20" s="7">
        <f>Table7[[#This Row],[129902016553.0000]]-Table7[[#This Row],[Column1]]</f>
        <v>-9621657949</v>
      </c>
      <c r="G20" s="7">
        <v>29631491</v>
      </c>
      <c r="H20" s="7">
        <v>113283923303</v>
      </c>
      <c r="I20" s="7">
        <f>-1*Table7[[#This Row],[-207507545976.0000]]</f>
        <v>175900773699</v>
      </c>
      <c r="J20" s="7">
        <v>-175900773699</v>
      </c>
      <c r="K20" s="7">
        <f>Table7[[#This Row],[Column7]]-Table7[[#This Row],[Column2]]</f>
        <v>-62616850396</v>
      </c>
    </row>
    <row r="21" spans="1:11" ht="23.1" customHeight="1">
      <c r="A21" s="6" t="s">
        <v>211</v>
      </c>
      <c r="B21" s="7">
        <v>12883111</v>
      </c>
      <c r="C21" s="7">
        <v>188980335190</v>
      </c>
      <c r="D21" s="7">
        <f>-1*Table7[[#This Row],[-140653571625.0000]]</f>
        <v>193631488126</v>
      </c>
      <c r="E21" s="7">
        <v>-193631488126</v>
      </c>
      <c r="F21" s="7">
        <f>Table7[[#This Row],[129902016553.0000]]-Table7[[#This Row],[Column1]]</f>
        <v>-4651152936</v>
      </c>
      <c r="G21" s="7">
        <v>12883111</v>
      </c>
      <c r="H21" s="7">
        <v>188980335190</v>
      </c>
      <c r="I21" s="7">
        <f>-1*Table7[[#This Row],[-207507545976.0000]]</f>
        <v>246043150826</v>
      </c>
      <c r="J21" s="7">
        <v>-246043150826</v>
      </c>
      <c r="K21" s="7">
        <f>Table7[[#This Row],[Column7]]-Table7[[#This Row],[Column2]]</f>
        <v>-57062815636</v>
      </c>
    </row>
    <row r="22" spans="1:11" ht="23.1" customHeight="1">
      <c r="A22" s="6" t="s">
        <v>212</v>
      </c>
      <c r="B22" s="7">
        <v>5196237</v>
      </c>
      <c r="C22" s="7">
        <v>70251654746</v>
      </c>
      <c r="D22" s="7">
        <f>-1*Table7[[#This Row],[-140653571625.0000]]</f>
        <v>66876321705</v>
      </c>
      <c r="E22" s="7">
        <v>-66876321705</v>
      </c>
      <c r="F22" s="7">
        <f>Table7[[#This Row],[129902016553.0000]]-Table7[[#This Row],[Column1]]</f>
        <v>3375333041</v>
      </c>
      <c r="G22" s="7">
        <v>5196237</v>
      </c>
      <c r="H22" s="7">
        <v>70251654746</v>
      </c>
      <c r="I22" s="7">
        <f>-1*Table7[[#This Row],[-207507545976.0000]]</f>
        <v>79836711785</v>
      </c>
      <c r="J22" s="7">
        <v>-79836711785</v>
      </c>
      <c r="K22" s="7">
        <f>Table7[[#This Row],[Column7]]-Table7[[#This Row],[Column2]]</f>
        <v>-9585057039</v>
      </c>
    </row>
    <row r="23" spans="1:11" ht="23.1" customHeight="1">
      <c r="A23" s="6" t="s">
        <v>213</v>
      </c>
      <c r="B23" s="7">
        <v>921801</v>
      </c>
      <c r="C23" s="7">
        <v>32689854307</v>
      </c>
      <c r="D23" s="7">
        <f>-1*Table7[[#This Row],[-140653571625.0000]]</f>
        <v>37898958058</v>
      </c>
      <c r="E23" s="7">
        <v>-37898958058</v>
      </c>
      <c r="F23" s="7">
        <f>Table7[[#This Row],[129902016553.0000]]-Table7[[#This Row],[Column1]]</f>
        <v>-5209103751</v>
      </c>
      <c r="G23" s="7">
        <v>921801</v>
      </c>
      <c r="H23" s="7">
        <v>32689854307</v>
      </c>
      <c r="I23" s="7">
        <f>-1*Table7[[#This Row],[-207507545976.0000]]</f>
        <v>34625277717</v>
      </c>
      <c r="J23" s="7">
        <v>-34625277717</v>
      </c>
      <c r="K23" s="7">
        <f>Table7[[#This Row],[Column7]]-Table7[[#This Row],[Column2]]</f>
        <v>-1935423410</v>
      </c>
    </row>
    <row r="24" spans="1:11" ht="23.1" customHeight="1">
      <c r="A24" s="6" t="s">
        <v>214</v>
      </c>
      <c r="B24" s="7">
        <v>2417378</v>
      </c>
      <c r="C24" s="7">
        <v>96452543856</v>
      </c>
      <c r="D24" s="7">
        <f>-1*Table7[[#This Row],[-140653571625.0000]]</f>
        <v>95296669067</v>
      </c>
      <c r="E24" s="7">
        <v>-95296669067</v>
      </c>
      <c r="F24" s="7">
        <f>Table7[[#This Row],[129902016553.0000]]-Table7[[#This Row],[Column1]]</f>
        <v>1155874789</v>
      </c>
      <c r="G24" s="7">
        <v>2417378</v>
      </c>
      <c r="H24" s="7">
        <v>96452543856</v>
      </c>
      <c r="I24" s="7">
        <f>-1*Table7[[#This Row],[-207507545976.0000]]</f>
        <v>116249034393</v>
      </c>
      <c r="J24" s="7">
        <v>-116249034393</v>
      </c>
      <c r="K24" s="7">
        <f>Table7[[#This Row],[Column7]]-Table7[[#This Row],[Column2]]</f>
        <v>-19796490537</v>
      </c>
    </row>
    <row r="25" spans="1:11" ht="23.1" customHeight="1">
      <c r="A25" s="6" t="s">
        <v>215</v>
      </c>
      <c r="B25" s="7">
        <v>1629980</v>
      </c>
      <c r="C25" s="7">
        <v>59823664839</v>
      </c>
      <c r="D25" s="7">
        <f>-1*Table7[[#This Row],[-140653571625.0000]]</f>
        <v>59343487047</v>
      </c>
      <c r="E25" s="7">
        <v>-59343487047</v>
      </c>
      <c r="F25" s="7">
        <f>Table7[[#This Row],[129902016553.0000]]-Table7[[#This Row],[Column1]]</f>
        <v>480177792</v>
      </c>
      <c r="G25" s="7">
        <v>1629980</v>
      </c>
      <c r="H25" s="7">
        <v>59823664839</v>
      </c>
      <c r="I25" s="7">
        <f>-1*Table7[[#This Row],[-207507545976.0000]]</f>
        <v>61281545703</v>
      </c>
      <c r="J25" s="7">
        <v>-61281545703</v>
      </c>
      <c r="K25" s="7">
        <f>Table7[[#This Row],[Column7]]-Table7[[#This Row],[Column2]]</f>
        <v>-1457880864</v>
      </c>
    </row>
    <row r="26" spans="1:11" ht="23.1" customHeight="1">
      <c r="A26" s="6" t="s">
        <v>216</v>
      </c>
      <c r="B26" s="7">
        <v>4817008</v>
      </c>
      <c r="C26" s="7">
        <v>423574542508</v>
      </c>
      <c r="D26" s="7">
        <f>-1*Table7[[#This Row],[-140653571625.0000]]</f>
        <v>446189012674</v>
      </c>
      <c r="E26" s="7">
        <v>-446189012674</v>
      </c>
      <c r="F26" s="7">
        <f>Table7[[#This Row],[129902016553.0000]]-Table7[[#This Row],[Column1]]</f>
        <v>-22614470166</v>
      </c>
      <c r="G26" s="7">
        <v>4817008</v>
      </c>
      <c r="H26" s="7">
        <v>423574542508</v>
      </c>
      <c r="I26" s="7">
        <f>-1*Table7[[#This Row],[-207507545976.0000]]</f>
        <v>449721885578</v>
      </c>
      <c r="J26" s="7">
        <v>-449721885578</v>
      </c>
      <c r="K26" s="7">
        <f>Table7[[#This Row],[Column7]]-Table7[[#This Row],[Column2]]</f>
        <v>-26147343070</v>
      </c>
    </row>
    <row r="27" spans="1:11" ht="23.1" customHeight="1">
      <c r="A27" s="6" t="s">
        <v>217</v>
      </c>
      <c r="B27" s="7">
        <v>4737709</v>
      </c>
      <c r="C27" s="7">
        <v>72242493289</v>
      </c>
      <c r="D27" s="7">
        <f>-1*Table7[[#This Row],[-140653571625.0000]]</f>
        <v>78519920949</v>
      </c>
      <c r="E27" s="7">
        <v>-78519920949</v>
      </c>
      <c r="F27" s="7">
        <f>Table7[[#This Row],[129902016553.0000]]-Table7[[#This Row],[Column1]]</f>
        <v>-6277427660</v>
      </c>
      <c r="G27" s="7">
        <v>4737709</v>
      </c>
      <c r="H27" s="7">
        <v>72242493289</v>
      </c>
      <c r="I27" s="7">
        <f>-1*Table7[[#This Row],[-207507545976.0000]]</f>
        <v>109171277476</v>
      </c>
      <c r="J27" s="7">
        <v>-109171277476</v>
      </c>
      <c r="K27" s="7">
        <f>Table7[[#This Row],[Column7]]-Table7[[#This Row],[Column2]]</f>
        <v>-36928784187</v>
      </c>
    </row>
    <row r="28" spans="1:11" ht="23.1" customHeight="1">
      <c r="A28" s="6" t="s">
        <v>218</v>
      </c>
      <c r="B28" s="7">
        <v>742291593</v>
      </c>
      <c r="C28" s="7">
        <v>9642456868062</v>
      </c>
      <c r="D28" s="7">
        <f>-1*Table7[[#This Row],[-140653571625.0000]]</f>
        <v>10629691723914</v>
      </c>
      <c r="E28" s="7">
        <v>-10629691723914</v>
      </c>
      <c r="F28" s="7">
        <f>Table7[[#This Row],[129902016553.0000]]-Table7[[#This Row],[Column1]]</f>
        <v>-987234855852</v>
      </c>
      <c r="G28" s="7">
        <v>742291593</v>
      </c>
      <c r="H28" s="7">
        <v>9642456868062</v>
      </c>
      <c r="I28" s="7">
        <f>-1*Table7[[#This Row],[-207507545976.0000]]</f>
        <v>9597094398716</v>
      </c>
      <c r="J28" s="7">
        <v>-9597094398716</v>
      </c>
      <c r="K28" s="7">
        <f>Table7[[#This Row],[Column7]]-Table7[[#This Row],[Column2]]</f>
        <v>45362469346</v>
      </c>
    </row>
    <row r="29" spans="1:11" ht="23.1" customHeight="1">
      <c r="A29" s="6" t="s">
        <v>219</v>
      </c>
      <c r="B29" s="7">
        <v>17016908</v>
      </c>
      <c r="C29" s="7">
        <v>317464216051</v>
      </c>
      <c r="D29" s="7">
        <f>-1*Table7[[#This Row],[-140653571625.0000]]</f>
        <v>330076991201</v>
      </c>
      <c r="E29" s="7">
        <v>-330076991201</v>
      </c>
      <c r="F29" s="7">
        <f>Table7[[#This Row],[129902016553.0000]]-Table7[[#This Row],[Column1]]</f>
        <v>-12612775150</v>
      </c>
      <c r="G29" s="7">
        <v>17016908</v>
      </c>
      <c r="H29" s="7">
        <v>317464216051</v>
      </c>
      <c r="I29" s="7">
        <f>-1*Table7[[#This Row],[-207507545976.0000]]</f>
        <v>428412040990</v>
      </c>
      <c r="J29" s="7">
        <v>-428412040990</v>
      </c>
      <c r="K29" s="7">
        <f>Table7[[#This Row],[Column7]]-Table7[[#This Row],[Column2]]</f>
        <v>-110947824939</v>
      </c>
    </row>
    <row r="30" spans="1:11" ht="23.1" customHeight="1">
      <c r="A30" s="6" t="s">
        <v>220</v>
      </c>
      <c r="B30" s="7">
        <v>571170864</v>
      </c>
      <c r="C30" s="7">
        <v>4560186825410</v>
      </c>
      <c r="D30" s="7">
        <f>-1*Table7[[#This Row],[-140653571625.0000]]</f>
        <v>4863641086949</v>
      </c>
      <c r="E30" s="7">
        <v>-4863641086949</v>
      </c>
      <c r="F30" s="7">
        <f>Table7[[#This Row],[129902016553.0000]]-Table7[[#This Row],[Column1]]</f>
        <v>-303454261539</v>
      </c>
      <c r="G30" s="7">
        <v>571170864</v>
      </c>
      <c r="H30" s="7">
        <v>4560186825410</v>
      </c>
      <c r="I30" s="7">
        <f>-1*Table7[[#This Row],[-207507545976.0000]]</f>
        <v>6486116571958</v>
      </c>
      <c r="J30" s="7">
        <v>-6486116571958</v>
      </c>
      <c r="K30" s="7">
        <f>Table7[[#This Row],[Column7]]-Table7[[#This Row],[Column2]]</f>
        <v>-1925929746548</v>
      </c>
    </row>
    <row r="31" spans="1:11" ht="23.1" customHeight="1">
      <c r="A31" s="6" t="s">
        <v>221</v>
      </c>
      <c r="B31" s="7">
        <v>1356739264</v>
      </c>
      <c r="C31" s="7">
        <v>8174920097223</v>
      </c>
      <c r="D31" s="7">
        <f>-1*Table7[[#This Row],[-140653571625.0000]]</f>
        <v>8109423456603</v>
      </c>
      <c r="E31" s="7">
        <v>-8109423456603</v>
      </c>
      <c r="F31" s="7">
        <f>Table7[[#This Row],[129902016553.0000]]-Table7[[#This Row],[Column1]]</f>
        <v>65496640620</v>
      </c>
      <c r="G31" s="7">
        <v>1356739264</v>
      </c>
      <c r="H31" s="7">
        <v>8174920097223</v>
      </c>
      <c r="I31" s="7">
        <f>-1*Table7[[#This Row],[-207507545976.0000]]</f>
        <v>10270892050187</v>
      </c>
      <c r="J31" s="7">
        <v>-10270892050187</v>
      </c>
      <c r="K31" s="7">
        <f>Table7[[#This Row],[Column7]]-Table7[[#This Row],[Column2]]</f>
        <v>-2095971952964</v>
      </c>
    </row>
    <row r="32" spans="1:11" ht="23.1" customHeight="1">
      <c r="A32" s="6" t="s">
        <v>222</v>
      </c>
      <c r="B32" s="7">
        <v>29830240</v>
      </c>
      <c r="C32" s="7">
        <v>386604170160</v>
      </c>
      <c r="D32" s="7">
        <f>-1*Table7[[#This Row],[-140653571625.0000]]</f>
        <v>473793550563</v>
      </c>
      <c r="E32" s="7">
        <v>-473793550563</v>
      </c>
      <c r="F32" s="7">
        <f>Table7[[#This Row],[129902016553.0000]]-Table7[[#This Row],[Column1]]</f>
        <v>-87189380403</v>
      </c>
      <c r="G32" s="7">
        <v>29830240</v>
      </c>
      <c r="H32" s="7">
        <v>386604170160</v>
      </c>
      <c r="I32" s="7">
        <f>-1*Table7[[#This Row],[-207507545976.0000]]</f>
        <v>494114156748</v>
      </c>
      <c r="J32" s="7">
        <v>-494114156748</v>
      </c>
      <c r="K32" s="7">
        <f>Table7[[#This Row],[Column7]]-Table7[[#This Row],[Column2]]</f>
        <v>-107509986588</v>
      </c>
    </row>
    <row r="33" spans="1:11" ht="23.1" customHeight="1">
      <c r="A33" s="6" t="s">
        <v>223</v>
      </c>
      <c r="B33" s="7">
        <v>11175298</v>
      </c>
      <c r="C33" s="7">
        <v>313340541948</v>
      </c>
      <c r="D33" s="7">
        <f>-1*Table7[[#This Row],[-140653571625.0000]]</f>
        <v>326778769952</v>
      </c>
      <c r="E33" s="7">
        <v>-326778769952</v>
      </c>
      <c r="F33" s="7">
        <f>Table7[[#This Row],[129902016553.0000]]-Table7[[#This Row],[Column1]]</f>
        <v>-13438228004</v>
      </c>
      <c r="G33" s="7">
        <v>11175298</v>
      </c>
      <c r="H33" s="7">
        <v>313340541948</v>
      </c>
      <c r="I33" s="7">
        <f>-1*Table7[[#This Row],[-207507545976.0000]]</f>
        <v>348596121054</v>
      </c>
      <c r="J33" s="7">
        <v>-348596121054</v>
      </c>
      <c r="K33" s="7">
        <f>Table7[[#This Row],[Column7]]-Table7[[#This Row],[Column2]]</f>
        <v>-35255579106</v>
      </c>
    </row>
    <row r="34" spans="1:11" ht="23.1" customHeight="1">
      <c r="A34" s="6" t="s">
        <v>224</v>
      </c>
      <c r="B34" s="7">
        <v>4835217</v>
      </c>
      <c r="C34" s="7">
        <v>93973496475</v>
      </c>
      <c r="D34" s="7">
        <f>-1*Table7[[#This Row],[-140653571625.0000]]</f>
        <v>91043011093</v>
      </c>
      <c r="E34" s="7">
        <v>-91043011093</v>
      </c>
      <c r="F34" s="7">
        <f>Table7[[#This Row],[129902016553.0000]]-Table7[[#This Row],[Column1]]</f>
        <v>2930485382</v>
      </c>
      <c r="G34" s="7">
        <v>4835217</v>
      </c>
      <c r="H34" s="7">
        <v>93973496475</v>
      </c>
      <c r="I34" s="7">
        <f>-1*Table7[[#This Row],[-207507545976.0000]]</f>
        <v>126130760263</v>
      </c>
      <c r="J34" s="7">
        <v>-126130760263</v>
      </c>
      <c r="K34" s="7">
        <f>Table7[[#This Row],[Column7]]-Table7[[#This Row],[Column2]]</f>
        <v>-32157263788</v>
      </c>
    </row>
    <row r="35" spans="1:11" ht="23.1" customHeight="1">
      <c r="A35" s="6" t="s">
        <v>225</v>
      </c>
      <c r="B35" s="7">
        <v>6848079</v>
      </c>
      <c r="C35" s="7">
        <v>173466867562</v>
      </c>
      <c r="D35" s="7">
        <f>-1*Table7[[#This Row],[-140653571625.0000]]</f>
        <v>158000881555</v>
      </c>
      <c r="E35" s="7">
        <v>-158000881555</v>
      </c>
      <c r="F35" s="7">
        <f>Table7[[#This Row],[129902016553.0000]]-Table7[[#This Row],[Column1]]</f>
        <v>15465986007</v>
      </c>
      <c r="G35" s="7">
        <v>6848079</v>
      </c>
      <c r="H35" s="7">
        <v>173466867562</v>
      </c>
      <c r="I35" s="7">
        <f>-1*Table7[[#This Row],[-207507545976.0000]]</f>
        <v>274980326816</v>
      </c>
      <c r="J35" s="7">
        <v>-274980326816</v>
      </c>
      <c r="K35" s="7">
        <f>Table7[[#This Row],[Column7]]-Table7[[#This Row],[Column2]]</f>
        <v>-101513459254</v>
      </c>
    </row>
    <row r="36" spans="1:11" ht="23.1" customHeight="1">
      <c r="A36" s="6" t="s">
        <v>226</v>
      </c>
      <c r="B36" s="7">
        <v>6747776</v>
      </c>
      <c r="C36" s="7">
        <v>249208258634</v>
      </c>
      <c r="D36" s="7">
        <f>-1*Table7[[#This Row],[-140653571625.0000]]</f>
        <v>274601840855</v>
      </c>
      <c r="E36" s="7">
        <v>-274601840855</v>
      </c>
      <c r="F36" s="7">
        <f>Table7[[#This Row],[129902016553.0000]]-Table7[[#This Row],[Column1]]</f>
        <v>-25393582221</v>
      </c>
      <c r="G36" s="7">
        <v>6747776</v>
      </c>
      <c r="H36" s="7">
        <v>249208258634</v>
      </c>
      <c r="I36" s="7">
        <f>-1*Table7[[#This Row],[-207507545976.0000]]</f>
        <v>308345982159</v>
      </c>
      <c r="J36" s="7">
        <v>-308345982159</v>
      </c>
      <c r="K36" s="7">
        <f>Table7[[#This Row],[Column7]]-Table7[[#This Row],[Column2]]</f>
        <v>-59137723525</v>
      </c>
    </row>
    <row r="37" spans="1:11" ht="23.1" customHeight="1">
      <c r="A37" s="6" t="s">
        <v>227</v>
      </c>
      <c r="B37" s="7">
        <v>9039451</v>
      </c>
      <c r="C37" s="7">
        <v>120946259825</v>
      </c>
      <c r="D37" s="7">
        <f>-1*Table7[[#This Row],[-140653571625.0000]]</f>
        <v>118887088687</v>
      </c>
      <c r="E37" s="7">
        <v>-118887088687</v>
      </c>
      <c r="F37" s="7">
        <f>Table7[[#This Row],[129902016553.0000]]-Table7[[#This Row],[Column1]]</f>
        <v>2059171138</v>
      </c>
      <c r="G37" s="7">
        <v>9039451</v>
      </c>
      <c r="H37" s="7">
        <v>120946259825</v>
      </c>
      <c r="I37" s="7">
        <f>-1*Table7[[#This Row],[-207507545976.0000]]</f>
        <v>142772257700</v>
      </c>
      <c r="J37" s="7">
        <v>-142772257700</v>
      </c>
      <c r="K37" s="7">
        <f>Table7[[#This Row],[Column7]]-Table7[[#This Row],[Column2]]</f>
        <v>-21825997875</v>
      </c>
    </row>
    <row r="38" spans="1:11" ht="23.1" customHeight="1">
      <c r="A38" s="6" t="s">
        <v>228</v>
      </c>
      <c r="B38" s="7">
        <v>83952895</v>
      </c>
      <c r="C38" s="7">
        <v>2344700087859</v>
      </c>
      <c r="D38" s="7">
        <f>-1*Table7[[#This Row],[-140653571625.0000]]</f>
        <v>2490691622711</v>
      </c>
      <c r="E38" s="7">
        <v>-2490691622711</v>
      </c>
      <c r="F38" s="7">
        <f>Table7[[#This Row],[129902016553.0000]]-Table7[[#This Row],[Column1]]</f>
        <v>-145991534852</v>
      </c>
      <c r="G38" s="7">
        <v>83952895</v>
      </c>
      <c r="H38" s="7">
        <v>2344700087859</v>
      </c>
      <c r="I38" s="7">
        <f>-1*Table7[[#This Row],[-207507545976.0000]]</f>
        <v>3039952638301</v>
      </c>
      <c r="J38" s="7">
        <v>-3039952638301</v>
      </c>
      <c r="K38" s="7">
        <f>Table7[[#This Row],[Column7]]-Table7[[#This Row],[Column2]]</f>
        <v>-695252550442</v>
      </c>
    </row>
    <row r="39" spans="1:11" ht="23.1" customHeight="1">
      <c r="A39" s="6" t="s">
        <v>229</v>
      </c>
      <c r="B39" s="7">
        <v>18714690</v>
      </c>
      <c r="C39" s="7">
        <v>647971175855</v>
      </c>
      <c r="D39" s="7">
        <f>-1*Table7[[#This Row],[-140653571625.0000]]</f>
        <v>680579873501</v>
      </c>
      <c r="E39" s="7">
        <v>-680579873501</v>
      </c>
      <c r="F39" s="7">
        <f>Table7[[#This Row],[129902016553.0000]]-Table7[[#This Row],[Column1]]</f>
        <v>-32608697646</v>
      </c>
      <c r="G39" s="7">
        <v>18714690</v>
      </c>
      <c r="H39" s="7">
        <v>647971175855</v>
      </c>
      <c r="I39" s="7">
        <f>-1*Table7[[#This Row],[-207507545976.0000]]</f>
        <v>765021216553</v>
      </c>
      <c r="J39" s="7">
        <v>-765021216553</v>
      </c>
      <c r="K39" s="7">
        <f>Table7[[#This Row],[Column7]]-Table7[[#This Row],[Column2]]</f>
        <v>-117050040698</v>
      </c>
    </row>
    <row r="40" spans="1:11" ht="23.1" customHeight="1">
      <c r="A40" s="6" t="s">
        <v>230</v>
      </c>
      <c r="B40" s="7">
        <v>10160932</v>
      </c>
      <c r="C40" s="7">
        <v>439633979652</v>
      </c>
      <c r="D40" s="7">
        <f>-1*Table7[[#This Row],[-140653571625.0000]]</f>
        <v>452187900786</v>
      </c>
      <c r="E40" s="7">
        <v>-452187900786</v>
      </c>
      <c r="F40" s="7">
        <f>Table7[[#This Row],[129902016553.0000]]-Table7[[#This Row],[Column1]]</f>
        <v>-12553921134</v>
      </c>
      <c r="G40" s="7">
        <v>10160932</v>
      </c>
      <c r="H40" s="7">
        <v>439633979652</v>
      </c>
      <c r="I40" s="7">
        <f>-1*Table7[[#This Row],[-207507545976.0000]]</f>
        <v>416913061296</v>
      </c>
      <c r="J40" s="7">
        <v>-416913061296</v>
      </c>
      <c r="K40" s="7">
        <f>Table7[[#This Row],[Column7]]-Table7[[#This Row],[Column2]]</f>
        <v>22720918356</v>
      </c>
    </row>
    <row r="41" spans="1:11" ht="23.1" customHeight="1">
      <c r="A41" s="6" t="s">
        <v>231</v>
      </c>
      <c r="B41" s="7">
        <v>26263462</v>
      </c>
      <c r="C41" s="7">
        <v>180555292173</v>
      </c>
      <c r="D41" s="7">
        <f>-1*Table7[[#This Row],[-140653571625.0000]]</f>
        <v>178338778426</v>
      </c>
      <c r="E41" s="7">
        <v>-178338778426</v>
      </c>
      <c r="F41" s="7">
        <f>Table7[[#This Row],[129902016553.0000]]-Table7[[#This Row],[Column1]]</f>
        <v>2216513747</v>
      </c>
      <c r="G41" s="7">
        <v>26263462</v>
      </c>
      <c r="H41" s="7">
        <v>180555292173</v>
      </c>
      <c r="I41" s="7">
        <f>-1*Table7[[#This Row],[-207507545976.0000]]</f>
        <v>417265364027</v>
      </c>
      <c r="J41" s="7">
        <v>-417265364027</v>
      </c>
      <c r="K41" s="7">
        <f>Table7[[#This Row],[Column7]]-Table7[[#This Row],[Column2]]</f>
        <v>-236710071854</v>
      </c>
    </row>
    <row r="42" spans="1:11" ht="23.1" customHeight="1">
      <c r="A42" s="6" t="s">
        <v>232</v>
      </c>
      <c r="B42" s="7">
        <v>16025522</v>
      </c>
      <c r="C42" s="7">
        <v>124263538604</v>
      </c>
      <c r="D42" s="7">
        <f>-1*Table7[[#This Row],[-140653571625.0000]]</f>
        <v>-40331140784</v>
      </c>
      <c r="E42" s="7">
        <v>40331140784</v>
      </c>
      <c r="F42" s="7">
        <f>Table7[[#This Row],[129902016553.0000]]-Table7[[#This Row],[Column1]]</f>
        <v>164594679388</v>
      </c>
      <c r="G42" s="7">
        <v>16025522</v>
      </c>
      <c r="H42" s="7">
        <v>124263538604</v>
      </c>
      <c r="I42" s="7">
        <f>-1*Table7[[#This Row],[-207507545976.0000]]</f>
        <v>183980627656</v>
      </c>
      <c r="J42" s="7">
        <v>-183980627656</v>
      </c>
      <c r="K42" s="7">
        <f>Table7[[#This Row],[Column7]]-Table7[[#This Row],[Column2]]</f>
        <v>-59717089052</v>
      </c>
    </row>
    <row r="43" spans="1:11" ht="23.1" customHeight="1">
      <c r="A43" s="6" t="s">
        <v>233</v>
      </c>
      <c r="B43" s="7">
        <v>12600296</v>
      </c>
      <c r="C43" s="7">
        <v>147059606977</v>
      </c>
      <c r="D43" s="7">
        <f>-1*Table7[[#This Row],[-140653571625.0000]]</f>
        <v>161439348088</v>
      </c>
      <c r="E43" s="7">
        <v>-161439348088</v>
      </c>
      <c r="F43" s="7">
        <f>Table7[[#This Row],[129902016553.0000]]-Table7[[#This Row],[Column1]]</f>
        <v>-14379741111</v>
      </c>
      <c r="G43" s="7">
        <v>12600296</v>
      </c>
      <c r="H43" s="7">
        <v>147059606977</v>
      </c>
      <c r="I43" s="7">
        <f>-1*Table7[[#This Row],[-207507545976.0000]]</f>
        <v>275746021967</v>
      </c>
      <c r="J43" s="7">
        <v>-275746021967</v>
      </c>
      <c r="K43" s="7">
        <f>Table7[[#This Row],[Column7]]-Table7[[#This Row],[Column2]]</f>
        <v>-128686414990</v>
      </c>
    </row>
    <row r="44" spans="1:11" ht="23.1" customHeight="1">
      <c r="A44" s="6" t="s">
        <v>234</v>
      </c>
      <c r="B44" s="7">
        <v>4843945</v>
      </c>
      <c r="C44" s="7">
        <v>105324135979</v>
      </c>
      <c r="D44" s="7">
        <f>-1*Table7[[#This Row],[-140653571625.0000]]</f>
        <v>105713205545</v>
      </c>
      <c r="E44" s="7">
        <v>-105713205545</v>
      </c>
      <c r="F44" s="7">
        <f>Table7[[#This Row],[129902016553.0000]]-Table7[[#This Row],[Column1]]</f>
        <v>-389069566</v>
      </c>
      <c r="G44" s="7">
        <v>4843945</v>
      </c>
      <c r="H44" s="7">
        <v>105324135979</v>
      </c>
      <c r="I44" s="7">
        <f>-1*Table7[[#This Row],[-207507545976.0000]]</f>
        <v>123921326218</v>
      </c>
      <c r="J44" s="7">
        <v>-123921326218</v>
      </c>
      <c r="K44" s="7">
        <f>Table7[[#This Row],[Column7]]-Table7[[#This Row],[Column2]]</f>
        <v>-18597190239</v>
      </c>
    </row>
    <row r="45" spans="1:11" ht="23.1" customHeight="1">
      <c r="A45" s="6" t="s">
        <v>235</v>
      </c>
      <c r="B45" s="7">
        <v>16359238</v>
      </c>
      <c r="C45" s="7">
        <v>131428312035</v>
      </c>
      <c r="D45" s="7">
        <f>-1*Table7[[#This Row],[-140653571625.0000]]</f>
        <v>109804725190</v>
      </c>
      <c r="E45" s="7">
        <v>-109804725190</v>
      </c>
      <c r="F45" s="7">
        <f>Table7[[#This Row],[129902016553.0000]]-Table7[[#This Row],[Column1]]</f>
        <v>21623586845</v>
      </c>
      <c r="G45" s="7">
        <v>16359238</v>
      </c>
      <c r="H45" s="7">
        <v>131428312035</v>
      </c>
      <c r="I45" s="7">
        <f>-1*Table7[[#This Row],[-207507545976.0000]]</f>
        <v>180589118803</v>
      </c>
      <c r="J45" s="7">
        <v>-180589118803</v>
      </c>
      <c r="K45" s="7">
        <f>Table7[[#This Row],[Column7]]-Table7[[#This Row],[Column2]]</f>
        <v>-49160806768</v>
      </c>
    </row>
    <row r="46" spans="1:11" ht="23.1" customHeight="1">
      <c r="A46" s="6" t="s">
        <v>236</v>
      </c>
      <c r="B46" s="7">
        <v>4977410</v>
      </c>
      <c r="C46" s="7">
        <v>115885513026</v>
      </c>
      <c r="D46" s="7">
        <f>-1*Table7[[#This Row],[-140653571625.0000]]</f>
        <v>125662878767</v>
      </c>
      <c r="E46" s="7">
        <v>-125662878767</v>
      </c>
      <c r="F46" s="7">
        <f>Table7[[#This Row],[129902016553.0000]]-Table7[[#This Row],[Column1]]</f>
        <v>-9777365741</v>
      </c>
      <c r="G46" s="7">
        <v>4977410</v>
      </c>
      <c r="H46" s="7">
        <v>115885513026</v>
      </c>
      <c r="I46" s="7">
        <f>-1*Table7[[#This Row],[-207507545976.0000]]</f>
        <v>155426781676</v>
      </c>
      <c r="J46" s="7">
        <v>-155426781676</v>
      </c>
      <c r="K46" s="7">
        <f>Table7[[#This Row],[Column7]]-Table7[[#This Row],[Column2]]</f>
        <v>-39541268650</v>
      </c>
    </row>
    <row r="47" spans="1:11" ht="23.1" customHeight="1">
      <c r="A47" s="6" t="s">
        <v>237</v>
      </c>
      <c r="B47" s="7">
        <v>610682</v>
      </c>
      <c r="C47" s="7">
        <v>27032652160</v>
      </c>
      <c r="D47" s="7">
        <f>-1*Table7[[#This Row],[-140653571625.0000]]</f>
        <v>26875574985</v>
      </c>
      <c r="E47" s="7">
        <v>-26875574985</v>
      </c>
      <c r="F47" s="7">
        <f>Table7[[#This Row],[129902016553.0000]]-Table7[[#This Row],[Column1]]</f>
        <v>157077175</v>
      </c>
      <c r="G47" s="7">
        <v>610682</v>
      </c>
      <c r="H47" s="7">
        <v>27032652160</v>
      </c>
      <c r="I47" s="7">
        <f>-1*Table7[[#This Row],[-207507545976.0000]]</f>
        <v>27430451180</v>
      </c>
      <c r="J47" s="7">
        <v>-27430451180</v>
      </c>
      <c r="K47" s="7">
        <f>Table7[[#This Row],[Column7]]-Table7[[#This Row],[Column2]]</f>
        <v>-397799020</v>
      </c>
    </row>
    <row r="48" spans="1:11" ht="23.1" customHeight="1">
      <c r="A48" s="6" t="s">
        <v>238</v>
      </c>
      <c r="B48" s="7">
        <v>6632998</v>
      </c>
      <c r="C48" s="7">
        <v>99154235548</v>
      </c>
      <c r="D48" s="7">
        <f>-1*Table7[[#This Row],[-140653571625.0000]]</f>
        <v>111457877442</v>
      </c>
      <c r="E48" s="7">
        <v>-111457877442</v>
      </c>
      <c r="F48" s="7">
        <f>Table7[[#This Row],[129902016553.0000]]-Table7[[#This Row],[Column1]]</f>
        <v>-12303641894</v>
      </c>
      <c r="G48" s="7">
        <v>6632998</v>
      </c>
      <c r="H48" s="7">
        <v>99154235548</v>
      </c>
      <c r="I48" s="7">
        <f>-1*Table7[[#This Row],[-207507545976.0000]]</f>
        <v>157017708650</v>
      </c>
      <c r="J48" s="7">
        <v>-157017708650</v>
      </c>
      <c r="K48" s="7">
        <f>Table7[[#This Row],[Column7]]-Table7[[#This Row],[Column2]]</f>
        <v>-57863473102</v>
      </c>
    </row>
    <row r="49" spans="1:11" ht="23.1" customHeight="1">
      <c r="A49" s="6" t="s">
        <v>239</v>
      </c>
      <c r="B49" s="7">
        <v>29116513</v>
      </c>
      <c r="C49" s="7">
        <v>78671215555</v>
      </c>
      <c r="D49" s="7">
        <f>-1*Table7[[#This Row],[-140653571625.0000]]</f>
        <v>65580975208</v>
      </c>
      <c r="E49" s="7">
        <v>-65580975208</v>
      </c>
      <c r="F49" s="7">
        <f>Table7[[#This Row],[129902016553.0000]]-Table7[[#This Row],[Column1]]</f>
        <v>13090240347</v>
      </c>
      <c r="G49" s="7">
        <v>29116513</v>
      </c>
      <c r="H49" s="7">
        <v>78671215555</v>
      </c>
      <c r="I49" s="7">
        <f>-1*Table7[[#This Row],[-207507545976.0000]]</f>
        <v>99981223110</v>
      </c>
      <c r="J49" s="7">
        <v>-99981223110</v>
      </c>
      <c r="K49" s="7">
        <f>Table7[[#This Row],[Column7]]-Table7[[#This Row],[Column2]]</f>
        <v>-21310007555</v>
      </c>
    </row>
    <row r="50" spans="1:11" ht="23.1" customHeight="1">
      <c r="A50" s="6" t="s">
        <v>240</v>
      </c>
      <c r="B50" s="7">
        <v>79284497</v>
      </c>
      <c r="C50" s="7">
        <v>1443465667057</v>
      </c>
      <c r="D50" s="7">
        <f>-1*Table7[[#This Row],[-140653571625.0000]]</f>
        <v>1435756963305</v>
      </c>
      <c r="E50" s="7">
        <v>-1435756963305</v>
      </c>
      <c r="F50" s="7">
        <f>Table7[[#This Row],[129902016553.0000]]-Table7[[#This Row],[Column1]]</f>
        <v>7708703752</v>
      </c>
      <c r="G50" s="7">
        <v>79284497</v>
      </c>
      <c r="H50" s="7">
        <v>1443465667057</v>
      </c>
      <c r="I50" s="7">
        <f>-1*Table7[[#This Row],[-207507545976.0000]]</f>
        <v>1408477754327</v>
      </c>
      <c r="J50" s="7">
        <v>-1408477754327</v>
      </c>
      <c r="K50" s="7">
        <f>Table7[[#This Row],[Column7]]-Table7[[#This Row],[Column2]]</f>
        <v>34987912730</v>
      </c>
    </row>
    <row r="51" spans="1:11" ht="23.1" customHeight="1">
      <c r="A51" s="6" t="s">
        <v>241</v>
      </c>
      <c r="B51" s="7">
        <v>4900378</v>
      </c>
      <c r="C51" s="7">
        <v>99451036908</v>
      </c>
      <c r="D51" s="7">
        <f>-1*Table7[[#This Row],[-140653571625.0000]]</f>
        <v>102259978509</v>
      </c>
      <c r="E51" s="7">
        <v>-102259978509</v>
      </c>
      <c r="F51" s="7">
        <f>Table7[[#This Row],[129902016553.0000]]-Table7[[#This Row],[Column1]]</f>
        <v>-2808941601</v>
      </c>
      <c r="G51" s="7">
        <v>4900378</v>
      </c>
      <c r="H51" s="7">
        <v>99451036908</v>
      </c>
      <c r="I51" s="7">
        <f>-1*Table7[[#This Row],[-207507545976.0000]]</f>
        <v>104981177466</v>
      </c>
      <c r="J51" s="7">
        <v>-104981177466</v>
      </c>
      <c r="K51" s="7">
        <f>Table7[[#This Row],[Column7]]-Table7[[#This Row],[Column2]]</f>
        <v>-5530140558</v>
      </c>
    </row>
    <row r="52" spans="1:11" ht="23.1" customHeight="1">
      <c r="A52" s="6" t="s">
        <v>242</v>
      </c>
      <c r="B52" s="7">
        <v>15090727</v>
      </c>
      <c r="C52" s="7">
        <v>126665767602</v>
      </c>
      <c r="D52" s="7">
        <f>-1*Table7[[#This Row],[-140653571625.0000]]</f>
        <v>129678184916</v>
      </c>
      <c r="E52" s="7">
        <v>-129678184916</v>
      </c>
      <c r="F52" s="7">
        <f>Table7[[#This Row],[129902016553.0000]]-Table7[[#This Row],[Column1]]</f>
        <v>-3012417314</v>
      </c>
      <c r="G52" s="7">
        <v>15090727</v>
      </c>
      <c r="H52" s="7">
        <v>126665767602</v>
      </c>
      <c r="I52" s="7">
        <f>-1*Table7[[#This Row],[-207507545976.0000]]</f>
        <v>184735149829</v>
      </c>
      <c r="J52" s="7">
        <v>-184735149829</v>
      </c>
      <c r="K52" s="7">
        <f>Table7[[#This Row],[Column7]]-Table7[[#This Row],[Column2]]</f>
        <v>-58069382227</v>
      </c>
    </row>
    <row r="53" spans="1:11" ht="23.1" customHeight="1">
      <c r="A53" s="6" t="s">
        <v>243</v>
      </c>
      <c r="B53" s="7">
        <v>19557722</v>
      </c>
      <c r="C53" s="7">
        <v>632406889131</v>
      </c>
      <c r="D53" s="7">
        <f>-1*Table7[[#This Row],[-140653571625.0000]]</f>
        <v>654015611759</v>
      </c>
      <c r="E53" s="7">
        <v>-654015611759</v>
      </c>
      <c r="F53" s="7">
        <f>Table7[[#This Row],[129902016553.0000]]-Table7[[#This Row],[Column1]]</f>
        <v>-21608722628</v>
      </c>
      <c r="G53" s="7">
        <v>19557722</v>
      </c>
      <c r="H53" s="7">
        <v>632406889131</v>
      </c>
      <c r="I53" s="7">
        <f>-1*Table7[[#This Row],[-207507545976.0000]]</f>
        <v>510661423029</v>
      </c>
      <c r="J53" s="7">
        <v>-510661423029</v>
      </c>
      <c r="K53" s="7">
        <f>Table7[[#This Row],[Column7]]-Table7[[#This Row],[Column2]]</f>
        <v>121745466102</v>
      </c>
    </row>
    <row r="54" spans="1:11" ht="23.1" customHeight="1">
      <c r="A54" s="6" t="s">
        <v>244</v>
      </c>
      <c r="B54" s="7">
        <v>713018</v>
      </c>
      <c r="C54" s="7">
        <v>80581047626</v>
      </c>
      <c r="D54" s="7">
        <f>-1*Table7[[#This Row],[-140653571625.0000]]</f>
        <v>84412031651</v>
      </c>
      <c r="E54" s="7">
        <v>-84412031651</v>
      </c>
      <c r="F54" s="7">
        <f>Table7[[#This Row],[129902016553.0000]]-Table7[[#This Row],[Column1]]</f>
        <v>-3830984025</v>
      </c>
      <c r="G54" s="7">
        <v>713018</v>
      </c>
      <c r="H54" s="7">
        <v>80581047626</v>
      </c>
      <c r="I54" s="7">
        <f>-1*Table7[[#This Row],[-207507545976.0000]]</f>
        <v>136703167419</v>
      </c>
      <c r="J54" s="7">
        <v>-136703167419</v>
      </c>
      <c r="K54" s="7">
        <f>Table7[[#This Row],[Column7]]-Table7[[#This Row],[Column2]]</f>
        <v>-56122119793</v>
      </c>
    </row>
    <row r="55" spans="1:11" ht="23.1" customHeight="1">
      <c r="A55" s="6" t="s">
        <v>245</v>
      </c>
      <c r="B55" s="7">
        <v>6185212</v>
      </c>
      <c r="C55" s="7">
        <v>127627557085</v>
      </c>
      <c r="D55" s="7">
        <f>-1*Table7[[#This Row],[-140653571625.0000]]</f>
        <v>134462983229</v>
      </c>
      <c r="E55" s="7">
        <v>-134462983229</v>
      </c>
      <c r="F55" s="7">
        <f>Table7[[#This Row],[129902016553.0000]]-Table7[[#This Row],[Column1]]</f>
        <v>-6835426144</v>
      </c>
      <c r="G55" s="7">
        <v>6185212</v>
      </c>
      <c r="H55" s="7">
        <v>127627557085</v>
      </c>
      <c r="I55" s="7">
        <f>-1*Table7[[#This Row],[-207507545976.0000]]</f>
        <v>151096758489</v>
      </c>
      <c r="J55" s="7">
        <v>-151096758489</v>
      </c>
      <c r="K55" s="7">
        <f>Table7[[#This Row],[Column7]]-Table7[[#This Row],[Column2]]</f>
        <v>-23469201404</v>
      </c>
    </row>
    <row r="56" spans="1:11" ht="23.1" customHeight="1">
      <c r="A56" s="6" t="s">
        <v>246</v>
      </c>
      <c r="B56" s="7">
        <v>3051092</v>
      </c>
      <c r="C56" s="7">
        <v>28932857388</v>
      </c>
      <c r="D56" s="7">
        <f>-1*Table7[[#This Row],[-140653571625.0000]]</f>
        <v>27649868221</v>
      </c>
      <c r="E56" s="7">
        <v>-27649868221</v>
      </c>
      <c r="F56" s="7">
        <f>Table7[[#This Row],[129902016553.0000]]-Table7[[#This Row],[Column1]]</f>
        <v>1282989167</v>
      </c>
      <c r="G56" s="7">
        <v>3051092</v>
      </c>
      <c r="H56" s="7">
        <v>28932857388</v>
      </c>
      <c r="I56" s="7">
        <f>-1*Table7[[#This Row],[-207507545976.0000]]</f>
        <v>42554701024</v>
      </c>
      <c r="J56" s="7">
        <v>-42554701024</v>
      </c>
      <c r="K56" s="7">
        <f>Table7[[#This Row],[Column7]]-Table7[[#This Row],[Column2]]</f>
        <v>-13621843636</v>
      </c>
    </row>
    <row r="57" spans="1:11" ht="23.1" customHeight="1">
      <c r="A57" s="6" t="s">
        <v>247</v>
      </c>
      <c r="B57" s="7">
        <v>2028854</v>
      </c>
      <c r="C57" s="7">
        <v>56764737991</v>
      </c>
      <c r="D57" s="7">
        <f>-1*Table7[[#This Row],[-140653571625.0000]]</f>
        <v>57895078621</v>
      </c>
      <c r="E57" s="7">
        <v>-57895078621</v>
      </c>
      <c r="F57" s="7">
        <f>Table7[[#This Row],[129902016553.0000]]-Table7[[#This Row],[Column1]]</f>
        <v>-1130340630</v>
      </c>
      <c r="G57" s="7">
        <v>2028854</v>
      </c>
      <c r="H57" s="7">
        <v>56764737991</v>
      </c>
      <c r="I57" s="7">
        <f>-1*Table7[[#This Row],[-207507545976.0000]]</f>
        <v>63922775055</v>
      </c>
      <c r="J57" s="7">
        <v>-63922775055</v>
      </c>
      <c r="K57" s="7">
        <f>Table7[[#This Row],[Column7]]-Table7[[#This Row],[Column2]]</f>
        <v>-7158037064</v>
      </c>
    </row>
    <row r="58" spans="1:11" ht="23.1" customHeight="1">
      <c r="A58" s="6" t="s">
        <v>248</v>
      </c>
      <c r="B58" s="7">
        <v>3902401</v>
      </c>
      <c r="C58" s="7">
        <v>92416613656</v>
      </c>
      <c r="D58" s="7">
        <f>-1*Table7[[#This Row],[-140653571625.0000]]</f>
        <v>90597498714</v>
      </c>
      <c r="E58" s="7">
        <v>-90597498714</v>
      </c>
      <c r="F58" s="7">
        <f>Table7[[#This Row],[129902016553.0000]]-Table7[[#This Row],[Column1]]</f>
        <v>1819114942</v>
      </c>
      <c r="G58" s="7">
        <v>3902401</v>
      </c>
      <c r="H58" s="7">
        <v>92416613656</v>
      </c>
      <c r="I58" s="7">
        <f>-1*Table7[[#This Row],[-207507545976.0000]]</f>
        <v>99751931526</v>
      </c>
      <c r="J58" s="7">
        <v>-99751931526</v>
      </c>
      <c r="K58" s="7">
        <f>Table7[[#This Row],[Column7]]-Table7[[#This Row],[Column2]]</f>
        <v>-7335317870</v>
      </c>
    </row>
    <row r="59" spans="1:11" ht="23.1" customHeight="1">
      <c r="A59" s="6" t="s">
        <v>249</v>
      </c>
      <c r="B59" s="7">
        <v>10329251</v>
      </c>
      <c r="C59" s="7">
        <v>525152871144</v>
      </c>
      <c r="D59" s="7">
        <f>-1*Table7[[#This Row],[-140653571625.0000]]</f>
        <v>532015171808</v>
      </c>
      <c r="E59" s="7">
        <v>-532015171808</v>
      </c>
      <c r="F59" s="7">
        <f>Table7[[#This Row],[129902016553.0000]]-Table7[[#This Row],[Column1]]</f>
        <v>-6862300664</v>
      </c>
      <c r="G59" s="7">
        <v>10329251</v>
      </c>
      <c r="H59" s="7">
        <v>525152871144</v>
      </c>
      <c r="I59" s="7">
        <f>-1*Table7[[#This Row],[-207507545976.0000]]</f>
        <v>1093134140676</v>
      </c>
      <c r="J59" s="7">
        <v>-1093134140676</v>
      </c>
      <c r="K59" s="7">
        <f>Table7[[#This Row],[Column7]]-Table7[[#This Row],[Column2]]</f>
        <v>-567981269532</v>
      </c>
    </row>
    <row r="60" spans="1:11" ht="23.1" customHeight="1">
      <c r="A60" s="6" t="s">
        <v>250</v>
      </c>
      <c r="B60" s="7">
        <v>127879129</v>
      </c>
      <c r="C60" s="7">
        <v>1088702136147</v>
      </c>
      <c r="D60" s="7">
        <f>-1*Table7[[#This Row],[-140653571625.0000]]</f>
        <v>1129157756509</v>
      </c>
      <c r="E60" s="7">
        <v>-1129157756509</v>
      </c>
      <c r="F60" s="7">
        <f>Table7[[#This Row],[129902016553.0000]]-Table7[[#This Row],[Column1]]</f>
        <v>-40455620362</v>
      </c>
      <c r="G60" s="7">
        <v>127879129</v>
      </c>
      <c r="H60" s="7">
        <v>1088702136147</v>
      </c>
      <c r="I60" s="7">
        <f>-1*Table7[[#This Row],[-207507545976.0000]]</f>
        <v>1642417041591</v>
      </c>
      <c r="J60" s="7">
        <v>-1642417041591</v>
      </c>
      <c r="K60" s="7">
        <f>Table7[[#This Row],[Column7]]-Table7[[#This Row],[Column2]]</f>
        <v>-553714905444</v>
      </c>
    </row>
    <row r="61" spans="1:11" ht="23.1" customHeight="1">
      <c r="A61" s="6" t="s">
        <v>251</v>
      </c>
      <c r="B61" s="7">
        <v>970551</v>
      </c>
      <c r="C61" s="7">
        <v>121275163327</v>
      </c>
      <c r="D61" s="7">
        <f>-1*Table7[[#This Row],[-140653571625.0000]]</f>
        <v>114335974745</v>
      </c>
      <c r="E61" s="7">
        <v>-114335974745</v>
      </c>
      <c r="F61" s="7">
        <f>Table7[[#This Row],[129902016553.0000]]-Table7[[#This Row],[Column1]]</f>
        <v>6939188582</v>
      </c>
      <c r="G61" s="7">
        <v>970551</v>
      </c>
      <c r="H61" s="7">
        <v>121275163327</v>
      </c>
      <c r="I61" s="7">
        <f>-1*Table7[[#This Row],[-207507545976.0000]]</f>
        <v>124813591505</v>
      </c>
      <c r="J61" s="7">
        <v>-124813591505</v>
      </c>
      <c r="K61" s="7">
        <f>Table7[[#This Row],[Column7]]-Table7[[#This Row],[Column2]]</f>
        <v>-3538428178</v>
      </c>
    </row>
    <row r="62" spans="1:11" ht="23.1" customHeight="1">
      <c r="A62" s="6" t="s">
        <v>252</v>
      </c>
      <c r="B62" s="7">
        <v>16599002329</v>
      </c>
      <c r="C62" s="7">
        <v>15836016834243.002</v>
      </c>
      <c r="D62" s="7">
        <f>-1*Table7[[#This Row],[-140653571625.0000]]</f>
        <v>14534089407940.998</v>
      </c>
      <c r="E62" s="7">
        <v>-14534089407940.998</v>
      </c>
      <c r="F62" s="7">
        <f>Table7[[#This Row],[129902016553.0000]]-Table7[[#This Row],[Column1]]</f>
        <v>1301927426302.0039</v>
      </c>
      <c r="G62" s="7">
        <v>16599002329</v>
      </c>
      <c r="H62" s="7">
        <v>15836016834243.002</v>
      </c>
      <c r="I62" s="7">
        <f>-1*Table7[[#This Row],[-207507545976.0000]]</f>
        <v>15870839874068.998</v>
      </c>
      <c r="J62" s="7">
        <v>-15870839874068.998</v>
      </c>
      <c r="K62" s="7">
        <f>Table7[[#This Row],[Column7]]-Table7[[#This Row],[Column2]]</f>
        <v>-34823039825.996094</v>
      </c>
    </row>
    <row r="63" spans="1:11" ht="23.1" customHeight="1">
      <c r="A63" s="6" t="s">
        <v>253</v>
      </c>
      <c r="B63" s="7">
        <v>10693567</v>
      </c>
      <c r="C63" s="7">
        <v>1120582081173</v>
      </c>
      <c r="D63" s="7">
        <f>-1*Table7[[#This Row],[-140653571625.0000]]</f>
        <v>1178221430620</v>
      </c>
      <c r="E63" s="7">
        <v>-1178221430620</v>
      </c>
      <c r="F63" s="7">
        <f>Table7[[#This Row],[129902016553.0000]]-Table7[[#This Row],[Column1]]</f>
        <v>-57639349447</v>
      </c>
      <c r="G63" s="7">
        <v>10693567</v>
      </c>
      <c r="H63" s="7">
        <v>1120582081173</v>
      </c>
      <c r="I63" s="7">
        <f>-1*Table7[[#This Row],[-207507545976.0000]]</f>
        <v>901285224175</v>
      </c>
      <c r="J63" s="7">
        <v>-901285224175</v>
      </c>
      <c r="K63" s="7">
        <f>Table7[[#This Row],[Column7]]-Table7[[#This Row],[Column2]]</f>
        <v>219296856998</v>
      </c>
    </row>
    <row r="64" spans="1:11" ht="23.1" customHeight="1">
      <c r="A64" s="6" t="s">
        <v>254</v>
      </c>
      <c r="B64" s="7">
        <v>17238011</v>
      </c>
      <c r="C64" s="7">
        <v>246832961903</v>
      </c>
      <c r="D64" s="7">
        <f>-1*Table7[[#This Row],[-140653571625.0000]]</f>
        <v>252492314017</v>
      </c>
      <c r="E64" s="7">
        <v>-252492314017</v>
      </c>
      <c r="F64" s="7">
        <f>Table7[[#This Row],[129902016553.0000]]-Table7[[#This Row],[Column1]]</f>
        <v>-5659352114</v>
      </c>
      <c r="G64" s="7">
        <v>17238011</v>
      </c>
      <c r="H64" s="7">
        <v>246832961903</v>
      </c>
      <c r="I64" s="7">
        <f>-1*Table7[[#This Row],[-207507545976.0000]]</f>
        <v>350484205497</v>
      </c>
      <c r="J64" s="7">
        <v>-350484205497</v>
      </c>
      <c r="K64" s="7">
        <f>Table7[[#This Row],[Column7]]-Table7[[#This Row],[Column2]]</f>
        <v>-103651243594</v>
      </c>
    </row>
    <row r="65" spans="1:11" ht="23.1" customHeight="1">
      <c r="A65" s="6" t="s">
        <v>255</v>
      </c>
      <c r="B65" s="7">
        <v>18452178</v>
      </c>
      <c r="C65" s="7">
        <v>209088670273</v>
      </c>
      <c r="D65" s="7">
        <f>-1*Table7[[#This Row],[-140653571625.0000]]</f>
        <v>221837769189</v>
      </c>
      <c r="E65" s="7">
        <v>-221837769189</v>
      </c>
      <c r="F65" s="7">
        <f>Table7[[#This Row],[129902016553.0000]]-Table7[[#This Row],[Column1]]</f>
        <v>-12749098916</v>
      </c>
      <c r="G65" s="7">
        <v>18452178</v>
      </c>
      <c r="H65" s="7">
        <v>209088670273</v>
      </c>
      <c r="I65" s="7">
        <f>-1*Table7[[#This Row],[-207507545976.0000]]</f>
        <v>230582635661</v>
      </c>
      <c r="J65" s="7">
        <v>-230582635661</v>
      </c>
      <c r="K65" s="7">
        <f>Table7[[#This Row],[Column7]]-Table7[[#This Row],[Column2]]</f>
        <v>-21493965388</v>
      </c>
    </row>
    <row r="66" spans="1:11" ht="23.1" customHeight="1">
      <c r="A66" s="6" t="s">
        <v>256</v>
      </c>
      <c r="B66" s="7">
        <v>6123045</v>
      </c>
      <c r="C66" s="7">
        <v>244123820287</v>
      </c>
      <c r="D66" s="7">
        <f>-1*Table7[[#This Row],[-140653571625.0000]]</f>
        <v>248613666274</v>
      </c>
      <c r="E66" s="7">
        <v>-248613666274</v>
      </c>
      <c r="F66" s="7">
        <f>Table7[[#This Row],[129902016553.0000]]-Table7[[#This Row],[Column1]]</f>
        <v>-4489845987</v>
      </c>
      <c r="G66" s="7">
        <v>6123045</v>
      </c>
      <c r="H66" s="7">
        <v>244123820287</v>
      </c>
      <c r="I66" s="7">
        <f>-1*Table7[[#This Row],[-207507545976.0000]]</f>
        <v>240115844149</v>
      </c>
      <c r="J66" s="7">
        <v>-240115844149</v>
      </c>
      <c r="K66" s="7">
        <f>Table7[[#This Row],[Column7]]-Table7[[#This Row],[Column2]]</f>
        <v>4007976138</v>
      </c>
    </row>
    <row r="67" spans="1:11" ht="23.1" customHeight="1">
      <c r="A67" s="6" t="s">
        <v>257</v>
      </c>
      <c r="B67" s="7">
        <v>5488169</v>
      </c>
      <c r="C67" s="7">
        <v>409380450073</v>
      </c>
      <c r="D67" s="7">
        <f>-1*Table7[[#This Row],[-140653571625.0000]]</f>
        <v>566136656544</v>
      </c>
      <c r="E67" s="7">
        <v>-566136656544</v>
      </c>
      <c r="F67" s="7">
        <f>Table7[[#This Row],[129902016553.0000]]-Table7[[#This Row],[Column1]]</f>
        <v>-156756206471</v>
      </c>
      <c r="G67" s="7">
        <v>5488169</v>
      </c>
      <c r="H67" s="7">
        <v>409380450073</v>
      </c>
      <c r="I67" s="7">
        <f>-1*Table7[[#This Row],[-207507545976.0000]]</f>
        <v>620428398922</v>
      </c>
      <c r="J67" s="7">
        <v>-620428398922</v>
      </c>
      <c r="K67" s="7">
        <f>Table7[[#This Row],[Column7]]-Table7[[#This Row],[Column2]]</f>
        <v>-211047948849</v>
      </c>
    </row>
    <row r="68" spans="1:11" ht="23.1" customHeight="1">
      <c r="A68" s="6" t="s">
        <v>258</v>
      </c>
      <c r="B68" s="7">
        <v>45893708</v>
      </c>
      <c r="C68" s="7">
        <v>120287707898</v>
      </c>
      <c r="D68" s="7">
        <f>-1*Table7[[#This Row],[-140653571625.0000]]</f>
        <v>113298258258</v>
      </c>
      <c r="E68" s="7">
        <v>-113298258258</v>
      </c>
      <c r="F68" s="7">
        <f>Table7[[#This Row],[129902016553.0000]]-Table7[[#This Row],[Column1]]</f>
        <v>6989449640</v>
      </c>
      <c r="G68" s="7">
        <v>45893708</v>
      </c>
      <c r="H68" s="7">
        <v>120287707898</v>
      </c>
      <c r="I68" s="7">
        <f>-1*Table7[[#This Row],[-207507545976.0000]]</f>
        <v>135160648955</v>
      </c>
      <c r="J68" s="7">
        <v>-135160648955</v>
      </c>
      <c r="K68" s="7">
        <f>Table7[[#This Row],[Column7]]-Table7[[#This Row],[Column2]]</f>
        <v>-14872941057</v>
      </c>
    </row>
    <row r="69" spans="1:11" ht="23.1" customHeight="1">
      <c r="A69" s="6" t="s">
        <v>259</v>
      </c>
      <c r="B69" s="7">
        <v>4074054</v>
      </c>
      <c r="C69" s="7">
        <v>14069229880</v>
      </c>
      <c r="D69" s="7">
        <f>-1*Table7[[#This Row],[-140653571625.0000]]</f>
        <v>14378622667</v>
      </c>
      <c r="E69" s="7">
        <v>-14378622667</v>
      </c>
      <c r="F69" s="7">
        <f>Table7[[#This Row],[129902016553.0000]]-Table7[[#This Row],[Column1]]</f>
        <v>-309392787</v>
      </c>
      <c r="G69" s="7">
        <v>4074054</v>
      </c>
      <c r="H69" s="7">
        <v>14069229880</v>
      </c>
      <c r="I69" s="7">
        <f>-1*Table7[[#This Row],[-207507545976.0000]]</f>
        <v>19894405220</v>
      </c>
      <c r="J69" s="7">
        <v>-19894405220</v>
      </c>
      <c r="K69" s="7">
        <f>Table7[[#This Row],[Column7]]-Table7[[#This Row],[Column2]]</f>
        <v>-5825175340</v>
      </c>
    </row>
    <row r="70" spans="1:11" ht="23.1" customHeight="1">
      <c r="A70" s="6" t="s">
        <v>260</v>
      </c>
      <c r="B70" s="7">
        <v>220938951</v>
      </c>
      <c r="C70" s="7">
        <v>599393366535</v>
      </c>
      <c r="D70" s="7">
        <f>-1*Table7[[#This Row],[-140653571625.0000]]</f>
        <v>613997331449</v>
      </c>
      <c r="E70" s="7">
        <v>-613997331449</v>
      </c>
      <c r="F70" s="7">
        <f>Table7[[#This Row],[129902016553.0000]]-Table7[[#This Row],[Column1]]</f>
        <v>-14603964914</v>
      </c>
      <c r="G70" s="7">
        <v>220938951</v>
      </c>
      <c r="H70" s="7">
        <v>599393366535</v>
      </c>
      <c r="I70" s="7">
        <f>-1*Table7[[#This Row],[-207507545976.0000]]</f>
        <v>645329159914</v>
      </c>
      <c r="J70" s="7">
        <v>-645329159914</v>
      </c>
      <c r="K70" s="7">
        <f>Table7[[#This Row],[Column7]]-Table7[[#This Row],[Column2]]</f>
        <v>-45935793379</v>
      </c>
    </row>
    <row r="71" spans="1:11" ht="23.1" customHeight="1">
      <c r="A71" s="6" t="s">
        <v>261</v>
      </c>
      <c r="B71" s="7">
        <v>26184385</v>
      </c>
      <c r="C71" s="7">
        <v>240974905632</v>
      </c>
      <c r="D71" s="7">
        <f>-1*Table7[[#This Row],[-140653571625.0000]]</f>
        <v>269105253116</v>
      </c>
      <c r="E71" s="7">
        <v>-269105253116</v>
      </c>
      <c r="F71" s="7">
        <f>Table7[[#This Row],[129902016553.0000]]-Table7[[#This Row],[Column1]]</f>
        <v>-28130347484</v>
      </c>
      <c r="G71" s="7">
        <v>26184385</v>
      </c>
      <c r="H71" s="7">
        <v>240974905632</v>
      </c>
      <c r="I71" s="7">
        <f>-1*Table7[[#This Row],[-207507545976.0000]]</f>
        <v>353742552833</v>
      </c>
      <c r="J71" s="7">
        <v>-353742552833</v>
      </c>
      <c r="K71" s="7">
        <f>Table7[[#This Row],[Column7]]-Table7[[#This Row],[Column2]]</f>
        <v>-112767647201</v>
      </c>
    </row>
    <row r="72" spans="1:11" ht="23.1" customHeight="1">
      <c r="A72" s="6" t="s">
        <v>262</v>
      </c>
      <c r="B72" s="7">
        <v>5945247</v>
      </c>
      <c r="C72" s="7">
        <v>163904702417</v>
      </c>
      <c r="D72" s="7">
        <f>-1*Table7[[#This Row],[-140653571625.0000]]</f>
        <v>149837561465</v>
      </c>
      <c r="E72" s="7">
        <v>-149837561465</v>
      </c>
      <c r="F72" s="7">
        <f>Table7[[#This Row],[129902016553.0000]]-Table7[[#This Row],[Column1]]</f>
        <v>14067140952</v>
      </c>
      <c r="G72" s="7">
        <v>5945247</v>
      </c>
      <c r="H72" s="7">
        <v>163904702417</v>
      </c>
      <c r="I72" s="7">
        <f>-1*Table7[[#This Row],[-207507545976.0000]]</f>
        <v>202894795147</v>
      </c>
      <c r="J72" s="7">
        <v>-202894795147</v>
      </c>
      <c r="K72" s="7">
        <f>Table7[[#This Row],[Column7]]-Table7[[#This Row],[Column2]]</f>
        <v>-38990092730</v>
      </c>
    </row>
    <row r="73" spans="1:11" ht="23.1" customHeight="1">
      <c r="A73" s="6" t="s">
        <v>263</v>
      </c>
      <c r="B73" s="7">
        <v>10533156</v>
      </c>
      <c r="C73" s="7">
        <v>45889657498</v>
      </c>
      <c r="D73" s="7">
        <f>-1*Table7[[#This Row],[-140653571625.0000]]</f>
        <v>56718755591</v>
      </c>
      <c r="E73" s="7">
        <v>-56718755591</v>
      </c>
      <c r="F73" s="7">
        <f>Table7[[#This Row],[129902016553.0000]]-Table7[[#This Row],[Column1]]</f>
        <v>-10829098093</v>
      </c>
      <c r="G73" s="7">
        <v>10533156</v>
      </c>
      <c r="H73" s="7">
        <v>45889657498</v>
      </c>
      <c r="I73" s="7">
        <f>-1*Table7[[#This Row],[-207507545976.0000]]</f>
        <v>58687135840</v>
      </c>
      <c r="J73" s="7">
        <v>-58687135840</v>
      </c>
      <c r="K73" s="7">
        <f>Table7[[#This Row],[Column7]]-Table7[[#This Row],[Column2]]</f>
        <v>-12797478342</v>
      </c>
    </row>
    <row r="74" spans="1:11" ht="23.1" customHeight="1">
      <c r="A74" s="6" t="s">
        <v>264</v>
      </c>
      <c r="B74" s="7">
        <v>5573505</v>
      </c>
      <c r="C74" s="7">
        <v>113780168457</v>
      </c>
      <c r="D74" s="7">
        <f>-1*Table7[[#This Row],[-140653571625.0000]]</f>
        <v>117900893375</v>
      </c>
      <c r="E74" s="7">
        <v>-117900893375</v>
      </c>
      <c r="F74" s="7">
        <f>Table7[[#This Row],[129902016553.0000]]-Table7[[#This Row],[Column1]]</f>
        <v>-4120724918</v>
      </c>
      <c r="G74" s="7">
        <v>5573505</v>
      </c>
      <c r="H74" s="7">
        <v>113780168457</v>
      </c>
      <c r="I74" s="7">
        <f>-1*Table7[[#This Row],[-207507545976.0000]]</f>
        <v>145313441641</v>
      </c>
      <c r="J74" s="7">
        <v>-145313441641</v>
      </c>
      <c r="K74" s="7">
        <f>Table7[[#This Row],[Column7]]-Table7[[#This Row],[Column2]]</f>
        <v>-31533273184</v>
      </c>
    </row>
    <row r="75" spans="1:11" ht="23.1" customHeight="1">
      <c r="A75" s="6" t="s">
        <v>265</v>
      </c>
      <c r="B75" s="7">
        <v>6877801</v>
      </c>
      <c r="C75" s="7">
        <v>180473789862</v>
      </c>
      <c r="D75" s="7">
        <f>-1*Table7[[#This Row],[-140653571625.0000]]</f>
        <v>178361187615</v>
      </c>
      <c r="E75" s="7">
        <v>-178361187615</v>
      </c>
      <c r="F75" s="7">
        <f>Table7[[#This Row],[129902016553.0000]]-Table7[[#This Row],[Column1]]</f>
        <v>2112602247</v>
      </c>
      <c r="G75" s="7">
        <v>6877801</v>
      </c>
      <c r="H75" s="7">
        <v>180473789862</v>
      </c>
      <c r="I75" s="7">
        <f>-1*Table7[[#This Row],[-207507545976.0000]]</f>
        <v>174873549476</v>
      </c>
      <c r="J75" s="7">
        <v>-174873549476</v>
      </c>
      <c r="K75" s="7">
        <f>Table7[[#This Row],[Column7]]-Table7[[#This Row],[Column2]]</f>
        <v>5600240386</v>
      </c>
    </row>
    <row r="76" spans="1:11" ht="23.1" customHeight="1">
      <c r="A76" s="6" t="s">
        <v>266</v>
      </c>
      <c r="B76" s="7">
        <v>5987334</v>
      </c>
      <c r="C76" s="7">
        <v>41281207023</v>
      </c>
      <c r="D76" s="7">
        <f>-1*Table7[[#This Row],[-140653571625.0000]]</f>
        <v>44357157570</v>
      </c>
      <c r="E76" s="7">
        <v>-44357157570</v>
      </c>
      <c r="F76" s="7">
        <f>Table7[[#This Row],[129902016553.0000]]-Table7[[#This Row],[Column1]]</f>
        <v>-3075950547</v>
      </c>
      <c r="G76" s="7">
        <v>5987334</v>
      </c>
      <c r="H76" s="7">
        <v>41281207023</v>
      </c>
      <c r="I76" s="7">
        <f>-1*Table7[[#This Row],[-207507545976.0000]]</f>
        <v>56601030146</v>
      </c>
      <c r="J76" s="7">
        <v>-56601030146</v>
      </c>
      <c r="K76" s="7">
        <f>Table7[[#This Row],[Column7]]-Table7[[#This Row],[Column2]]</f>
        <v>-15319823123</v>
      </c>
    </row>
    <row r="77" spans="1:11" ht="23.1" customHeight="1">
      <c r="A77" s="6" t="s">
        <v>267</v>
      </c>
      <c r="B77" s="7">
        <v>7978729</v>
      </c>
      <c r="C77" s="7">
        <v>157061503771</v>
      </c>
      <c r="D77" s="7">
        <f>-1*Table7[[#This Row],[-140653571625.0000]]</f>
        <v>157201879983</v>
      </c>
      <c r="E77" s="7">
        <v>-157201879983</v>
      </c>
      <c r="F77" s="7">
        <f>Table7[[#This Row],[129902016553.0000]]-Table7[[#This Row],[Column1]]</f>
        <v>-140376212</v>
      </c>
      <c r="G77" s="7">
        <v>7978729</v>
      </c>
      <c r="H77" s="7">
        <v>157061503771</v>
      </c>
      <c r="I77" s="7">
        <f>-1*Table7[[#This Row],[-207507545976.0000]]</f>
        <v>179676056023</v>
      </c>
      <c r="J77" s="7">
        <v>-179676056023</v>
      </c>
      <c r="K77" s="7">
        <f>Table7[[#This Row],[Column7]]-Table7[[#This Row],[Column2]]</f>
        <v>-22614552252</v>
      </c>
    </row>
    <row r="78" spans="1:11" ht="23.1" customHeight="1">
      <c r="A78" s="6" t="s">
        <v>268</v>
      </c>
      <c r="B78" s="7">
        <v>1055481</v>
      </c>
      <c r="C78" s="7">
        <v>41839109365</v>
      </c>
      <c r="D78" s="7">
        <f>-1*Table7[[#This Row],[-140653571625.0000]]</f>
        <v>42605021383</v>
      </c>
      <c r="E78" s="7">
        <v>-42605021383</v>
      </c>
      <c r="F78" s="7">
        <f>Table7[[#This Row],[129902016553.0000]]-Table7[[#This Row],[Column1]]</f>
        <v>-765912018</v>
      </c>
      <c r="G78" s="7">
        <v>1055481</v>
      </c>
      <c r="H78" s="7">
        <v>41839109365</v>
      </c>
      <c r="I78" s="7">
        <f>-1*Table7[[#This Row],[-207507545976.0000]]</f>
        <v>52534905031</v>
      </c>
      <c r="J78" s="7">
        <v>-52534905031</v>
      </c>
      <c r="K78" s="7">
        <f>Table7[[#This Row],[Column7]]-Table7[[#This Row],[Column2]]</f>
        <v>-10695795666</v>
      </c>
    </row>
    <row r="79" spans="1:11" ht="23.1" customHeight="1">
      <c r="A79" s="6" t="s">
        <v>269</v>
      </c>
      <c r="B79" s="7">
        <v>1469918</v>
      </c>
      <c r="C79" s="7">
        <v>104534557374</v>
      </c>
      <c r="D79" s="7">
        <f>-1*Table7[[#This Row],[-140653571625.0000]]</f>
        <v>122046572673</v>
      </c>
      <c r="E79" s="7">
        <v>-122046572673</v>
      </c>
      <c r="F79" s="7">
        <f>Table7[[#This Row],[129902016553.0000]]-Table7[[#This Row],[Column1]]</f>
        <v>-17512015299</v>
      </c>
      <c r="G79" s="7">
        <v>1469918</v>
      </c>
      <c r="H79" s="7">
        <v>104534557374</v>
      </c>
      <c r="I79" s="7">
        <f>-1*Table7[[#This Row],[-207507545976.0000]]</f>
        <v>154951023185</v>
      </c>
      <c r="J79" s="7">
        <v>-154951023185</v>
      </c>
      <c r="K79" s="7">
        <f>Table7[[#This Row],[Column7]]-Table7[[#This Row],[Column2]]</f>
        <v>-50416465811</v>
      </c>
    </row>
    <row r="80" spans="1:11" ht="23.1" customHeight="1">
      <c r="A80" s="6" t="s">
        <v>270</v>
      </c>
      <c r="B80" s="7">
        <v>150970451</v>
      </c>
      <c r="C80" s="7">
        <v>1846473932721</v>
      </c>
      <c r="D80" s="7">
        <f>-1*Table7[[#This Row],[-140653571625.0000]]</f>
        <v>1742527059762</v>
      </c>
      <c r="E80" s="7">
        <v>-1742527059762</v>
      </c>
      <c r="F80" s="7">
        <f>Table7[[#This Row],[129902016553.0000]]-Table7[[#This Row],[Column1]]</f>
        <v>103946872959</v>
      </c>
      <c r="G80" s="7">
        <v>150970451</v>
      </c>
      <c r="H80" s="7">
        <v>1846473932721</v>
      </c>
      <c r="I80" s="7">
        <f>-1*Table7[[#This Row],[-207507545976.0000]]</f>
        <v>1760701885272</v>
      </c>
      <c r="J80" s="7">
        <v>-1760701885272</v>
      </c>
      <c r="K80" s="7">
        <f>Table7[[#This Row],[Column7]]-Table7[[#This Row],[Column2]]</f>
        <v>85772047449</v>
      </c>
    </row>
    <row r="81" spans="1:11" ht="23.1" customHeight="1">
      <c r="A81" s="6" t="s">
        <v>271</v>
      </c>
      <c r="B81" s="7">
        <v>6874085</v>
      </c>
      <c r="C81" s="7">
        <v>521003083749</v>
      </c>
      <c r="D81" s="7">
        <f>-1*Table7[[#This Row],[-140653571625.0000]]</f>
        <v>604902620476</v>
      </c>
      <c r="E81" s="7">
        <v>-604902620476</v>
      </c>
      <c r="F81" s="7">
        <f>Table7[[#This Row],[129902016553.0000]]-Table7[[#This Row],[Column1]]</f>
        <v>-83899536727</v>
      </c>
      <c r="G81" s="7">
        <v>6874085</v>
      </c>
      <c r="H81" s="7">
        <v>521003083749</v>
      </c>
      <c r="I81" s="7">
        <f>-1*Table7[[#This Row],[-207507545976.0000]]</f>
        <v>673642423580</v>
      </c>
      <c r="J81" s="7">
        <v>-673642423580</v>
      </c>
      <c r="K81" s="7">
        <f>Table7[[#This Row],[Column7]]-Table7[[#This Row],[Column2]]</f>
        <v>-152639339831</v>
      </c>
    </row>
    <row r="82" spans="1:11" ht="23.1" customHeight="1">
      <c r="A82" s="6" t="s">
        <v>272</v>
      </c>
      <c r="B82" s="7">
        <v>6600710</v>
      </c>
      <c r="C82" s="7">
        <v>163902982494</v>
      </c>
      <c r="D82" s="7">
        <f>-1*Table7[[#This Row],[-140653571625.0000]]</f>
        <v>174127722860</v>
      </c>
      <c r="E82" s="7">
        <v>-174127722860</v>
      </c>
      <c r="F82" s="7">
        <f>Table7[[#This Row],[129902016553.0000]]-Table7[[#This Row],[Column1]]</f>
        <v>-10224740366</v>
      </c>
      <c r="G82" s="7">
        <v>6600710</v>
      </c>
      <c r="H82" s="7">
        <v>163902982494</v>
      </c>
      <c r="I82" s="7">
        <f>-1*Table7[[#This Row],[-207507545976.0000]]</f>
        <v>175592198557</v>
      </c>
      <c r="J82" s="7">
        <v>-175592198557</v>
      </c>
      <c r="K82" s="7">
        <f>Table7[[#This Row],[Column7]]-Table7[[#This Row],[Column2]]</f>
        <v>-11689216063</v>
      </c>
    </row>
    <row r="83" spans="1:11" ht="23.1" customHeight="1">
      <c r="A83" s="6" t="s">
        <v>273</v>
      </c>
      <c r="B83" s="7">
        <v>4935170</v>
      </c>
      <c r="C83" s="7">
        <v>34421306514</v>
      </c>
      <c r="D83" s="7">
        <f>-1*Table7[[#This Row],[-140653571625.0000]]</f>
        <v>26338115757</v>
      </c>
      <c r="E83" s="7">
        <v>-26338115757</v>
      </c>
      <c r="F83" s="7">
        <f>Table7[[#This Row],[129902016553.0000]]-Table7[[#This Row],[Column1]]</f>
        <v>8083190757</v>
      </c>
      <c r="G83" s="7">
        <v>4935170</v>
      </c>
      <c r="H83" s="7">
        <v>34421306514</v>
      </c>
      <c r="I83" s="7">
        <f>-1*Table7[[#This Row],[-207507545976.0000]]</f>
        <v>60556457938</v>
      </c>
      <c r="J83" s="7">
        <v>-60556457938</v>
      </c>
      <c r="K83" s="7">
        <f>Table7[[#This Row],[Column7]]-Table7[[#This Row],[Column2]]</f>
        <v>-26135151424</v>
      </c>
    </row>
    <row r="84" spans="1:11" ht="23.1" customHeight="1">
      <c r="A84" s="6" t="s">
        <v>274</v>
      </c>
      <c r="B84" s="7">
        <v>2629839</v>
      </c>
      <c r="C84" s="7">
        <v>53791891401</v>
      </c>
      <c r="D84" s="7">
        <f>-1*Table7[[#This Row],[-140653571625.0000]]</f>
        <v>58903264809</v>
      </c>
      <c r="E84" s="7">
        <v>-58903264809</v>
      </c>
      <c r="F84" s="7">
        <f>Table7[[#This Row],[129902016553.0000]]-Table7[[#This Row],[Column1]]</f>
        <v>-5111373408</v>
      </c>
      <c r="G84" s="7">
        <v>2629839</v>
      </c>
      <c r="H84" s="7">
        <v>53791891401</v>
      </c>
      <c r="I84" s="7">
        <f>-1*Table7[[#This Row],[-207507545976.0000]]</f>
        <v>59368386962</v>
      </c>
      <c r="J84" s="7">
        <v>-59368386962</v>
      </c>
      <c r="K84" s="7">
        <f>Table7[[#This Row],[Column7]]-Table7[[#This Row],[Column2]]</f>
        <v>-5576495561</v>
      </c>
    </row>
    <row r="85" spans="1:11" ht="23.1" customHeight="1">
      <c r="A85" s="6" t="s">
        <v>275</v>
      </c>
      <c r="B85" s="7">
        <v>32962799</v>
      </c>
      <c r="C85" s="7">
        <v>191038934185</v>
      </c>
      <c r="D85" s="7">
        <f>-1*Table7[[#This Row],[-140653571625.0000]]</f>
        <v>201470807607</v>
      </c>
      <c r="E85" s="7">
        <v>-201470807607</v>
      </c>
      <c r="F85" s="7">
        <f>Table7[[#This Row],[129902016553.0000]]-Table7[[#This Row],[Column1]]</f>
        <v>-10431873422</v>
      </c>
      <c r="G85" s="7">
        <v>32962799</v>
      </c>
      <c r="H85" s="7">
        <v>191038934185</v>
      </c>
      <c r="I85" s="7">
        <f>-1*Table7[[#This Row],[-207507545976.0000]]</f>
        <v>247659434912</v>
      </c>
      <c r="J85" s="7">
        <v>-247659434912</v>
      </c>
      <c r="K85" s="7">
        <f>Table7[[#This Row],[Column7]]-Table7[[#This Row],[Column2]]</f>
        <v>-56620500727</v>
      </c>
    </row>
    <row r="86" spans="1:11" ht="23.1" customHeight="1">
      <c r="A86" s="6" t="s">
        <v>284</v>
      </c>
      <c r="B86" s="7">
        <v>102592323</v>
      </c>
      <c r="C86" s="7">
        <v>2180723229825</v>
      </c>
      <c r="D86" s="7">
        <f>-1*Table7[[#This Row],[-140653571625.0000]]</f>
        <v>2172056638921</v>
      </c>
      <c r="E86" s="7">
        <v>-2172056638921</v>
      </c>
      <c r="F86" s="7">
        <f>Table7[[#This Row],[129902016553.0000]]-Table7[[#This Row],[Column1]]</f>
        <v>8666590904</v>
      </c>
      <c r="G86" s="7">
        <v>102592323</v>
      </c>
      <c r="H86" s="7">
        <v>2180723229825</v>
      </c>
      <c r="I86" s="7">
        <f>-1*Table7[[#This Row],[-207507545976.0000]]</f>
        <v>2170755568970</v>
      </c>
      <c r="J86" s="7">
        <v>-2170755568970</v>
      </c>
      <c r="K86" s="7">
        <f>Table7[[#This Row],[Column7]]-Table7[[#This Row],[Column2]]</f>
        <v>9967660855</v>
      </c>
    </row>
    <row r="87" spans="1:11" ht="23.1" customHeight="1">
      <c r="A87" s="6" t="s">
        <v>300</v>
      </c>
      <c r="B87" s="7">
        <v>1</v>
      </c>
      <c r="C87" s="7">
        <v>973296</v>
      </c>
      <c r="D87" s="7">
        <f>-1*Table7[[#This Row],[-140653571625.0000]]</f>
        <v>973296</v>
      </c>
      <c r="E87" s="7">
        <v>-973296</v>
      </c>
      <c r="F87" s="7">
        <f>Table7[[#This Row],[129902016553.0000]]-Table7[[#This Row],[Column1]]</f>
        <v>0</v>
      </c>
      <c r="G87" s="7">
        <v>1</v>
      </c>
      <c r="H87" s="7">
        <v>973296</v>
      </c>
      <c r="I87" s="7">
        <f>-1*Table7[[#This Row],[-207507545976.0000]]</f>
        <v>960696</v>
      </c>
      <c r="J87" s="7">
        <v>-960696</v>
      </c>
      <c r="K87" s="7">
        <f>Table7[[#This Row],[Column7]]-Table7[[#This Row],[Column2]]</f>
        <v>12600</v>
      </c>
    </row>
    <row r="88" spans="1:11" ht="23.1" customHeight="1">
      <c r="A88" s="6" t="s">
        <v>306</v>
      </c>
      <c r="B88" s="7">
        <v>260000</v>
      </c>
      <c r="C88" s="7">
        <v>259811500000</v>
      </c>
      <c r="D88" s="7">
        <f>-1*Table7[[#This Row],[-140653571625.0000]]</f>
        <v>259811500000</v>
      </c>
      <c r="E88" s="7">
        <v>-259811500000</v>
      </c>
      <c r="F88" s="7">
        <f>Table7[[#This Row],[129902016553.0000]]-Table7[[#This Row],[Column1]]</f>
        <v>0</v>
      </c>
      <c r="G88" s="7">
        <v>260000</v>
      </c>
      <c r="H88" s="7">
        <v>259811500000</v>
      </c>
      <c r="I88" s="7">
        <f>-1*Table7[[#This Row],[-207507545976.0000]]</f>
        <v>260261250000</v>
      </c>
      <c r="J88" s="7">
        <v>-260261250000</v>
      </c>
      <c r="K88" s="7">
        <f>Table7[[#This Row],[Column7]]-Table7[[#This Row],[Column2]]</f>
        <v>-449750000</v>
      </c>
    </row>
    <row r="89" spans="1:11" ht="23.1" customHeight="1">
      <c r="A89" s="6" t="s">
        <v>294</v>
      </c>
      <c r="B89" s="7">
        <v>30000</v>
      </c>
      <c r="C89" s="7">
        <v>29978250000</v>
      </c>
      <c r="D89" s="7">
        <f>-1*Table7[[#This Row],[-140653571625.0000]]</f>
        <v>29978250000</v>
      </c>
      <c r="E89" s="7">
        <v>-29978250000</v>
      </c>
      <c r="F89" s="7">
        <f>Table7[[#This Row],[129902016553.0000]]-Table7[[#This Row],[Column1]]</f>
        <v>0</v>
      </c>
      <c r="G89" s="7">
        <v>30000</v>
      </c>
      <c r="H89" s="7">
        <v>29978250000</v>
      </c>
      <c r="I89" s="7">
        <f>-1*Table7[[#This Row],[-207507545976.0000]]</f>
        <v>30021750000</v>
      </c>
      <c r="J89" s="7">
        <v>-30021750000</v>
      </c>
      <c r="K89" s="7">
        <f>Table7[[#This Row],[Column7]]-Table7[[#This Row],[Column2]]</f>
        <v>-43500000</v>
      </c>
    </row>
    <row r="90" spans="1:11" ht="23.1" customHeight="1">
      <c r="A90" s="6" t="s">
        <v>290</v>
      </c>
      <c r="B90" s="7">
        <v>49944</v>
      </c>
      <c r="C90" s="7">
        <v>49907790600</v>
      </c>
      <c r="D90" s="7">
        <f>-1*Table7[[#This Row],[-140653571625.0000]]</f>
        <v>49907790600</v>
      </c>
      <c r="E90" s="7">
        <v>-49907790600</v>
      </c>
      <c r="F90" s="7">
        <f>Table7[[#This Row],[129902016553.0000]]-Table7[[#This Row],[Column1]]</f>
        <v>0</v>
      </c>
      <c r="G90" s="7">
        <v>49944</v>
      </c>
      <c r="H90" s="7">
        <v>49907790600</v>
      </c>
      <c r="I90" s="7">
        <f>-1*Table7[[#This Row],[-207507545976.0000]]</f>
        <v>49980209400</v>
      </c>
      <c r="J90" s="7">
        <v>-49980209400</v>
      </c>
      <c r="K90" s="7">
        <f>Table7[[#This Row],[Column7]]-Table7[[#This Row],[Column2]]</f>
        <v>-72418800</v>
      </c>
    </row>
    <row r="91" spans="1:11" ht="23.1" customHeight="1">
      <c r="A91" s="6" t="s">
        <v>303</v>
      </c>
      <c r="B91" s="7">
        <v>3851870</v>
      </c>
      <c r="C91" s="7">
        <v>3849077394250</v>
      </c>
      <c r="D91" s="7">
        <f>-1*Table7[[#This Row],[-140653571625.0000]]</f>
        <v>3849274567474</v>
      </c>
      <c r="E91" s="7">
        <v>-3849274567474</v>
      </c>
      <c r="F91" s="7">
        <f>Table7[[#This Row],[129902016553.0000]]-Table7[[#This Row],[Column1]]</f>
        <v>-197173224</v>
      </c>
      <c r="G91" s="7">
        <v>3851870</v>
      </c>
      <c r="H91" s="7">
        <v>3849077394250</v>
      </c>
      <c r="I91" s="7">
        <f>-1*Table7[[#This Row],[-207507545976.0000]]</f>
        <v>3853112087436</v>
      </c>
      <c r="J91" s="7">
        <v>-3853112087436</v>
      </c>
      <c r="K91" s="7">
        <f>Table7[[#This Row],[Column7]]-Table7[[#This Row],[Column2]]</f>
        <v>-4034693186</v>
      </c>
    </row>
    <row r="92" spans="1:11" ht="23.1" customHeight="1">
      <c r="A92" s="6" t="s">
        <v>297</v>
      </c>
      <c r="B92" s="7">
        <v>0</v>
      </c>
      <c r="C92" s="7">
        <v>0</v>
      </c>
      <c r="D92" s="7">
        <f>-1*Table7[[#This Row],[-140653571625.0000]]</f>
        <v>-1450000000</v>
      </c>
      <c r="E92" s="7">
        <v>1450000000</v>
      </c>
      <c r="F92" s="7">
        <f>Table7[[#This Row],[129902016553.0000]]-Table7[[#This Row],[Column1]]</f>
        <v>1450000000</v>
      </c>
      <c r="G92" s="7">
        <v>0</v>
      </c>
      <c r="H92" s="7">
        <v>0</v>
      </c>
      <c r="I92" s="7">
        <f>-1*Table7[[#This Row],[-207507545976.0000]]</f>
        <v>0</v>
      </c>
      <c r="J92" s="7">
        <v>0</v>
      </c>
      <c r="K92" s="7">
        <f>Table7[[#This Row],[Column7]]-Table7[[#This Row],[Column2]]</f>
        <v>0</v>
      </c>
    </row>
    <row r="93" spans="1:11" ht="23.1" customHeight="1">
      <c r="A93" s="6" t="s">
        <v>347</v>
      </c>
      <c r="B93" s="7">
        <v>0</v>
      </c>
      <c r="C93" s="7">
        <v>0</v>
      </c>
      <c r="D93" s="7">
        <f>-1*Table7[[#This Row],[-140653571625.0000]]</f>
        <v>0</v>
      </c>
      <c r="E93" s="7">
        <v>0</v>
      </c>
      <c r="F93" s="7">
        <f>Table7[[#This Row],[129902016553.0000]]-Table7[[#This Row],[Column1]]</f>
        <v>0</v>
      </c>
      <c r="G93" s="7">
        <v>0</v>
      </c>
      <c r="H93" s="7">
        <v>0</v>
      </c>
      <c r="I93" s="7">
        <f>-1*Table7[[#This Row],[-207507545976.0000]]</f>
        <v>0</v>
      </c>
      <c r="J93" s="7">
        <v>0</v>
      </c>
      <c r="K93" s="7">
        <v>22037244207</v>
      </c>
    </row>
    <row r="94" spans="1:11" ht="23.1" customHeight="1">
      <c r="A94" s="6" t="s">
        <v>276</v>
      </c>
      <c r="B94" s="7">
        <v>0</v>
      </c>
      <c r="C94" s="7">
        <v>0</v>
      </c>
      <c r="D94" s="7">
        <f>-1*Table7[[#This Row],[-140653571625.0000]]</f>
        <v>-44375925601</v>
      </c>
      <c r="E94" s="7">
        <v>44375925601</v>
      </c>
      <c r="F94" s="7">
        <f>Table7[[#This Row],[129902016553.0000]]-Table7[[#This Row],[Column1]]</f>
        <v>44375925601</v>
      </c>
      <c r="G94" s="7">
        <v>0</v>
      </c>
      <c r="H94" s="7">
        <v>0</v>
      </c>
      <c r="I94" s="7">
        <f>-1*Table7[[#This Row],[-207507545976.0000]]</f>
        <v>0</v>
      </c>
      <c r="J94" s="7">
        <v>0</v>
      </c>
      <c r="K94" s="7">
        <v>0</v>
      </c>
    </row>
    <row r="95" spans="1:11" ht="23.1" customHeight="1">
      <c r="A95" s="6" t="s">
        <v>277</v>
      </c>
      <c r="B95" s="7">
        <v>0</v>
      </c>
      <c r="C95" s="7">
        <v>0</v>
      </c>
      <c r="D95" s="7">
        <f>-1*Table7[[#This Row],[-140653571625.0000]]</f>
        <v>-123965758989</v>
      </c>
      <c r="E95" s="7">
        <v>123965758989</v>
      </c>
      <c r="F95" s="7">
        <f>Table7[[#This Row],[129902016553.0000]]-Table7[[#This Row],[Column1]]</f>
        <v>123965758989</v>
      </c>
      <c r="G95" s="7">
        <v>0</v>
      </c>
      <c r="H95" s="7">
        <v>0</v>
      </c>
      <c r="I95" s="7">
        <f>-1*Table7[[#This Row],[-207507545976.0000]]</f>
        <v>0</v>
      </c>
      <c r="J95" s="7">
        <v>0</v>
      </c>
      <c r="K95" s="7">
        <v>0</v>
      </c>
    </row>
    <row r="96" spans="1:11" ht="23.1" customHeight="1">
      <c r="A96" s="6" t="s">
        <v>349</v>
      </c>
      <c r="B96" s="7">
        <v>0</v>
      </c>
      <c r="C96" s="7">
        <v>0</v>
      </c>
      <c r="D96" s="7">
        <f>-1*Table7[[#This Row],[-140653571625.0000]]</f>
        <v>0</v>
      </c>
      <c r="E96" s="7">
        <v>0</v>
      </c>
      <c r="F96" s="7">
        <f>Table7[[#This Row],[129902016553.0000]]-Table7[[#This Row],[Column1]]</f>
        <v>0</v>
      </c>
      <c r="G96" s="7">
        <v>0</v>
      </c>
      <c r="H96" s="7">
        <v>0</v>
      </c>
      <c r="I96" s="7">
        <f>-1*Table7[[#This Row],[-207507545976.0000]]</f>
        <v>0</v>
      </c>
      <c r="J96" s="7">
        <v>0</v>
      </c>
      <c r="K96" s="7">
        <v>-14787171088</v>
      </c>
    </row>
    <row r="97" spans="1:11" ht="23.1" customHeight="1">
      <c r="A97" s="6" t="s">
        <v>278</v>
      </c>
      <c r="B97" s="7">
        <v>28582703</v>
      </c>
      <c r="C97" s="7">
        <v>139091973312</v>
      </c>
      <c r="D97" s="7">
        <f>-1*Table7[[#This Row],[-140653571625.0000]]</f>
        <v>349066311628</v>
      </c>
      <c r="E97" s="7">
        <v>-349066311628</v>
      </c>
      <c r="F97" s="7">
        <f>Table7[[#This Row],[129902016553.0000]]-Table7[[#This Row],[Column1]]</f>
        <v>-209974338316</v>
      </c>
      <c r="G97" s="7">
        <v>28582703</v>
      </c>
      <c r="H97" s="7">
        <v>139091973312</v>
      </c>
      <c r="I97" s="7">
        <f>-1*Table7[[#This Row],[-207507545976.0000]]</f>
        <v>349066311628</v>
      </c>
      <c r="J97" s="7">
        <v>-349066311628</v>
      </c>
      <c r="K97" s="7">
        <v>-209974338316</v>
      </c>
    </row>
    <row r="98" spans="1:11" ht="23.1" customHeight="1">
      <c r="A98" s="6" t="s">
        <v>279</v>
      </c>
      <c r="B98" s="7">
        <v>12802587</v>
      </c>
      <c r="C98" s="7">
        <v>53115942407</v>
      </c>
      <c r="D98" s="7">
        <f>-1*Table7[[#This Row],[-140653571625.0000]]</f>
        <v>74198570798</v>
      </c>
      <c r="E98" s="7">
        <v>-74198570798</v>
      </c>
      <c r="F98" s="7">
        <f>Table7[[#This Row],[129902016553.0000]]-Table7[[#This Row],[Column1]]</f>
        <v>-21082628391</v>
      </c>
      <c r="G98" s="7">
        <v>12802587</v>
      </c>
      <c r="H98" s="7">
        <v>53115942407</v>
      </c>
      <c r="I98" s="7">
        <f>-1*Table7[[#This Row],[-207507545976.0000]]</f>
        <v>120271787420</v>
      </c>
      <c r="J98" s="7">
        <v>-120271787420</v>
      </c>
      <c r="K98" s="7">
        <v>-67155845013</v>
      </c>
    </row>
    <row r="99" spans="1:11" ht="23.1" customHeight="1">
      <c r="A99" s="6" t="s">
        <v>353</v>
      </c>
      <c r="B99" s="7">
        <v>0</v>
      </c>
      <c r="C99" s="7">
        <v>0</v>
      </c>
      <c r="D99" s="7">
        <f>-1*Table7[[#This Row],[-140653571625.0000]]</f>
        <v>0</v>
      </c>
      <c r="E99" s="7">
        <v>0</v>
      </c>
      <c r="F99" s="7">
        <f>Table7[[#This Row],[129902016553.0000]]-Table7[[#This Row],[Column1]]</f>
        <v>0</v>
      </c>
      <c r="G99" s="7">
        <v>0</v>
      </c>
      <c r="H99" s="7">
        <v>0</v>
      </c>
      <c r="I99" s="7">
        <f>-1*Table7[[#This Row],[-207507545976.0000]]</f>
        <v>0</v>
      </c>
      <c r="J99" s="7">
        <v>0</v>
      </c>
      <c r="K99" s="7">
        <v>16282044838</v>
      </c>
    </row>
    <row r="100" spans="1:11" ht="23.1" customHeight="1">
      <c r="A100" s="6" t="s">
        <v>280</v>
      </c>
      <c r="B100" s="7">
        <v>0</v>
      </c>
      <c r="C100" s="7">
        <v>0</v>
      </c>
      <c r="D100" s="7">
        <f>-1*Table7[[#This Row],[-140653571625.0000]]</f>
        <v>-112000059217</v>
      </c>
      <c r="E100" s="7">
        <v>112000059217</v>
      </c>
      <c r="F100" s="7">
        <f>Table7[[#This Row],[129902016553.0000]]-Table7[[#This Row],[Column1]]</f>
        <v>112000059217</v>
      </c>
      <c r="G100" s="7">
        <v>0</v>
      </c>
      <c r="H100" s="7">
        <v>0</v>
      </c>
      <c r="I100" s="7">
        <f>-1*Table7[[#This Row],[-207507545976.0000]]</f>
        <v>0</v>
      </c>
      <c r="J100" s="7">
        <v>0</v>
      </c>
      <c r="K100" s="7">
        <v>0</v>
      </c>
    </row>
    <row r="101" spans="1:11" ht="23.1" customHeight="1">
      <c r="A101" s="6" t="s">
        <v>355</v>
      </c>
      <c r="B101" s="7">
        <v>0</v>
      </c>
      <c r="C101" s="7">
        <v>0</v>
      </c>
      <c r="D101" s="7">
        <f>-1*Table7[[#This Row],[-140653571625.0000]]</f>
        <v>0</v>
      </c>
      <c r="E101" s="7">
        <v>0</v>
      </c>
      <c r="F101" s="7">
        <f>Table7[[#This Row],[129902016553.0000]]-Table7[[#This Row],[Column1]]</f>
        <v>0</v>
      </c>
      <c r="G101" s="7">
        <v>0</v>
      </c>
      <c r="H101" s="7">
        <v>0</v>
      </c>
      <c r="I101" s="7">
        <f>-1*Table7[[#This Row],[-207507545976.0000]]</f>
        <v>0</v>
      </c>
      <c r="J101" s="7">
        <v>0</v>
      </c>
      <c r="K101" s="7">
        <v>27318624236</v>
      </c>
    </row>
    <row r="102" spans="1:11" ht="23.1" customHeight="1">
      <c r="A102" s="6" t="s">
        <v>356</v>
      </c>
      <c r="B102" s="7">
        <v>0</v>
      </c>
      <c r="C102" s="7">
        <v>0</v>
      </c>
      <c r="D102" s="7">
        <f>-1*Table7[[#This Row],[-140653571625.0000]]</f>
        <v>0</v>
      </c>
      <c r="E102" s="7">
        <v>0</v>
      </c>
      <c r="F102" s="7">
        <f>Table7[[#This Row],[129902016553.0000]]-Table7[[#This Row],[Column1]]</f>
        <v>0</v>
      </c>
      <c r="G102" s="7">
        <v>0</v>
      </c>
      <c r="H102" s="7">
        <v>0</v>
      </c>
      <c r="I102" s="7">
        <f>-1*Table7[[#This Row],[-207507545976.0000]]</f>
        <v>0</v>
      </c>
      <c r="J102" s="7">
        <v>0</v>
      </c>
      <c r="K102" s="7">
        <v>1995282533</v>
      </c>
    </row>
    <row r="103" spans="1:11" ht="23.1" customHeight="1">
      <c r="A103" s="6" t="s">
        <v>281</v>
      </c>
      <c r="B103" s="7">
        <v>0</v>
      </c>
      <c r="C103" s="7">
        <v>0</v>
      </c>
      <c r="D103" s="7">
        <f>-1*Table7[[#This Row],[-140653571625.0000]]</f>
        <v>-78876057971</v>
      </c>
      <c r="E103" s="7">
        <v>78876057971</v>
      </c>
      <c r="F103" s="7">
        <f>Table7[[#This Row],[129902016553.0000]]-Table7[[#This Row],[Column1]]</f>
        <v>78876057971</v>
      </c>
      <c r="G103" s="7">
        <v>0</v>
      </c>
      <c r="H103" s="7">
        <v>0</v>
      </c>
      <c r="I103" s="7">
        <f>-1*Table7[[#This Row],[-207507545976.0000]]</f>
        <v>0</v>
      </c>
      <c r="J103" s="7">
        <v>0</v>
      </c>
      <c r="K103" s="7">
        <v>0</v>
      </c>
    </row>
    <row r="104" spans="1:11" ht="23.1" customHeight="1">
      <c r="A104" s="6" t="s">
        <v>282</v>
      </c>
      <c r="B104" s="7">
        <v>8595018</v>
      </c>
      <c r="C104" s="7">
        <v>123931849900</v>
      </c>
      <c r="D104" s="7">
        <f>-1*Table7[[#This Row],[-140653571625.0000]]</f>
        <v>134791777371</v>
      </c>
      <c r="E104" s="7">
        <v>-134791777371</v>
      </c>
      <c r="F104" s="7">
        <f>Table7[[#This Row],[129902016553.0000]]-Table7[[#This Row],[Column1]]</f>
        <v>-10859927471</v>
      </c>
      <c r="G104" s="7">
        <v>8595018</v>
      </c>
      <c r="H104" s="7">
        <v>123931849900</v>
      </c>
      <c r="I104" s="7">
        <f>-1*Table7[[#This Row],[-207507545976.0000]]</f>
        <v>134791777371</v>
      </c>
      <c r="J104" s="7">
        <v>-134791777371</v>
      </c>
      <c r="K104" s="7">
        <v>-10859927471</v>
      </c>
    </row>
    <row r="105" spans="1:11" ht="23.1" customHeight="1">
      <c r="A105" s="6" t="s">
        <v>283</v>
      </c>
      <c r="B105" s="7">
        <v>0</v>
      </c>
      <c r="C105" s="7">
        <v>0</v>
      </c>
      <c r="D105" s="7">
        <f>-1*Table7[[#This Row],[-140653571625.0000]]</f>
        <v>-30021845147</v>
      </c>
      <c r="E105" s="7">
        <v>30021845147</v>
      </c>
      <c r="F105" s="7">
        <f>Table7[[#This Row],[129902016553.0000]]-Table7[[#This Row],[Column1]]</f>
        <v>30021845147</v>
      </c>
      <c r="G105" s="7">
        <v>0</v>
      </c>
      <c r="H105" s="7">
        <v>0</v>
      </c>
      <c r="I105" s="7">
        <f>-1*Table7[[#This Row],[-207507545976.0000]]</f>
        <v>0</v>
      </c>
      <c r="J105" s="7">
        <v>0</v>
      </c>
      <c r="K105" s="7">
        <v>0</v>
      </c>
    </row>
    <row r="106" spans="1:11" ht="23.1" customHeight="1" thickBot="1">
      <c r="A106" s="6" t="s">
        <v>182</v>
      </c>
      <c r="B106" s="7"/>
      <c r="C106" s="42">
        <f>SUM(C7:C105)</f>
        <v>65587934914604</v>
      </c>
      <c r="D106" s="42">
        <f>SUM(D7:D105)</f>
        <v>65980895000854</v>
      </c>
      <c r="E106" s="7">
        <f>SUM(E7:E105)</f>
        <v>-65980895000854</v>
      </c>
      <c r="F106" s="42">
        <f>SUM(F7:F105)</f>
        <v>-392960086249.99609</v>
      </c>
      <c r="G106" s="7"/>
      <c r="H106" s="42">
        <f>SUM(H7:H105)</f>
        <v>65587934914604</v>
      </c>
      <c r="I106" s="42">
        <f>SUM(I7:I105)</f>
        <v>74536560264780</v>
      </c>
      <c r="J106" s="7">
        <f>SUM(J7:J105)</f>
        <v>-74536560264780</v>
      </c>
      <c r="K106" s="42">
        <f>SUM(K7:K105)</f>
        <v>-8895779325449.9961</v>
      </c>
    </row>
    <row r="107" spans="1:11" ht="23.1" customHeight="1" thickTop="1">
      <c r="A107" s="6" t="s">
        <v>183</v>
      </c>
      <c r="B107" s="16"/>
      <c r="C107" s="16"/>
      <c r="D107" s="16"/>
      <c r="E107" s="16"/>
      <c r="F107" s="16"/>
      <c r="G107" s="16"/>
      <c r="H107" s="16"/>
      <c r="I107" s="16"/>
      <c r="J107" s="16"/>
      <c r="K107" s="16"/>
    </row>
  </sheetData>
  <mergeCells count="6">
    <mergeCell ref="B5:F5"/>
    <mergeCell ref="G5:K5"/>
    <mergeCell ref="A4:E4"/>
    <mergeCell ref="A1:K1"/>
    <mergeCell ref="A2:K2"/>
    <mergeCell ref="A3:K3"/>
  </mergeCells>
  <pageMargins left="0.7" right="0.7" top="0.75" bottom="0.75" header="0.3" footer="0.3"/>
  <pageSetup paperSize="9" scale="68" orientation="landscape" r:id="rId1"/>
  <headerFooter differentOddEven="1" differentFirst="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13</vt:i4>
      </vt:variant>
    </vt:vector>
  </HeadingPairs>
  <TitlesOfParts>
    <vt:vector size="27" baseType="lpstr">
      <vt:lpstr>1</vt:lpstr>
      <vt:lpstr> سهام و صندوق‌های سرمایه‌گذاری</vt:lpstr>
      <vt:lpstr>اوراق</vt:lpstr>
      <vt:lpstr>سپرده</vt:lpstr>
      <vt:lpstr>درآمدها</vt:lpstr>
      <vt:lpstr>درآمد سود سهام</vt:lpstr>
      <vt:lpstr>سود اوراق بهادار و سپرده بانکی</vt:lpstr>
      <vt:lpstr>درآمد ناشی ازفروش</vt:lpstr>
      <vt:lpstr>درآمد ناشی از تغییر قیمت اوراق </vt:lpstr>
      <vt:lpstr>درآمد سرمایه گذاری در سهام و ص </vt:lpstr>
      <vt:lpstr>درآمد سرمایه گذاری در اوراق بها</vt:lpstr>
      <vt:lpstr>درآمد سپرده بانکی</vt:lpstr>
      <vt:lpstr>سایر درآمدها</vt:lpstr>
      <vt:lpstr>کفایت سرمایه</vt:lpstr>
      <vt:lpstr>' سهام و صندوق‌های سرمایه‌گذاری'!Print_Area</vt:lpstr>
      <vt:lpstr>'1'!Print_Area</vt:lpstr>
      <vt:lpstr>اوراق!Print_Area</vt:lpstr>
      <vt:lpstr>'درآمد سپرده بانکی'!Print_Area</vt:lpstr>
      <vt:lpstr>'درآمد سرمایه گذاری در اوراق بها'!Print_Area</vt:lpstr>
      <vt:lpstr>'درآمد سرمایه گذاری در سهام و ص '!Print_Area</vt:lpstr>
      <vt:lpstr>'درآمد سود سهام'!Print_Area</vt:lpstr>
      <vt:lpstr>'درآمد ناشی از تغییر قیمت اوراق '!Print_Area</vt:lpstr>
      <vt:lpstr>'درآمد ناشی ازفروش'!Print_Area</vt:lpstr>
      <vt:lpstr>درآمدها!Print_Area</vt:lpstr>
      <vt:lpstr>'سایر درآمدها'!Print_Area</vt:lpstr>
      <vt:lpstr>سپرده!Print_Area</vt:lpstr>
      <vt:lpstr>'سود اوراق بهادار و سپرده بانکی'!Print_Area</vt:lpstr>
    </vt:vector>
  </TitlesOfParts>
  <Company>15KHODAEI-A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گزارش پرتفوی ماهانه صندوق‌های سرمایه‌گذاری</dc:title>
  <dc:creator>Davood Hanifi</dc:creator>
  <cp:keywords>Report</cp:keywords>
  <cp:lastModifiedBy>Mohammad Nikoopour</cp:lastModifiedBy>
  <cp:lastPrinted>2022-01-26T11:13:40Z</cp:lastPrinted>
  <dcterms:created xsi:type="dcterms:W3CDTF">2017-11-22T14:26:20Z</dcterms:created>
  <dcterms:modified xsi:type="dcterms:W3CDTF">2022-01-29T12:37:40Z</dcterms:modified>
</cp:coreProperties>
</file>