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drawings/drawing10.xml" ContentType="application/vnd.openxmlformats-officedocument.drawing+xml"/>
  <Override PartName="/xl/tables/table9.xml" ContentType="application/vnd.openxmlformats-officedocument.spreadsheetml.table+xml"/>
  <Override PartName="/xl/drawings/drawing11.xml" ContentType="application/vnd.openxmlformats-officedocument.drawing+xml"/>
  <Override PartName="/xl/tables/table10.xml" ContentType="application/vnd.openxmlformats-officedocument.spreadsheetml.table+xml"/>
  <Override PartName="/xl/drawings/drawing12.xml" ContentType="application/vnd.openxmlformats-officedocument.drawing+xml"/>
  <Override PartName="/xl/tables/table11.xml" ContentType="application/vnd.openxmlformats-officedocument.spreadsheetml.table+xml"/>
  <Override PartName="/xl/drawings/drawing13.xml" ContentType="application/vnd.openxmlformats-officedocument.drawing+xml"/>
  <Override PartName="/xl/tables/table12.xml" ContentType="application/vnd.openxmlformats-officedocument.spreadsheetml.table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nipoor\Desktop\New folder\بازارگردانی\پرتفوی\"/>
    </mc:Choice>
  </mc:AlternateContent>
  <bookViews>
    <workbookView xWindow="0" yWindow="0" windowWidth="24000" windowHeight="9735"/>
  </bookViews>
  <sheets>
    <sheet name="1" sheetId="16" r:id="rId1"/>
    <sheet name=" سهام و صندوق‌های سرمایه‌گذاری" sheetId="1" r:id="rId2"/>
    <sheet name="اوراق" sheetId="3" r:id="rId3"/>
    <sheet name="سپرده" sheetId="2" r:id="rId4"/>
    <sheet name="درآمدها" sheetId="11" r:id="rId5"/>
    <sheet name="درآمد سود سهام" sheetId="12" r:id="rId6"/>
    <sheet name="سود اوراق بهادار و سپرده بانکی" sheetId="13" r:id="rId7"/>
    <sheet name="درآمد ناشی ازفروش" sheetId="15" r:id="rId8"/>
    <sheet name="درآمد ناشی از تغییر قیمت اوراق " sheetId="14" r:id="rId9"/>
    <sheet name="درآمد سرمایه گذاری در سهام و ص " sheetId="5" r:id="rId10"/>
    <sheet name="درآمد سرمایه گذاری در اوراق بها" sheetId="6" r:id="rId11"/>
    <sheet name="درآمد سپرده بانکی" sheetId="7" r:id="rId12"/>
    <sheet name="سایر درآمدها" sheetId="8" r:id="rId13"/>
    <sheet name="کفایت سرمایه" sheetId="17" r:id="rId14"/>
  </sheets>
  <externalReferences>
    <externalReference r:id="rId15"/>
  </externalReferences>
  <definedNames>
    <definedName name="_xlnm.Print_Area" localSheetId="1">' سهام و صندوق‌های سرمایه‌گذاری'!$A$1:$M$105</definedName>
    <definedName name="_xlnm.Print_Area" localSheetId="0">'1'!$A$1:$J$17</definedName>
    <definedName name="_xlnm.Print_Area" localSheetId="2">اوراق!$A$1:$S$16</definedName>
    <definedName name="_xlnm.Print_Area" localSheetId="11">'درآمد سپرده بانکی'!$A$1:$F$91</definedName>
    <definedName name="_xlnm.Print_Area" localSheetId="10">'درآمد سرمایه گذاری در اوراق بها'!$A$1:$I$33</definedName>
    <definedName name="_xlnm.Print_Area" localSheetId="9">'درآمد سرمایه گذاری در سهام و ص '!$A$1:$K$117</definedName>
    <definedName name="_xlnm.Print_Area" localSheetId="5">'درآمد سود سهام'!$A$1:$J$81</definedName>
    <definedName name="_xlnm.Print_Area" localSheetId="8">'درآمد ناشی از تغییر قیمت اوراق '!$A$1:$K$114</definedName>
    <definedName name="_xlnm.Print_Area" localSheetId="7">'درآمد ناشی ازفروش'!$A$1:$K$123</definedName>
    <definedName name="_xlnm.Print_Area" localSheetId="4">درآمدها!$A$1:$S$11</definedName>
    <definedName name="_xlnm.Print_Area" localSheetId="12">'سایر درآمدها'!$A$1:$C$11</definedName>
    <definedName name="_xlnm.Print_Area" localSheetId="3">سپرده!$A$1:$H$95</definedName>
    <definedName name="_xlnm.Print_Area" localSheetId="6">'سود اوراق بهادار و سپرده بانکی'!$A$1:$J$101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7" l="1"/>
  <c r="C13" i="17"/>
  <c r="B13" i="17"/>
  <c r="D11" i="17"/>
  <c r="C11" i="17"/>
  <c r="B11" i="17"/>
  <c r="D10" i="17"/>
  <c r="C10" i="17"/>
  <c r="B10" i="17"/>
  <c r="D8" i="17"/>
  <c r="C8" i="17"/>
  <c r="B8" i="17"/>
  <c r="D7" i="17"/>
  <c r="C7" i="17"/>
  <c r="B7" i="17"/>
  <c r="B15" i="17" s="1"/>
  <c r="A5" i="17"/>
  <c r="C12" i="17" l="1"/>
  <c r="C14" i="17" s="1"/>
  <c r="B12" i="17"/>
  <c r="B14" i="17" s="1"/>
  <c r="C9" i="17"/>
  <c r="D9" i="17"/>
  <c r="D12" i="17"/>
  <c r="D14" i="17" s="1"/>
  <c r="D16" i="17"/>
  <c r="B9" i="17"/>
  <c r="B16" i="17" l="1"/>
  <c r="C15" i="17"/>
  <c r="E12" i="5" l="1"/>
  <c r="E13" i="5"/>
  <c r="E14" i="5"/>
  <c r="F14" i="5" s="1"/>
  <c r="E15" i="5"/>
  <c r="E16" i="5"/>
  <c r="E17" i="5"/>
  <c r="E18" i="5"/>
  <c r="E19" i="5"/>
  <c r="E20" i="5"/>
  <c r="F20" i="5" s="1"/>
  <c r="E21" i="5"/>
  <c r="E22" i="5"/>
  <c r="E23" i="5"/>
  <c r="E24" i="5"/>
  <c r="E25" i="5"/>
  <c r="E26" i="5"/>
  <c r="F26" i="5" s="1"/>
  <c r="E27" i="5"/>
  <c r="E28" i="5"/>
  <c r="E29" i="5"/>
  <c r="E30" i="5"/>
  <c r="E31" i="5"/>
  <c r="E32" i="5"/>
  <c r="F32" i="5" s="1"/>
  <c r="E33" i="5"/>
  <c r="E34" i="5"/>
  <c r="E35" i="5"/>
  <c r="E36" i="5"/>
  <c r="E37" i="5"/>
  <c r="E38" i="5"/>
  <c r="F38" i="5" s="1"/>
  <c r="E39" i="5"/>
  <c r="E40" i="5"/>
  <c r="E41" i="5"/>
  <c r="E42" i="5"/>
  <c r="E43" i="5"/>
  <c r="E44" i="5"/>
  <c r="F44" i="5" s="1"/>
  <c r="E45" i="5"/>
  <c r="E46" i="5"/>
  <c r="E47" i="5"/>
  <c r="E48" i="5"/>
  <c r="E49" i="5"/>
  <c r="E50" i="5"/>
  <c r="F50" i="5" s="1"/>
  <c r="E51" i="5"/>
  <c r="E52" i="5"/>
  <c r="E53" i="5"/>
  <c r="E54" i="5"/>
  <c r="E55" i="5"/>
  <c r="E56" i="5"/>
  <c r="F56" i="5" s="1"/>
  <c r="E57" i="5"/>
  <c r="E58" i="5"/>
  <c r="E59" i="5"/>
  <c r="E60" i="5"/>
  <c r="E61" i="5"/>
  <c r="E62" i="5"/>
  <c r="F62" i="5" s="1"/>
  <c r="E63" i="5"/>
  <c r="E64" i="5"/>
  <c r="E65" i="5"/>
  <c r="E66" i="5"/>
  <c r="E67" i="5"/>
  <c r="E68" i="5"/>
  <c r="F68" i="5" s="1"/>
  <c r="E69" i="5"/>
  <c r="E70" i="5"/>
  <c r="E71" i="5"/>
  <c r="E72" i="5"/>
  <c r="E73" i="5"/>
  <c r="E74" i="5"/>
  <c r="F74" i="5" s="1"/>
  <c r="E75" i="5"/>
  <c r="E76" i="5"/>
  <c r="E77" i="5"/>
  <c r="E78" i="5"/>
  <c r="E79" i="5"/>
  <c r="E80" i="5"/>
  <c r="F80" i="5" s="1"/>
  <c r="E81" i="5"/>
  <c r="E82" i="5"/>
  <c r="E83" i="5"/>
  <c r="E84" i="5"/>
  <c r="E85" i="5"/>
  <c r="E86" i="5"/>
  <c r="F86" i="5" s="1"/>
  <c r="E87" i="5"/>
  <c r="E88" i="5"/>
  <c r="E89" i="5"/>
  <c r="E90" i="5"/>
  <c r="E91" i="5"/>
  <c r="E92" i="5"/>
  <c r="F92" i="5" s="1"/>
  <c r="E93" i="5"/>
  <c r="E94" i="5"/>
  <c r="E95" i="5"/>
  <c r="E96" i="5"/>
  <c r="E97" i="5"/>
  <c r="E98" i="5"/>
  <c r="F98" i="5" s="1"/>
  <c r="E99" i="5"/>
  <c r="E100" i="5"/>
  <c r="E101" i="5"/>
  <c r="E102" i="5"/>
  <c r="E103" i="5"/>
  <c r="E104" i="5"/>
  <c r="F104" i="5" s="1"/>
  <c r="E105" i="5"/>
  <c r="E106" i="5"/>
  <c r="E107" i="5"/>
  <c r="E108" i="5"/>
  <c r="E109" i="5"/>
  <c r="E110" i="5"/>
  <c r="F110" i="5" s="1"/>
  <c r="E111" i="5"/>
  <c r="E112" i="5"/>
  <c r="E113" i="5"/>
  <c r="E114" i="5"/>
  <c r="E115" i="5"/>
  <c r="E11" i="5"/>
  <c r="J12" i="5"/>
  <c r="J13" i="5"/>
  <c r="J14" i="5"/>
  <c r="J15" i="5"/>
  <c r="K15" i="5" s="1"/>
  <c r="J16" i="5"/>
  <c r="K16" i="5" s="1"/>
  <c r="J17" i="5"/>
  <c r="K17" i="5" s="1"/>
  <c r="J18" i="5"/>
  <c r="J19" i="5"/>
  <c r="J20" i="5"/>
  <c r="J21" i="5"/>
  <c r="K21" i="5" s="1"/>
  <c r="J22" i="5"/>
  <c r="K22" i="5" s="1"/>
  <c r="J23" i="5"/>
  <c r="K23" i="5" s="1"/>
  <c r="J24" i="5"/>
  <c r="J25" i="5"/>
  <c r="J26" i="5"/>
  <c r="J27" i="5"/>
  <c r="K27" i="5" s="1"/>
  <c r="J28" i="5"/>
  <c r="K28" i="5" s="1"/>
  <c r="J29" i="5"/>
  <c r="K29" i="5" s="1"/>
  <c r="J30" i="5"/>
  <c r="J31" i="5"/>
  <c r="J32" i="5"/>
  <c r="J33" i="5"/>
  <c r="K33" i="5" s="1"/>
  <c r="J34" i="5"/>
  <c r="K34" i="5" s="1"/>
  <c r="J35" i="5"/>
  <c r="K35" i="5" s="1"/>
  <c r="J36" i="5"/>
  <c r="J37" i="5"/>
  <c r="J38" i="5"/>
  <c r="J39" i="5"/>
  <c r="K39" i="5" s="1"/>
  <c r="J40" i="5"/>
  <c r="K40" i="5" s="1"/>
  <c r="J41" i="5"/>
  <c r="K41" i="5" s="1"/>
  <c r="J42" i="5"/>
  <c r="J43" i="5"/>
  <c r="J44" i="5"/>
  <c r="J45" i="5"/>
  <c r="K45" i="5" s="1"/>
  <c r="J46" i="5"/>
  <c r="K46" i="5" s="1"/>
  <c r="J47" i="5"/>
  <c r="K47" i="5" s="1"/>
  <c r="J48" i="5"/>
  <c r="J49" i="5"/>
  <c r="J50" i="5"/>
  <c r="J51" i="5"/>
  <c r="K51" i="5" s="1"/>
  <c r="J52" i="5"/>
  <c r="K52" i="5" s="1"/>
  <c r="J53" i="5"/>
  <c r="K53" i="5" s="1"/>
  <c r="J54" i="5"/>
  <c r="J55" i="5"/>
  <c r="J56" i="5"/>
  <c r="J57" i="5"/>
  <c r="K57" i="5" s="1"/>
  <c r="J58" i="5"/>
  <c r="K58" i="5" s="1"/>
  <c r="J59" i="5"/>
  <c r="K59" i="5" s="1"/>
  <c r="J60" i="5"/>
  <c r="J61" i="5"/>
  <c r="J62" i="5"/>
  <c r="J63" i="5"/>
  <c r="K63" i="5" s="1"/>
  <c r="J64" i="5"/>
  <c r="K64" i="5" s="1"/>
  <c r="J65" i="5"/>
  <c r="K65" i="5" s="1"/>
  <c r="J66" i="5"/>
  <c r="J67" i="5"/>
  <c r="J68" i="5"/>
  <c r="J69" i="5"/>
  <c r="K69" i="5" s="1"/>
  <c r="J70" i="5"/>
  <c r="K70" i="5" s="1"/>
  <c r="J71" i="5"/>
  <c r="K71" i="5" s="1"/>
  <c r="J72" i="5"/>
  <c r="J73" i="5"/>
  <c r="J74" i="5"/>
  <c r="J75" i="5"/>
  <c r="K75" i="5" s="1"/>
  <c r="J76" i="5"/>
  <c r="K76" i="5" s="1"/>
  <c r="J77" i="5"/>
  <c r="K77" i="5" s="1"/>
  <c r="J78" i="5"/>
  <c r="J79" i="5"/>
  <c r="J80" i="5"/>
  <c r="J81" i="5"/>
  <c r="K81" i="5" s="1"/>
  <c r="J82" i="5"/>
  <c r="K82" i="5" s="1"/>
  <c r="J83" i="5"/>
  <c r="K83" i="5" s="1"/>
  <c r="J84" i="5"/>
  <c r="J85" i="5"/>
  <c r="J86" i="5"/>
  <c r="J87" i="5"/>
  <c r="K87" i="5" s="1"/>
  <c r="J88" i="5"/>
  <c r="K88" i="5" s="1"/>
  <c r="J89" i="5"/>
  <c r="K89" i="5" s="1"/>
  <c r="J90" i="5"/>
  <c r="J91" i="5"/>
  <c r="J92" i="5"/>
  <c r="J93" i="5"/>
  <c r="K93" i="5" s="1"/>
  <c r="J94" i="5"/>
  <c r="K94" i="5" s="1"/>
  <c r="J95" i="5"/>
  <c r="K95" i="5" s="1"/>
  <c r="J96" i="5"/>
  <c r="J97" i="5"/>
  <c r="J98" i="5"/>
  <c r="J99" i="5"/>
  <c r="K99" i="5" s="1"/>
  <c r="J100" i="5"/>
  <c r="K100" i="5" s="1"/>
  <c r="J101" i="5"/>
  <c r="K101" i="5" s="1"/>
  <c r="J102" i="5"/>
  <c r="J103" i="5"/>
  <c r="J104" i="5"/>
  <c r="J105" i="5"/>
  <c r="K105" i="5" s="1"/>
  <c r="J106" i="5"/>
  <c r="K106" i="5" s="1"/>
  <c r="J107" i="5"/>
  <c r="K107" i="5" s="1"/>
  <c r="J108" i="5"/>
  <c r="J109" i="5"/>
  <c r="J110" i="5"/>
  <c r="J111" i="5"/>
  <c r="K111" i="5" s="1"/>
  <c r="J112" i="5"/>
  <c r="K112" i="5" s="1"/>
  <c r="J113" i="5"/>
  <c r="K113" i="5" s="1"/>
  <c r="J114" i="5"/>
  <c r="J115" i="5"/>
  <c r="J11" i="5"/>
  <c r="I116" i="5"/>
  <c r="F12" i="5"/>
  <c r="F13" i="5"/>
  <c r="F15" i="5"/>
  <c r="F16" i="5"/>
  <c r="F17" i="5"/>
  <c r="F18" i="5"/>
  <c r="F19" i="5"/>
  <c r="F21" i="5"/>
  <c r="F22" i="5"/>
  <c r="F23" i="5"/>
  <c r="F24" i="5"/>
  <c r="F25" i="5"/>
  <c r="F27" i="5"/>
  <c r="F28" i="5"/>
  <c r="F29" i="5"/>
  <c r="F30" i="5"/>
  <c r="F31" i="5"/>
  <c r="F33" i="5"/>
  <c r="F34" i="5"/>
  <c r="F35" i="5"/>
  <c r="F36" i="5"/>
  <c r="F37" i="5"/>
  <c r="F39" i="5"/>
  <c r="F40" i="5"/>
  <c r="F41" i="5"/>
  <c r="F42" i="5"/>
  <c r="F43" i="5"/>
  <c r="F45" i="5"/>
  <c r="F46" i="5"/>
  <c r="F47" i="5"/>
  <c r="F48" i="5"/>
  <c r="F49" i="5"/>
  <c r="F51" i="5"/>
  <c r="F52" i="5"/>
  <c r="F53" i="5"/>
  <c r="F54" i="5"/>
  <c r="F55" i="5"/>
  <c r="F57" i="5"/>
  <c r="F58" i="5"/>
  <c r="F59" i="5"/>
  <c r="F60" i="5"/>
  <c r="F61" i="5"/>
  <c r="F63" i="5"/>
  <c r="F64" i="5"/>
  <c r="F65" i="5"/>
  <c r="F66" i="5"/>
  <c r="F67" i="5"/>
  <c r="F69" i="5"/>
  <c r="F70" i="5"/>
  <c r="F71" i="5"/>
  <c r="F72" i="5"/>
  <c r="F73" i="5"/>
  <c r="F75" i="5"/>
  <c r="F76" i="5"/>
  <c r="F77" i="5"/>
  <c r="F78" i="5"/>
  <c r="F79" i="5"/>
  <c r="F81" i="5"/>
  <c r="F82" i="5"/>
  <c r="F83" i="5"/>
  <c r="F84" i="5"/>
  <c r="F85" i="5"/>
  <c r="F87" i="5"/>
  <c r="F88" i="5"/>
  <c r="F89" i="5"/>
  <c r="F90" i="5"/>
  <c r="F91" i="5"/>
  <c r="F93" i="5"/>
  <c r="F94" i="5"/>
  <c r="F95" i="5"/>
  <c r="F96" i="5"/>
  <c r="F97" i="5"/>
  <c r="F99" i="5"/>
  <c r="F100" i="5"/>
  <c r="F101" i="5"/>
  <c r="F102" i="5"/>
  <c r="F103" i="5"/>
  <c r="F105" i="5"/>
  <c r="F106" i="5"/>
  <c r="F107" i="5"/>
  <c r="F108" i="5"/>
  <c r="F109" i="5"/>
  <c r="F111" i="5"/>
  <c r="F112" i="5"/>
  <c r="F113" i="5"/>
  <c r="F114" i="5"/>
  <c r="F115" i="5"/>
  <c r="F11" i="5"/>
  <c r="K12" i="5"/>
  <c r="K13" i="5"/>
  <c r="K14" i="5"/>
  <c r="K18" i="5"/>
  <c r="K19" i="5"/>
  <c r="K20" i="5"/>
  <c r="K24" i="5"/>
  <c r="K25" i="5"/>
  <c r="K26" i="5"/>
  <c r="K30" i="5"/>
  <c r="K31" i="5"/>
  <c r="K32" i="5"/>
  <c r="K36" i="5"/>
  <c r="K37" i="5"/>
  <c r="K38" i="5"/>
  <c r="K42" i="5"/>
  <c r="K43" i="5"/>
  <c r="K44" i="5"/>
  <c r="K48" i="5"/>
  <c r="K49" i="5"/>
  <c r="K50" i="5"/>
  <c r="K54" i="5"/>
  <c r="K55" i="5"/>
  <c r="K56" i="5"/>
  <c r="K60" i="5"/>
  <c r="K61" i="5"/>
  <c r="K62" i="5"/>
  <c r="K66" i="5"/>
  <c r="K67" i="5"/>
  <c r="K68" i="5"/>
  <c r="K72" i="5"/>
  <c r="K73" i="5"/>
  <c r="K74" i="5"/>
  <c r="K78" i="5"/>
  <c r="K79" i="5"/>
  <c r="K80" i="5"/>
  <c r="K84" i="5"/>
  <c r="K85" i="5"/>
  <c r="K86" i="5"/>
  <c r="K90" i="5"/>
  <c r="K91" i="5"/>
  <c r="K92" i="5"/>
  <c r="K96" i="5"/>
  <c r="K97" i="5"/>
  <c r="K98" i="5"/>
  <c r="K102" i="5"/>
  <c r="K103" i="5"/>
  <c r="K104" i="5"/>
  <c r="K108" i="5"/>
  <c r="K109" i="5"/>
  <c r="K110" i="5"/>
  <c r="K114" i="5"/>
  <c r="K115" i="5"/>
  <c r="K11" i="5"/>
  <c r="E9" i="11"/>
  <c r="E8" i="11"/>
  <c r="E7" i="11"/>
  <c r="C9" i="11"/>
  <c r="C8" i="11"/>
  <c r="C7" i="11"/>
  <c r="B10" i="8"/>
  <c r="C10" i="8"/>
  <c r="D90" i="7"/>
  <c r="B90" i="7"/>
  <c r="H10" i="6"/>
  <c r="H32" i="6" s="1"/>
  <c r="H25" i="6"/>
  <c r="H30" i="6"/>
  <c r="D30" i="6"/>
  <c r="E30" i="6" s="1"/>
  <c r="E32" i="6" s="1"/>
  <c r="B32" i="6"/>
  <c r="C32" i="6"/>
  <c r="F32" i="6"/>
  <c r="G32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6" i="6"/>
  <c r="I27" i="6"/>
  <c r="I28" i="6"/>
  <c r="I29" i="6"/>
  <c r="I30" i="6"/>
  <c r="I31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1" i="6"/>
  <c r="E10" i="6"/>
  <c r="B26" i="6"/>
  <c r="J116" i="5" l="1"/>
  <c r="C6" i="11" s="1"/>
  <c r="C10" i="11" s="1"/>
  <c r="D9" i="11" s="1"/>
  <c r="D6" i="11"/>
  <c r="E6" i="11"/>
  <c r="E10" i="11" s="1"/>
  <c r="I10" i="6"/>
  <c r="I32" i="6" s="1"/>
  <c r="I25" i="6"/>
  <c r="D32" i="6"/>
  <c r="K96" i="15"/>
  <c r="B116" i="5"/>
  <c r="I58" i="5"/>
  <c r="I59" i="5"/>
  <c r="D59" i="5"/>
  <c r="D116" i="5" s="1"/>
  <c r="C116" i="5"/>
  <c r="E116" i="5"/>
  <c r="L10" i="5" s="1"/>
  <c r="F116" i="5"/>
  <c r="G116" i="5"/>
  <c r="H116" i="5"/>
  <c r="K116" i="5"/>
  <c r="H111" i="14"/>
  <c r="J111" i="14"/>
  <c r="K111" i="14"/>
  <c r="C111" i="14"/>
  <c r="E111" i="14"/>
  <c r="F111" i="14"/>
  <c r="D8" i="11" l="1"/>
  <c r="D7" i="11"/>
  <c r="D10" i="11"/>
  <c r="I7" i="14"/>
  <c r="I8" i="14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I31" i="14"/>
  <c r="I32" i="14"/>
  <c r="I33" i="14"/>
  <c r="I34" i="14"/>
  <c r="I35" i="14"/>
  <c r="I36" i="14"/>
  <c r="I37" i="14"/>
  <c r="I38" i="14"/>
  <c r="I39" i="14"/>
  <c r="I40" i="14"/>
  <c r="I41" i="14"/>
  <c r="I42" i="14"/>
  <c r="I43" i="14"/>
  <c r="I44" i="14"/>
  <c r="I45" i="14"/>
  <c r="I46" i="14"/>
  <c r="I47" i="14"/>
  <c r="I48" i="14"/>
  <c r="I49" i="14"/>
  <c r="I50" i="14"/>
  <c r="I51" i="14"/>
  <c r="I52" i="14"/>
  <c r="I53" i="14"/>
  <c r="I54" i="14"/>
  <c r="I55" i="14"/>
  <c r="I56" i="14"/>
  <c r="I57" i="14"/>
  <c r="I58" i="14"/>
  <c r="I59" i="14"/>
  <c r="I60" i="14"/>
  <c r="I61" i="14"/>
  <c r="I62" i="14"/>
  <c r="I63" i="14"/>
  <c r="I64" i="14"/>
  <c r="I65" i="14"/>
  <c r="I66" i="14"/>
  <c r="I67" i="14"/>
  <c r="I68" i="14"/>
  <c r="I69" i="14"/>
  <c r="I70" i="14"/>
  <c r="I71" i="14"/>
  <c r="I72" i="14"/>
  <c r="I73" i="14"/>
  <c r="I74" i="14"/>
  <c r="I75" i="14"/>
  <c r="I76" i="14"/>
  <c r="I77" i="14"/>
  <c r="I78" i="14"/>
  <c r="I79" i="14"/>
  <c r="I80" i="14"/>
  <c r="I81" i="14"/>
  <c r="I82" i="14"/>
  <c r="I83" i="14"/>
  <c r="I84" i="14"/>
  <c r="I85" i="14"/>
  <c r="I86" i="14"/>
  <c r="I87" i="14"/>
  <c r="I88" i="14"/>
  <c r="I89" i="14"/>
  <c r="I90" i="14"/>
  <c r="I91" i="14"/>
  <c r="I92" i="14"/>
  <c r="I93" i="14"/>
  <c r="I94" i="14"/>
  <c r="I95" i="14"/>
  <c r="I96" i="14"/>
  <c r="I97" i="14"/>
  <c r="I98" i="14"/>
  <c r="I99" i="14"/>
  <c r="I100" i="14"/>
  <c r="I101" i="14"/>
  <c r="I102" i="14"/>
  <c r="I103" i="14"/>
  <c r="I104" i="14"/>
  <c r="I105" i="14"/>
  <c r="I106" i="14"/>
  <c r="I107" i="14"/>
  <c r="I108" i="14"/>
  <c r="I109" i="14"/>
  <c r="I110" i="14"/>
  <c r="I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59" i="14"/>
  <c r="D60" i="14"/>
  <c r="D61" i="14"/>
  <c r="D62" i="14"/>
  <c r="D63" i="14"/>
  <c r="D64" i="14"/>
  <c r="D65" i="14"/>
  <c r="D66" i="14"/>
  <c r="D67" i="14"/>
  <c r="D68" i="14"/>
  <c r="D69" i="14"/>
  <c r="D70" i="14"/>
  <c r="D71" i="14"/>
  <c r="D72" i="14"/>
  <c r="D73" i="14"/>
  <c r="D74" i="14"/>
  <c r="D75" i="14"/>
  <c r="D76" i="14"/>
  <c r="D77" i="14"/>
  <c r="D78" i="14"/>
  <c r="D79" i="14"/>
  <c r="D80" i="14"/>
  <c r="D81" i="14"/>
  <c r="D82" i="14"/>
  <c r="D83" i="14"/>
  <c r="D84" i="14"/>
  <c r="D85" i="14"/>
  <c r="D86" i="14"/>
  <c r="D87" i="14"/>
  <c r="D88" i="14"/>
  <c r="D89" i="14"/>
  <c r="D90" i="14"/>
  <c r="D91" i="14"/>
  <c r="D92" i="14"/>
  <c r="D93" i="14"/>
  <c r="D94" i="14"/>
  <c r="D95" i="14"/>
  <c r="D96" i="14"/>
  <c r="D97" i="14"/>
  <c r="D98" i="14"/>
  <c r="D99" i="14"/>
  <c r="D100" i="14"/>
  <c r="D101" i="14"/>
  <c r="D102" i="14"/>
  <c r="D103" i="14"/>
  <c r="D104" i="14"/>
  <c r="D105" i="14"/>
  <c r="D106" i="14"/>
  <c r="D107" i="14"/>
  <c r="D108" i="14"/>
  <c r="D109" i="14"/>
  <c r="D110" i="14"/>
  <c r="D6" i="14"/>
  <c r="I41" i="15"/>
  <c r="H111" i="15"/>
  <c r="H115" i="15"/>
  <c r="D111" i="14" l="1"/>
  <c r="I111" i="14"/>
  <c r="K41" i="15"/>
  <c r="H34" i="15"/>
  <c r="H121" i="15"/>
  <c r="J121" i="15"/>
  <c r="C121" i="15"/>
  <c r="D121" i="15"/>
  <c r="E121" i="15"/>
  <c r="F121" i="15"/>
  <c r="K37" i="15"/>
  <c r="K43" i="15"/>
  <c r="K85" i="15"/>
  <c r="K91" i="15"/>
  <c r="F21" i="15"/>
  <c r="F45" i="15"/>
  <c r="I7" i="15"/>
  <c r="K7" i="15" s="1"/>
  <c r="I8" i="15"/>
  <c r="K8" i="15" s="1"/>
  <c r="I9" i="15"/>
  <c r="K9" i="15" s="1"/>
  <c r="I10" i="15"/>
  <c r="K10" i="15" s="1"/>
  <c r="I11" i="15"/>
  <c r="K11" i="15" s="1"/>
  <c r="I12" i="15"/>
  <c r="K12" i="15" s="1"/>
  <c r="I13" i="15"/>
  <c r="K13" i="15" s="1"/>
  <c r="I14" i="15"/>
  <c r="K14" i="15" s="1"/>
  <c r="I15" i="15"/>
  <c r="K15" i="15" s="1"/>
  <c r="I16" i="15"/>
  <c r="K16" i="15" s="1"/>
  <c r="I17" i="15"/>
  <c r="K17" i="15" s="1"/>
  <c r="I18" i="15"/>
  <c r="K18" i="15" s="1"/>
  <c r="I19" i="15"/>
  <c r="K19" i="15" s="1"/>
  <c r="I20" i="15"/>
  <c r="K20" i="15" s="1"/>
  <c r="I21" i="15"/>
  <c r="K21" i="15" s="1"/>
  <c r="I22" i="15"/>
  <c r="K22" i="15" s="1"/>
  <c r="I23" i="15"/>
  <c r="K23" i="15" s="1"/>
  <c r="I24" i="15"/>
  <c r="K24" i="15" s="1"/>
  <c r="I25" i="15"/>
  <c r="K25" i="15" s="1"/>
  <c r="I26" i="15"/>
  <c r="K26" i="15" s="1"/>
  <c r="I27" i="15"/>
  <c r="K27" i="15" s="1"/>
  <c r="I28" i="15"/>
  <c r="K28" i="15" s="1"/>
  <c r="I29" i="15"/>
  <c r="K29" i="15" s="1"/>
  <c r="I30" i="15"/>
  <c r="K30" i="15" s="1"/>
  <c r="I31" i="15"/>
  <c r="K31" i="15" s="1"/>
  <c r="I32" i="15"/>
  <c r="K32" i="15" s="1"/>
  <c r="I33" i="15"/>
  <c r="K33" i="15" s="1"/>
  <c r="I34" i="15"/>
  <c r="I35" i="15"/>
  <c r="K35" i="15" s="1"/>
  <c r="I36" i="15"/>
  <c r="K36" i="15" s="1"/>
  <c r="I37" i="15"/>
  <c r="I38" i="15"/>
  <c r="K38" i="15" s="1"/>
  <c r="I39" i="15"/>
  <c r="K39" i="15" s="1"/>
  <c r="I40" i="15"/>
  <c r="K40" i="15" s="1"/>
  <c r="I42" i="15"/>
  <c r="K42" i="15" s="1"/>
  <c r="I43" i="15"/>
  <c r="I44" i="15"/>
  <c r="K44" i="15" s="1"/>
  <c r="I45" i="15"/>
  <c r="K45" i="15" s="1"/>
  <c r="I46" i="15"/>
  <c r="K46" i="15" s="1"/>
  <c r="I47" i="15"/>
  <c r="K47" i="15" s="1"/>
  <c r="I48" i="15"/>
  <c r="K48" i="15" s="1"/>
  <c r="I49" i="15"/>
  <c r="K49" i="15" s="1"/>
  <c r="I50" i="15"/>
  <c r="K50" i="15" s="1"/>
  <c r="I51" i="15"/>
  <c r="K51" i="15" s="1"/>
  <c r="I52" i="15"/>
  <c r="K52" i="15" s="1"/>
  <c r="I53" i="15"/>
  <c r="K53" i="15" s="1"/>
  <c r="I54" i="15"/>
  <c r="K54" i="15" s="1"/>
  <c r="I55" i="15"/>
  <c r="K55" i="15" s="1"/>
  <c r="I56" i="15"/>
  <c r="K56" i="15" s="1"/>
  <c r="I57" i="15"/>
  <c r="K57" i="15" s="1"/>
  <c r="I58" i="15"/>
  <c r="K58" i="15" s="1"/>
  <c r="I59" i="15"/>
  <c r="K59" i="15" s="1"/>
  <c r="I60" i="15"/>
  <c r="K60" i="15" s="1"/>
  <c r="I61" i="15"/>
  <c r="K61" i="15" s="1"/>
  <c r="I62" i="15"/>
  <c r="K62" i="15" s="1"/>
  <c r="I63" i="15"/>
  <c r="K63" i="15" s="1"/>
  <c r="I64" i="15"/>
  <c r="K64" i="15" s="1"/>
  <c r="I65" i="15"/>
  <c r="K65" i="15" s="1"/>
  <c r="I66" i="15"/>
  <c r="K66" i="15" s="1"/>
  <c r="I67" i="15"/>
  <c r="K67" i="15" s="1"/>
  <c r="I68" i="15"/>
  <c r="K68" i="15" s="1"/>
  <c r="I69" i="15"/>
  <c r="K69" i="15" s="1"/>
  <c r="I70" i="15"/>
  <c r="K70" i="15" s="1"/>
  <c r="I71" i="15"/>
  <c r="K71" i="15" s="1"/>
  <c r="I72" i="15"/>
  <c r="K72" i="15" s="1"/>
  <c r="I73" i="15"/>
  <c r="K73" i="15" s="1"/>
  <c r="I74" i="15"/>
  <c r="K74" i="15" s="1"/>
  <c r="I75" i="15"/>
  <c r="K75" i="15" s="1"/>
  <c r="I76" i="15"/>
  <c r="K76" i="15" s="1"/>
  <c r="I77" i="15"/>
  <c r="K77" i="15" s="1"/>
  <c r="I78" i="15"/>
  <c r="K78" i="15" s="1"/>
  <c r="I79" i="15"/>
  <c r="K79" i="15" s="1"/>
  <c r="I80" i="15"/>
  <c r="K80" i="15" s="1"/>
  <c r="I81" i="15"/>
  <c r="K81" i="15" s="1"/>
  <c r="I82" i="15"/>
  <c r="K82" i="15" s="1"/>
  <c r="I83" i="15"/>
  <c r="K83" i="15" s="1"/>
  <c r="I84" i="15"/>
  <c r="K84" i="15" s="1"/>
  <c r="I85" i="15"/>
  <c r="I86" i="15"/>
  <c r="K86" i="15" s="1"/>
  <c r="I87" i="15"/>
  <c r="K87" i="15" s="1"/>
  <c r="I88" i="15"/>
  <c r="K88" i="15" s="1"/>
  <c r="I89" i="15"/>
  <c r="K89" i="15" s="1"/>
  <c r="I90" i="15"/>
  <c r="K90" i="15" s="1"/>
  <c r="I91" i="15"/>
  <c r="I92" i="15"/>
  <c r="K92" i="15" s="1"/>
  <c r="I93" i="15"/>
  <c r="K93" i="15" s="1"/>
  <c r="I94" i="15"/>
  <c r="K94" i="15" s="1"/>
  <c r="I95" i="15"/>
  <c r="K95" i="15" s="1"/>
  <c r="I96" i="15"/>
  <c r="I97" i="15"/>
  <c r="K97" i="15" s="1"/>
  <c r="I98" i="15"/>
  <c r="K98" i="15" s="1"/>
  <c r="I99" i="15"/>
  <c r="K99" i="15" s="1"/>
  <c r="I100" i="15"/>
  <c r="K100" i="15" s="1"/>
  <c r="I101" i="15"/>
  <c r="K101" i="15" s="1"/>
  <c r="I102" i="15"/>
  <c r="K102" i="15" s="1"/>
  <c r="I103" i="15"/>
  <c r="K103" i="15" s="1"/>
  <c r="I104" i="15"/>
  <c r="K104" i="15" s="1"/>
  <c r="I105" i="15"/>
  <c r="K105" i="15" s="1"/>
  <c r="I106" i="15"/>
  <c r="K106" i="15" s="1"/>
  <c r="I107" i="15"/>
  <c r="K107" i="15" s="1"/>
  <c r="I108" i="15"/>
  <c r="K108" i="15" s="1"/>
  <c r="I109" i="15"/>
  <c r="K109" i="15" s="1"/>
  <c r="I110" i="15"/>
  <c r="K110" i="15" s="1"/>
  <c r="I111" i="15"/>
  <c r="K111" i="15" s="1"/>
  <c r="I112" i="15"/>
  <c r="K112" i="15" s="1"/>
  <c r="I113" i="15"/>
  <c r="K113" i="15" s="1"/>
  <c r="I114" i="15"/>
  <c r="K114" i="15" s="1"/>
  <c r="I115" i="15"/>
  <c r="K115" i="15" s="1"/>
  <c r="I116" i="15"/>
  <c r="K116" i="15" s="1"/>
  <c r="I117" i="15"/>
  <c r="K117" i="15" s="1"/>
  <c r="I118" i="15"/>
  <c r="K118" i="15" s="1"/>
  <c r="I119" i="15"/>
  <c r="K119" i="15" s="1"/>
  <c r="I120" i="15"/>
  <c r="K120" i="15" s="1"/>
  <c r="I6" i="15"/>
  <c r="D7" i="15"/>
  <c r="F7" i="15" s="1"/>
  <c r="D8" i="15"/>
  <c r="F8" i="15" s="1"/>
  <c r="D9" i="15"/>
  <c r="F9" i="15" s="1"/>
  <c r="D10" i="15"/>
  <c r="F10" i="15" s="1"/>
  <c r="D11" i="15"/>
  <c r="F11" i="15" s="1"/>
  <c r="D12" i="15"/>
  <c r="F12" i="15" s="1"/>
  <c r="D13" i="15"/>
  <c r="F13" i="15" s="1"/>
  <c r="D14" i="15"/>
  <c r="F14" i="15" s="1"/>
  <c r="D15" i="15"/>
  <c r="F15" i="15" s="1"/>
  <c r="D16" i="15"/>
  <c r="F16" i="15" s="1"/>
  <c r="D17" i="15"/>
  <c r="F17" i="15" s="1"/>
  <c r="D18" i="15"/>
  <c r="F18" i="15" s="1"/>
  <c r="D19" i="15"/>
  <c r="F19" i="15" s="1"/>
  <c r="D20" i="15"/>
  <c r="F20" i="15" s="1"/>
  <c r="D21" i="15"/>
  <c r="D22" i="15"/>
  <c r="F22" i="15" s="1"/>
  <c r="D23" i="15"/>
  <c r="F23" i="15" s="1"/>
  <c r="D24" i="15"/>
  <c r="F24" i="15" s="1"/>
  <c r="D25" i="15"/>
  <c r="F25" i="15" s="1"/>
  <c r="D26" i="15"/>
  <c r="F26" i="15" s="1"/>
  <c r="D27" i="15"/>
  <c r="F27" i="15" s="1"/>
  <c r="D28" i="15"/>
  <c r="F28" i="15" s="1"/>
  <c r="D29" i="15"/>
  <c r="F29" i="15" s="1"/>
  <c r="D30" i="15"/>
  <c r="F30" i="15" s="1"/>
  <c r="D31" i="15"/>
  <c r="F31" i="15" s="1"/>
  <c r="D32" i="15"/>
  <c r="F32" i="15" s="1"/>
  <c r="D33" i="15"/>
  <c r="F33" i="15" s="1"/>
  <c r="D34" i="15"/>
  <c r="F34" i="15" s="1"/>
  <c r="D35" i="15"/>
  <c r="F35" i="15" s="1"/>
  <c r="D36" i="15"/>
  <c r="F36" i="15" s="1"/>
  <c r="D37" i="15"/>
  <c r="F37" i="15" s="1"/>
  <c r="D38" i="15"/>
  <c r="F38" i="15" s="1"/>
  <c r="D39" i="15"/>
  <c r="F39" i="15" s="1"/>
  <c r="D40" i="15"/>
  <c r="F40" i="15" s="1"/>
  <c r="D41" i="15"/>
  <c r="F41" i="15" s="1"/>
  <c r="D42" i="15"/>
  <c r="F42" i="15" s="1"/>
  <c r="D43" i="15"/>
  <c r="F43" i="15" s="1"/>
  <c r="D44" i="15"/>
  <c r="F44" i="15" s="1"/>
  <c r="D45" i="15"/>
  <c r="D46" i="15"/>
  <c r="F46" i="15" s="1"/>
  <c r="D47" i="15"/>
  <c r="F47" i="15" s="1"/>
  <c r="D48" i="15"/>
  <c r="F48" i="15" s="1"/>
  <c r="D49" i="15"/>
  <c r="F49" i="15" s="1"/>
  <c r="D50" i="15"/>
  <c r="F50" i="15" s="1"/>
  <c r="D51" i="15"/>
  <c r="F51" i="15" s="1"/>
  <c r="D52" i="15"/>
  <c r="F52" i="15" s="1"/>
  <c r="D53" i="15"/>
  <c r="F53" i="15" s="1"/>
  <c r="D54" i="15"/>
  <c r="F54" i="15" s="1"/>
  <c r="D55" i="15"/>
  <c r="F55" i="15" s="1"/>
  <c r="D56" i="15"/>
  <c r="F56" i="15" s="1"/>
  <c r="D57" i="15"/>
  <c r="F57" i="15" s="1"/>
  <c r="D58" i="15"/>
  <c r="F58" i="15" s="1"/>
  <c r="D59" i="15"/>
  <c r="F59" i="15" s="1"/>
  <c r="D60" i="15"/>
  <c r="F60" i="15" s="1"/>
  <c r="D61" i="15"/>
  <c r="F61" i="15" s="1"/>
  <c r="D62" i="15"/>
  <c r="F62" i="15" s="1"/>
  <c r="D63" i="15"/>
  <c r="F63" i="15" s="1"/>
  <c r="D64" i="15"/>
  <c r="F64" i="15" s="1"/>
  <c r="D65" i="15"/>
  <c r="F65" i="15" s="1"/>
  <c r="D66" i="15"/>
  <c r="F66" i="15" s="1"/>
  <c r="D67" i="15"/>
  <c r="F67" i="15" s="1"/>
  <c r="D68" i="15"/>
  <c r="F68" i="15" s="1"/>
  <c r="D69" i="15"/>
  <c r="F69" i="15" s="1"/>
  <c r="D70" i="15"/>
  <c r="F70" i="15" s="1"/>
  <c r="D71" i="15"/>
  <c r="F71" i="15" s="1"/>
  <c r="D72" i="15"/>
  <c r="F72" i="15" s="1"/>
  <c r="D73" i="15"/>
  <c r="F73" i="15" s="1"/>
  <c r="D74" i="15"/>
  <c r="F74" i="15" s="1"/>
  <c r="D75" i="15"/>
  <c r="F75" i="15" s="1"/>
  <c r="D76" i="15"/>
  <c r="F76" i="15" s="1"/>
  <c r="D77" i="15"/>
  <c r="F77" i="15" s="1"/>
  <c r="D78" i="15"/>
  <c r="F78" i="15" s="1"/>
  <c r="D79" i="15"/>
  <c r="F79" i="15" s="1"/>
  <c r="D80" i="15"/>
  <c r="F80" i="15" s="1"/>
  <c r="D81" i="15"/>
  <c r="F81" i="15" s="1"/>
  <c r="D82" i="15"/>
  <c r="F82" i="15" s="1"/>
  <c r="D83" i="15"/>
  <c r="F83" i="15" s="1"/>
  <c r="D84" i="15"/>
  <c r="F84" i="15" s="1"/>
  <c r="D85" i="15"/>
  <c r="F85" i="15" s="1"/>
  <c r="D86" i="15"/>
  <c r="F86" i="15" s="1"/>
  <c r="D87" i="15"/>
  <c r="F87" i="15" s="1"/>
  <c r="D88" i="15"/>
  <c r="F88" i="15" s="1"/>
  <c r="D89" i="15"/>
  <c r="F89" i="15" s="1"/>
  <c r="D90" i="15"/>
  <c r="F90" i="15" s="1"/>
  <c r="D91" i="15"/>
  <c r="F91" i="15" s="1"/>
  <c r="D92" i="15"/>
  <c r="F92" i="15" s="1"/>
  <c r="D93" i="15"/>
  <c r="F93" i="15" s="1"/>
  <c r="D94" i="15"/>
  <c r="F94" i="15" s="1"/>
  <c r="D95" i="15"/>
  <c r="F95" i="15" s="1"/>
  <c r="D96" i="15"/>
  <c r="F96" i="15" s="1"/>
  <c r="D97" i="15"/>
  <c r="F97" i="15" s="1"/>
  <c r="D98" i="15"/>
  <c r="F98" i="15" s="1"/>
  <c r="D99" i="15"/>
  <c r="F99" i="15" s="1"/>
  <c r="D100" i="15"/>
  <c r="F100" i="15" s="1"/>
  <c r="D101" i="15"/>
  <c r="F101" i="15" s="1"/>
  <c r="D102" i="15"/>
  <c r="F102" i="15" s="1"/>
  <c r="D103" i="15"/>
  <c r="F103" i="15" s="1"/>
  <c r="D104" i="15"/>
  <c r="F104" i="15" s="1"/>
  <c r="D105" i="15"/>
  <c r="F105" i="15" s="1"/>
  <c r="D106" i="15"/>
  <c r="F106" i="15" s="1"/>
  <c r="D107" i="15"/>
  <c r="F107" i="15" s="1"/>
  <c r="D108" i="15"/>
  <c r="F108" i="15" s="1"/>
  <c r="D109" i="15"/>
  <c r="F109" i="15" s="1"/>
  <c r="D110" i="15"/>
  <c r="F110" i="15" s="1"/>
  <c r="D111" i="15"/>
  <c r="F111" i="15" s="1"/>
  <c r="D112" i="15"/>
  <c r="F112" i="15" s="1"/>
  <c r="D113" i="15"/>
  <c r="F113" i="15" s="1"/>
  <c r="D114" i="15"/>
  <c r="F114" i="15" s="1"/>
  <c r="D115" i="15"/>
  <c r="F115" i="15" s="1"/>
  <c r="D116" i="15"/>
  <c r="F116" i="15" s="1"/>
  <c r="D117" i="15"/>
  <c r="F117" i="15" s="1"/>
  <c r="D118" i="15"/>
  <c r="F118" i="15" s="1"/>
  <c r="D119" i="15"/>
  <c r="F119" i="15" s="1"/>
  <c r="D120" i="15"/>
  <c r="F120" i="15" s="1"/>
  <c r="D6" i="15"/>
  <c r="E9" i="13"/>
  <c r="H9" i="13"/>
  <c r="J9" i="13"/>
  <c r="J100" i="13" s="1"/>
  <c r="E100" i="13"/>
  <c r="F100" i="13"/>
  <c r="I100" i="13"/>
  <c r="J8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J72" i="13"/>
  <c r="J73" i="13"/>
  <c r="J74" i="13"/>
  <c r="J75" i="13"/>
  <c r="J76" i="13"/>
  <c r="J77" i="13"/>
  <c r="J78" i="13"/>
  <c r="J79" i="13"/>
  <c r="J80" i="13"/>
  <c r="J81" i="13"/>
  <c r="J82" i="13"/>
  <c r="J83" i="13"/>
  <c r="J84" i="13"/>
  <c r="J85" i="13"/>
  <c r="J86" i="13"/>
  <c r="J87" i="13"/>
  <c r="J88" i="13"/>
  <c r="J89" i="13"/>
  <c r="J90" i="13"/>
  <c r="J91" i="13"/>
  <c r="J92" i="13"/>
  <c r="J93" i="13"/>
  <c r="J94" i="13"/>
  <c r="J95" i="13"/>
  <c r="J96" i="13"/>
  <c r="J97" i="13"/>
  <c r="J98" i="13"/>
  <c r="J99" i="13"/>
  <c r="J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G69" i="13"/>
  <c r="G70" i="13"/>
  <c r="G71" i="13"/>
  <c r="G72" i="13"/>
  <c r="G73" i="13"/>
  <c r="G74" i="13"/>
  <c r="G75" i="13"/>
  <c r="G76" i="13"/>
  <c r="G77" i="13"/>
  <c r="G78" i="13"/>
  <c r="G79" i="13"/>
  <c r="G80" i="13"/>
  <c r="G81" i="13"/>
  <c r="G82" i="13"/>
  <c r="G83" i="13"/>
  <c r="G84" i="13"/>
  <c r="G85" i="13"/>
  <c r="G86" i="13"/>
  <c r="G87" i="13"/>
  <c r="G88" i="13"/>
  <c r="G89" i="13"/>
  <c r="G90" i="13"/>
  <c r="G91" i="13"/>
  <c r="G92" i="13"/>
  <c r="G93" i="13"/>
  <c r="G94" i="13"/>
  <c r="G95" i="13"/>
  <c r="G96" i="13"/>
  <c r="G97" i="13"/>
  <c r="G98" i="13"/>
  <c r="G99" i="13"/>
  <c r="G7" i="13"/>
  <c r="I121" i="15" l="1"/>
  <c r="K34" i="15"/>
  <c r="K121" i="15" s="1"/>
  <c r="G100" i="13"/>
  <c r="H100" i="13"/>
  <c r="R14" i="3"/>
  <c r="E80" i="12"/>
  <c r="F80" i="12"/>
  <c r="G80" i="12"/>
  <c r="H80" i="12"/>
  <c r="I80" i="12"/>
  <c r="J80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J61" i="12"/>
  <c r="J62" i="12"/>
  <c r="J63" i="12"/>
  <c r="J64" i="12"/>
  <c r="J65" i="12"/>
  <c r="J66" i="12"/>
  <c r="J67" i="12"/>
  <c r="J68" i="12"/>
  <c r="J69" i="12"/>
  <c r="J70" i="12"/>
  <c r="J71" i="12"/>
  <c r="J72" i="12"/>
  <c r="J73" i="12"/>
  <c r="J74" i="12"/>
  <c r="J75" i="12"/>
  <c r="J76" i="12"/>
  <c r="J77" i="12"/>
  <c r="J78" i="12"/>
  <c r="J79" i="12"/>
  <c r="J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7" i="1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" i="2"/>
  <c r="D90" i="2"/>
  <c r="E90" i="2"/>
  <c r="F90" i="2"/>
  <c r="G10" i="2"/>
  <c r="G11" i="2"/>
  <c r="G12" i="2"/>
  <c r="G13" i="2"/>
  <c r="G14" i="2"/>
  <c r="G15" i="2"/>
  <c r="G16" i="2"/>
  <c r="G17" i="2"/>
  <c r="G18" i="2"/>
  <c r="G19" i="2"/>
  <c r="G20" i="2"/>
  <c r="G90" i="2" s="1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" i="2"/>
  <c r="S10" i="3"/>
  <c r="S11" i="3"/>
  <c r="S12" i="3"/>
  <c r="S13" i="3"/>
  <c r="S14" i="3"/>
  <c r="S9" i="3"/>
  <c r="Q9" i="3"/>
  <c r="Q10" i="3"/>
  <c r="Q11" i="3"/>
  <c r="Q12" i="3"/>
  <c r="Q13" i="3"/>
  <c r="Q14" i="3"/>
  <c r="Q15" i="3"/>
  <c r="N12" i="3"/>
  <c r="N11" i="3"/>
  <c r="N15" i="3"/>
  <c r="R15" i="3"/>
  <c r="L15" i="3"/>
  <c r="I15" i="3"/>
  <c r="J15" i="3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" i="1"/>
  <c r="K104" i="1"/>
  <c r="L104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" i="1"/>
  <c r="H104" i="1"/>
  <c r="F104" i="1"/>
  <c r="C104" i="1"/>
  <c r="D104" i="1"/>
  <c r="H91" i="1"/>
  <c r="F71" i="1"/>
  <c r="F58" i="1"/>
  <c r="F41" i="1"/>
  <c r="H90" i="2" l="1"/>
  <c r="S15" i="3"/>
  <c r="M104" i="1"/>
</calcChain>
</file>

<file path=xl/sharedStrings.xml><?xml version="1.0" encoding="utf-8"?>
<sst xmlns="http://schemas.openxmlformats.org/spreadsheetml/2006/main" count="1387" uniqueCount="407">
  <si>
    <t>صندوق سرمایه گذاری اختصاصی بازارگردانی صبا گستر نفت و گاز تامین</t>
  </si>
  <si>
    <t xml:space="preserve">صورت وضعیت پرتفوی </t>
  </si>
  <si>
    <t>برای ماه منتهی به 1401/06/31</t>
  </si>
  <si>
    <t>3-1- سرمایه‌گذاری در  سپرده‌ بانکی</t>
  </si>
  <si>
    <t>مشخصات حساب بانکی</t>
  </si>
  <si>
    <t>1401/06/01</t>
  </si>
  <si>
    <t>تغییرات طی دوره</t>
  </si>
  <si>
    <t>1401/06/31</t>
  </si>
  <si>
    <t>سپرده های بانکی</t>
  </si>
  <si>
    <t>شماره حساب</t>
  </si>
  <si>
    <t>نوع سپرده</t>
  </si>
  <si>
    <t>نرخ سود علی الحساب</t>
  </si>
  <si>
    <t>مبلغ</t>
  </si>
  <si>
    <t>افزایش</t>
  </si>
  <si>
    <t>کاهش</t>
  </si>
  <si>
    <t>رفاه-تاپیکو</t>
  </si>
  <si>
    <t>سپرده سرمایه‌گذاری</t>
  </si>
  <si>
    <t>-</t>
  </si>
  <si>
    <t>رفاه - دشیمی</t>
  </si>
  <si>
    <t>رفاه-شرانل</t>
  </si>
  <si>
    <t>رفاه - وپخش</t>
  </si>
  <si>
    <t>رفاه - کلوند</t>
  </si>
  <si>
    <t>رفاه-سصوفی</t>
  </si>
  <si>
    <t>رفاه-سخاش</t>
  </si>
  <si>
    <t>رفاه - دقاضی</t>
  </si>
  <si>
    <t>پلوله</t>
  </si>
  <si>
    <t>رفاه-شفارا</t>
  </si>
  <si>
    <t>رفاه-سخوز</t>
  </si>
  <si>
    <t>رفاه-شغدیر</t>
  </si>
  <si>
    <t>رفاه - شلعاب</t>
  </si>
  <si>
    <t>رفاه - هجرت</t>
  </si>
  <si>
    <t>رفاه-شپاس</t>
  </si>
  <si>
    <t>رفاه-مداران</t>
  </si>
  <si>
    <t>رفاه - چکاوه</t>
  </si>
  <si>
    <t>رفاه-سدور</t>
  </si>
  <si>
    <t>رفاه-سفار</t>
  </si>
  <si>
    <t>رفاه - کاسپین</t>
  </si>
  <si>
    <t>رفاه-سفاسی</t>
  </si>
  <si>
    <t>وهامون</t>
  </si>
  <si>
    <t>رفاه-شکبیر</t>
  </si>
  <si>
    <t>رفاه-شکربن</t>
  </si>
  <si>
    <t>رفاه - کلر</t>
  </si>
  <si>
    <t>رفاه-پکرمان</t>
  </si>
  <si>
    <t>رفاه-رتکو</t>
  </si>
  <si>
    <t>رفاه - دتوزیع</t>
  </si>
  <si>
    <t>رفاه - کخاک</t>
  </si>
  <si>
    <t>رفاه-سیتا</t>
  </si>
  <si>
    <t>رفاه - کپشیر</t>
  </si>
  <si>
    <t>رفاه-سفارس</t>
  </si>
  <si>
    <t>رفاه - دفارا</t>
  </si>
  <si>
    <t>رفاه-خراسان</t>
  </si>
  <si>
    <t>رفاه - درهاور</t>
  </si>
  <si>
    <t>رفاه - شاملا</t>
  </si>
  <si>
    <t>رفاه-شاوان</t>
  </si>
  <si>
    <t>رفاه - دتماد</t>
  </si>
  <si>
    <t>رفاه-سغرب</t>
  </si>
  <si>
    <t>رفاه-ساوه</t>
  </si>
  <si>
    <t>رفاه-سرود</t>
  </si>
  <si>
    <t>رفاه ـ دارو</t>
  </si>
  <si>
    <t>رفاه-تاصیکو</t>
  </si>
  <si>
    <t>رفاه ـ زگلدشت</t>
  </si>
  <si>
    <t>رفاه-فکا</t>
  </si>
  <si>
    <t>رفاه - صبا</t>
  </si>
  <si>
    <t>رفاه - دکپسول</t>
  </si>
  <si>
    <t>رفاه - کفرا</t>
  </si>
  <si>
    <t>لطیف</t>
  </si>
  <si>
    <t>رفاه-سنیر</t>
  </si>
  <si>
    <t>چخزر</t>
  </si>
  <si>
    <t>رفاه-سبجنو</t>
  </si>
  <si>
    <t>رفاه - دپارس</t>
  </si>
  <si>
    <t>رفاه-شفن</t>
  </si>
  <si>
    <t>رفاه - کسعدی</t>
  </si>
  <si>
    <t>رفاه - دشیری</t>
  </si>
  <si>
    <t>رفاه - ددام</t>
  </si>
  <si>
    <t>رفاه -ساروم</t>
  </si>
  <si>
    <t>رفاه-شپترو</t>
  </si>
  <si>
    <t>رفاه-سبهان</t>
  </si>
  <si>
    <t>لخانه</t>
  </si>
  <si>
    <t>رفاه - دلر</t>
  </si>
  <si>
    <t>رفاه-اوصتا</t>
  </si>
  <si>
    <t>رفاه - لپارس</t>
  </si>
  <si>
    <t>رفاه-شستا</t>
  </si>
  <si>
    <t>رفاه-پسهند</t>
  </si>
  <si>
    <t>رفاه-شکلر</t>
  </si>
  <si>
    <t>رفاه-سقاین</t>
  </si>
  <si>
    <t>رفاه - دزهراوی</t>
  </si>
  <si>
    <t>رفاه-سخزر</t>
  </si>
  <si>
    <t>رفاه - درازک</t>
  </si>
  <si>
    <t>چکارن</t>
  </si>
  <si>
    <t>رفاه-وپترو</t>
  </si>
  <si>
    <t>رفاه - دابور</t>
  </si>
  <si>
    <t>رفاه-کزغال</t>
  </si>
  <si>
    <t>رفاه - زملارد</t>
  </si>
  <si>
    <t>رفاه-تیپیکو</t>
  </si>
  <si>
    <t>رفاه-شدوص</t>
  </si>
  <si>
    <t>رفاه - فباهنر</t>
  </si>
  <si>
    <t>رفاه-سآبیک</t>
  </si>
  <si>
    <t>رفاه-سفانو</t>
  </si>
  <si>
    <t>جمع</t>
  </si>
  <si>
    <t/>
  </si>
  <si>
    <t xml:space="preserve"> </t>
  </si>
  <si>
    <t xml:space="preserve"> صندوق سرمایه گذاری اختصاصی بازارگردانی صبا گستر نفت و گاز تامین</t>
  </si>
  <si>
    <t>1- سرمایه گذاری ها</t>
  </si>
  <si>
    <t>1-1-سرمایه‌گذاری در سهام و حق تقدم سهام وصندوق‌های سرمایه‌گذاری</t>
  </si>
  <si>
    <t>شرکت</t>
  </si>
  <si>
    <t>تعداد</t>
  </si>
  <si>
    <t>بهای تمام شده</t>
  </si>
  <si>
    <t>خالص ارزش فروش</t>
  </si>
  <si>
    <t>خرید طی دوره</t>
  </si>
  <si>
    <t>فروش طی دوره</t>
  </si>
  <si>
    <t>درصد به کل  دارایی‌ها</t>
  </si>
  <si>
    <t>مبلغ خرید</t>
  </si>
  <si>
    <t>مبلغ فروش</t>
  </si>
  <si>
    <t>گازلوله (پلوله)</t>
  </si>
  <si>
    <t>دارو رازک (درازک)</t>
  </si>
  <si>
    <t>سیمان سفیدنی ریز (سنیر)</t>
  </si>
  <si>
    <t>سیمان دورود (سدور)</t>
  </si>
  <si>
    <t>صنایع چوب خزر کاسپین (چخزر)</t>
  </si>
  <si>
    <t>نیروکلر (شکلر)</t>
  </si>
  <si>
    <t>سیمان غرب (سغرب)</t>
  </si>
  <si>
    <t>فرآورده های نسوز ایران (کفرا)</t>
  </si>
  <si>
    <t>پارس الکتریک (لپارس)</t>
  </si>
  <si>
    <t>معدنی املاح ایران (شاملا)</t>
  </si>
  <si>
    <t>کشت و دامداری فکا (زفکا)</t>
  </si>
  <si>
    <t>کربن ایران (شکربن)</t>
  </si>
  <si>
    <t>سیمان بجنورد (سبجنو)</t>
  </si>
  <si>
    <t>پتروشیمی امیرکبیر (شکبیر)</t>
  </si>
  <si>
    <t>لوازم خانگی پارس (لخانه)</t>
  </si>
  <si>
    <t>سیمان فارس و خوزستان (سفارس)</t>
  </si>
  <si>
    <t>دارو زهراوی (دزهراوی)</t>
  </si>
  <si>
    <t>سیمان صوفیان (سصوفی)</t>
  </si>
  <si>
    <t>سیمان ارومیه (ساروم)</t>
  </si>
  <si>
    <t>سیمان قائن (سقاین)</t>
  </si>
  <si>
    <t>پارس دارو (دپارس)</t>
  </si>
  <si>
    <t>داروسازی قاضی (دقاضی)</t>
  </si>
  <si>
    <t>داده پردازی ایران (مداران)</t>
  </si>
  <si>
    <t>مواد داروپخش (دتماد)</t>
  </si>
  <si>
    <t>محصولات کاغذی لطیف (لطیف)</t>
  </si>
  <si>
    <t>سر. صبا تامین (صبا)</t>
  </si>
  <si>
    <t>خاک چینی ایران (کخاک)</t>
  </si>
  <si>
    <t>دارویی ره آورد تامین (درهآور)</t>
  </si>
  <si>
    <t>زغال سنگ پروده طبس (کزغال)</t>
  </si>
  <si>
    <t>صنعتی بارز (پکرمان)</t>
  </si>
  <si>
    <t>سر. صدر تامین (تاصیکو)</t>
  </si>
  <si>
    <t>کارخانجات داروپخش (دارو)</t>
  </si>
  <si>
    <t>سر. نفت و گاز تامین (تاپیکو)</t>
  </si>
  <si>
    <t>سیمان ساوه (ساوه)</t>
  </si>
  <si>
    <t>پتروشیمی آبادان (شپترو)</t>
  </si>
  <si>
    <t>سیمان خزر (سخزر)</t>
  </si>
  <si>
    <t>کشاورزی و دامپروری ملارد شیر (زملارد)</t>
  </si>
  <si>
    <t>زاگرس فارمد پارس (ددام)</t>
  </si>
  <si>
    <t>توزیع داروپخش (دتوزیع)</t>
  </si>
  <si>
    <t>کنترل خوردگی تکین کوی (رتکو)</t>
  </si>
  <si>
    <t>دارو فارابی (دفارا)</t>
  </si>
  <si>
    <t>نفت ایرانول (شرانل)</t>
  </si>
  <si>
    <t>دارو ابوریحان (دابور)</t>
  </si>
  <si>
    <t>سیمان فارس نو (سفانو)</t>
  </si>
  <si>
    <t>کاسپین تامین (کاسپین)</t>
  </si>
  <si>
    <t>سر. سیمان تامین (سیتا)</t>
  </si>
  <si>
    <t>پالایش نفت لاوان (شاوان)</t>
  </si>
  <si>
    <t>سیمان آبیک (سآبیک)</t>
  </si>
  <si>
    <t>سر. تامین اجتماعی (شستا)</t>
  </si>
  <si>
    <t>سیمان فارس (سفار)</t>
  </si>
  <si>
    <t>تولید ژلاتین کپسول ایران (دکپسول)</t>
  </si>
  <si>
    <t>پشم شیشه ایران (کپشیر)</t>
  </si>
  <si>
    <t>کشت و دام گلدشت نمونه اصفهان (زگلدشت)</t>
  </si>
  <si>
    <t>شیرین دارو (دشیری)</t>
  </si>
  <si>
    <t>کاشی الوند (کلوند)</t>
  </si>
  <si>
    <t>داروپخش (وپخش)</t>
  </si>
  <si>
    <t>سر. دارویی تامین (تیپیکو)</t>
  </si>
  <si>
    <t>کارتن ایران (چکارن)</t>
  </si>
  <si>
    <t>سر. هامون صبا (وهامون)</t>
  </si>
  <si>
    <t>فارسیت اهواز (سفاسی)</t>
  </si>
  <si>
    <t>دوده صنعتی پارس (شدوص)</t>
  </si>
  <si>
    <t>دارو اکسیر (دلر)</t>
  </si>
  <si>
    <t>پتروشیمی خراسان (خراسان)</t>
  </si>
  <si>
    <t>نفت پاسارگاد (شپاس)</t>
  </si>
  <si>
    <t>کلر پارس (کلر)</t>
  </si>
  <si>
    <t>سیمان شاهرود (سرود)</t>
  </si>
  <si>
    <t>سیمان خاش (سخاش)</t>
  </si>
  <si>
    <t>سیمان بهبهان (سبهان)</t>
  </si>
  <si>
    <t>کاغذ سازی کاوه (چکاوه)</t>
  </si>
  <si>
    <t>مس باهنر (فباهنر)</t>
  </si>
  <si>
    <t>لاستیک سهند (پسهند)</t>
  </si>
  <si>
    <t>لعابیران (شلعاب)</t>
  </si>
  <si>
    <t>شیمی داروپخش (دشیمی)</t>
  </si>
  <si>
    <t>سر. پتروشیمی (وپترو)</t>
  </si>
  <si>
    <t>پتروشیمی فارابی (شفارا)</t>
  </si>
  <si>
    <t>سیمان خوزستان (سخوز)</t>
  </si>
  <si>
    <t>کاشی سعدی (کسعدی)</t>
  </si>
  <si>
    <t>پتروشیمی غدیر (شغدیر)</t>
  </si>
  <si>
    <t>پتروشیمی فن آوران (شفن)</t>
  </si>
  <si>
    <t>پخش هجرت (هجرت)</t>
  </si>
  <si>
    <t>کاسپین تامین(حق تقدم) (کاسپینح)</t>
  </si>
  <si>
    <t>کارخانجات داروپخش (حق تقدم) (داروح)</t>
  </si>
  <si>
    <t>دارو اکسیر (حق تقدم) (دلرح)</t>
  </si>
  <si>
    <t>داروسازی قاضی (حق تقدم) (دقاضیح)</t>
  </si>
  <si>
    <t>سر. نفت و گاز تامین (حق تقدم) (تاپیکوح)</t>
  </si>
  <si>
    <t>ثبات ویستا (ثبات)</t>
  </si>
  <si>
    <t>با درآمد ثابت کیان (کیان)</t>
  </si>
  <si>
    <t>آوای فردای زاگرس (فردا)</t>
  </si>
  <si>
    <t>اعتماد آفرین پارسیان (اعتماد)</t>
  </si>
  <si>
    <t>سپید دماوند (سپیدما)</t>
  </si>
  <si>
    <t>افرا نماد پایدار (افران)</t>
  </si>
  <si>
    <t>یاقوت آگاه-ثابت (یاقوت)</t>
  </si>
  <si>
    <t>نوع دوم کارا (کارا)</t>
  </si>
  <si>
    <t>ص س اندیشه ورزان صبا تامین (اوصتا)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</si>
  <si>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</si>
  <si>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</si>
  <si>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</si>
  <si>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تاریخ سررسید</t>
  </si>
  <si>
    <t>نرخ سود اسمی</t>
  </si>
  <si>
    <t>قیمت بازار هر ورقه</t>
  </si>
  <si>
    <t>مرابحه عام دولت3-ش.خ0211 (اراد32)</t>
  </si>
  <si>
    <t>بلی</t>
  </si>
  <si>
    <t>1399/09/13</t>
  </si>
  <si>
    <t>1402/11/13</t>
  </si>
  <si>
    <t>مرابحه عام دولت3-ش.خ 0303 (اراد33)</t>
  </si>
  <si>
    <t>1399/03/27</t>
  </si>
  <si>
    <t>1403/03/27</t>
  </si>
  <si>
    <t>مرابحه عام دولت3-ش.خ 0305 (اراد34)</t>
  </si>
  <si>
    <t>1403/05/27</t>
  </si>
  <si>
    <t>مرابحه عام دولت5-ش.خ0302 (اراد50)</t>
  </si>
  <si>
    <t>1399/06/16</t>
  </si>
  <si>
    <t>1403/02/16</t>
  </si>
  <si>
    <t>مرابحه عام دولت79-ش.خ010612 (اراد79)</t>
  </si>
  <si>
    <t>1399/12/12</t>
  </si>
  <si>
    <t>1401/06/12</t>
  </si>
  <si>
    <t>اجاره صبا تامین14040125 (صبا1404)</t>
  </si>
  <si>
    <t>1400/01/28</t>
  </si>
  <si>
    <t>1404/01/28</t>
  </si>
  <si>
    <t>به ‌نام خدا</t>
  </si>
  <si>
    <t xml:space="preserve">صورت وضعیت پرتفوی
</t>
  </si>
  <si>
    <t xml:space="preserve">برای ماه منتهی به 1401/06/31
</t>
  </si>
  <si>
    <t xml:space="preserve">صورت وضعیت درآمدها </t>
  </si>
  <si>
    <t>برای ماه منتهی به  1401/06/31</t>
  </si>
  <si>
    <t>2-2-درآمد حاصل از سرمایه­گذاری در اوراق بهادار با درآمد ثابت:</t>
  </si>
  <si>
    <t>از ابتدای سال مالی تا 1401/06/31</t>
  </si>
  <si>
    <t>درآمد سود اوراق</t>
  </si>
  <si>
    <t>درآمد تغییر ارزش</t>
  </si>
  <si>
    <t>درآمد فروش</t>
  </si>
  <si>
    <t>اسنادخزانه-م2بودجه00-031024 (اخزا002)</t>
  </si>
  <si>
    <t>اسنادخزانه-م4بودجه00-030522 (اخزا004)</t>
  </si>
  <si>
    <t>مرابحه عام دولت61-ش.خ0309 (اراد61)</t>
  </si>
  <si>
    <t>منفعت دولت7-ش.خاص نوین0204 (افاد73)</t>
  </si>
  <si>
    <t>اجاره انرژی پاسارگاد14040302 (پاسار04)</t>
  </si>
  <si>
    <t>اسنادخزانه-م1بودجه00-030821 (اخزا001)</t>
  </si>
  <si>
    <t>اسنادخزانه-م6بودجه00-030723 (اخزا006)</t>
  </si>
  <si>
    <t>مرابحه عام دولت4-ش.خ 0302 (اراد46)</t>
  </si>
  <si>
    <t>مرابحه عام دولت86-ش.خ020404 (اراد86)</t>
  </si>
  <si>
    <t>اسنادخزانه-م3بودجه00-030418 (اخزا003)</t>
  </si>
  <si>
    <t>اسنادخزانه-م5بودجه00-030626 (اخزا005)</t>
  </si>
  <si>
    <t>اسنادخزانه-م8بودجه00-030919 (اخزا008)</t>
  </si>
  <si>
    <t>مرابحه عام دولت99-ش.خ050723 (اراد99)</t>
  </si>
  <si>
    <t>اسنادخزانه-م7بودجه00-030912 (اخزا007)</t>
  </si>
  <si>
    <t>اسناد خزانه-م10بودجه00-031115 (اخزا010)</t>
  </si>
  <si>
    <t>مرابحه عام دولت104-ش.خ020303 (اراد104)</t>
  </si>
  <si>
    <t>3-2-درآمد حاصل از سرمایه­گذاری در سپرده بانکی و گواهی سپرده:</t>
  </si>
  <si>
    <t>نام سپرده بانکی</t>
  </si>
  <si>
    <t>نام سپرده</t>
  </si>
  <si>
    <t>سود سپرده بانکی و گواهی سپرده</t>
  </si>
  <si>
    <t>درصد سود به میانگین سپرده</t>
  </si>
  <si>
    <t>4-2-سایر درآمدها:</t>
  </si>
  <si>
    <t>سایر درآمدها</t>
  </si>
  <si>
    <t>1-2-درآمد حاصل از سرمایه­گذاری در سهام و حق تقدم سهام و صندوق‌های سرمایه‌گذاری:</t>
  </si>
  <si>
    <t>دارایی</t>
  </si>
  <si>
    <t>درآمد سود</t>
  </si>
  <si>
    <t>درصد از کل درآمد ها</t>
  </si>
  <si>
    <t>سر. صبا تامین (حق تقدم) (صباح)</t>
  </si>
  <si>
    <t>کشاورزی و دامپروری ملارد شیر (حق تقدم) (زملاردح)</t>
  </si>
  <si>
    <t>پخش هجرت (حق تقدم) (هجرتح)</t>
  </si>
  <si>
    <t>سیمان خاش (حق تقدم) (سخاشح)</t>
  </si>
  <si>
    <t>پتروشیمی آبادان (حق تقدم) (شپتروح)</t>
  </si>
  <si>
    <t>سر. هامون صبا (حق تقدم) (وهامونح)</t>
  </si>
  <si>
    <t>سیمان ارومیه (حق تقدم) (سارومح)</t>
  </si>
  <si>
    <t>زغال سنگ پروده طبس (حق تقدم) (کزغالح)</t>
  </si>
  <si>
    <t>دارو رازک (حق تقدم) (درازکح)</t>
  </si>
  <si>
    <t>فیروزه آسیا (فیروزا)</t>
  </si>
  <si>
    <t>مشترک آسمان امید (آسامید)</t>
  </si>
  <si>
    <t>سود(زیان) حاصل از فروش اوراق بهادار</t>
  </si>
  <si>
    <t>شرح</t>
  </si>
  <si>
    <t>خالص بهای فروش</t>
  </si>
  <si>
    <t>ارزش دفتری</t>
  </si>
  <si>
    <t>سود و زیان ناشی از فروش</t>
  </si>
  <si>
    <t>2- درآمد حاصل از سرمایه گذاری ها</t>
  </si>
  <si>
    <t>یادداشت</t>
  </si>
  <si>
    <t>درصد از کل درآمدها</t>
  </si>
  <si>
    <t>درصد از کل دارایی ها</t>
  </si>
  <si>
    <t>درآمد حاصل از سرمایه­گذاری در سهام و حق تقدم سهام و صندوق‌های سرمایه‌گذاری</t>
  </si>
  <si>
    <t>1-2</t>
  </si>
  <si>
    <t>درآمد حاصل از سرمایه گذاری در اوراق بهادار با درآمد ثابت</t>
  </si>
  <si>
    <t>2-2</t>
  </si>
  <si>
    <t>درآمد حاصل از سرمایه گذاری در سپرده بانکی و گواهی سپرده</t>
  </si>
  <si>
    <t>3-2</t>
  </si>
  <si>
    <t>4-2</t>
  </si>
  <si>
    <t>درآمد سود سهام</t>
  </si>
  <si>
    <t>اطلاعات مجمع</t>
  </si>
  <si>
    <t>نام سهام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</si>
  <si>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</si>
  <si>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</si>
  <si>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</si>
  <si>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</si>
  <si>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</si>
  <si>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</si>
  <si>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1401/02/10</t>
  </si>
  <si>
    <t>1401/02/11</t>
  </si>
  <si>
    <t>1401/02/17</t>
  </si>
  <si>
    <t>1401/02/18</t>
  </si>
  <si>
    <t>1401/02/19</t>
  </si>
  <si>
    <t>1401/02/20</t>
  </si>
  <si>
    <t>1401/02/21</t>
  </si>
  <si>
    <t>سیمان سفید نی ریز (سنیر)</t>
  </si>
  <si>
    <t>1401/02/24</t>
  </si>
  <si>
    <t>1401/02/25</t>
  </si>
  <si>
    <t>1401/02/26</t>
  </si>
  <si>
    <t>1401/02/27</t>
  </si>
  <si>
    <t>1401/02/28</t>
  </si>
  <si>
    <t>1401/02/31</t>
  </si>
  <si>
    <t>1401/03/01</t>
  </si>
  <si>
    <t>1401/03/02</t>
  </si>
  <si>
    <t>1401/03/03</t>
  </si>
  <si>
    <t>1401/03/07</t>
  </si>
  <si>
    <t>1401/03/08</t>
  </si>
  <si>
    <t>1401/03/09</t>
  </si>
  <si>
    <t>1401/03/10</t>
  </si>
  <si>
    <t>1401/03/16</t>
  </si>
  <si>
    <t>1401/03/17</t>
  </si>
  <si>
    <t>1401/03/11</t>
  </si>
  <si>
    <t>1401/03/18</t>
  </si>
  <si>
    <t>1401/03/22</t>
  </si>
  <si>
    <t>1401/03/23</t>
  </si>
  <si>
    <t>1401/03/24</t>
  </si>
  <si>
    <t>1401/03/25</t>
  </si>
  <si>
    <t>1401/03/28</t>
  </si>
  <si>
    <t>1401/03/29</t>
  </si>
  <si>
    <t>1401/03/30</t>
  </si>
  <si>
    <t>1401/03/31</t>
  </si>
  <si>
    <t>1401/04/01</t>
  </si>
  <si>
    <t>1401/04/11</t>
  </si>
  <si>
    <t>1401/04/14</t>
  </si>
  <si>
    <t>1401/04/15</t>
  </si>
  <si>
    <t>1401/04/20</t>
  </si>
  <si>
    <t>1401/04/22</t>
  </si>
  <si>
    <t>1401/04/25</t>
  </si>
  <si>
    <t>1401/04/26</t>
  </si>
  <si>
    <t>1401/04/28</t>
  </si>
  <si>
    <t>1401/04/29</t>
  </si>
  <si>
    <t>1401/05/12</t>
  </si>
  <si>
    <t>1401/05/23</t>
  </si>
  <si>
    <t>1401/05/30</t>
  </si>
  <si>
    <t>1401/05/05</t>
  </si>
  <si>
    <t>1401/06/16</t>
  </si>
  <si>
    <t>سود اوراق بهادار با درآمد ثابت و سپرده بانکی</t>
  </si>
  <si>
    <t>تاریخ دریافت سود</t>
  </si>
  <si>
    <t xml:space="preserve">درآمد سود </t>
  </si>
  <si>
    <t>خالص درآمد</t>
  </si>
  <si>
    <t>1401/09/27</t>
  </si>
  <si>
    <t>1401/09/26</t>
  </si>
  <si>
    <t>1403/09/26</t>
  </si>
  <si>
    <t>1405/07/23</t>
  </si>
  <si>
    <t>1404/03/02</t>
  </si>
  <si>
    <t>1401/09/03</t>
  </si>
  <si>
    <t>1402/03/03</t>
  </si>
  <si>
    <t>1401/10/11</t>
  </si>
  <si>
    <t>1402/04/11</t>
  </si>
  <si>
    <t>1401/09/04</t>
  </si>
  <si>
    <t>1402/04/04</t>
  </si>
  <si>
    <t>1401/05/26</t>
  </si>
  <si>
    <t>1403/02/26</t>
  </si>
  <si>
    <t>1401/12/16</t>
  </si>
  <si>
    <t>درآمد ناشی از تغییر قیمت اوراق بهادار</t>
  </si>
  <si>
    <t>سود و زیان ناشی از تغییر قیمت</t>
  </si>
  <si>
    <t>در راستای اجرای ابلاغیه 12020093 مورخ 1396/06/05 سازمان بورس و اوراق بهادار</t>
  </si>
  <si>
    <t>قیمت بازار 
هر سهم</t>
  </si>
  <si>
    <t>دارای مجوز 
از سازمان</t>
  </si>
  <si>
    <t>پذیرفته شده 
در بورس
 یا فرابورس</t>
  </si>
  <si>
    <t>تاریخ انتشار
 اوراق</t>
  </si>
  <si>
    <t>نرخ سود 
مؤثر</t>
  </si>
  <si>
    <t>درصد به کل
 دارایی‌ها</t>
  </si>
  <si>
    <t>طی شهریور  ماه 1401</t>
  </si>
  <si>
    <t>طی شهریور ماه 1401</t>
  </si>
  <si>
    <t>1401/06/20</t>
  </si>
  <si>
    <t>1401/06/28</t>
  </si>
  <si>
    <t>1401/06/07</t>
  </si>
  <si>
    <t>1401/06/25</t>
  </si>
  <si>
    <t>1401/06/02</t>
  </si>
  <si>
    <t>1401/06/03</t>
  </si>
  <si>
    <t>1401/06/06</t>
  </si>
  <si>
    <t>1401/06/17</t>
  </si>
  <si>
    <t>1401/06/08</t>
  </si>
  <si>
    <t>_</t>
  </si>
  <si>
    <t>طی شهریور ماه1401</t>
  </si>
  <si>
    <t>درآمد حاصل از بازارگردانی</t>
  </si>
  <si>
    <t>ارقام بدون تعدیل</t>
  </si>
  <si>
    <t>تعدیل شده برای محاسبۀ نسبت جاری</t>
  </si>
  <si>
    <t>تعدیل شده برای محاسبۀ نسبت بدهی و تعهدات</t>
  </si>
  <si>
    <t>جمع دارایی جاری</t>
  </si>
  <si>
    <t>جمع دارایی غیر جاری</t>
  </si>
  <si>
    <t>جمع کل دارایی ها</t>
  </si>
  <si>
    <t>جمع بدهی های جاری</t>
  </si>
  <si>
    <t>جمع بدهی های غیر جاری</t>
  </si>
  <si>
    <t>جمع کل بدهی ها</t>
  </si>
  <si>
    <t>جمع کل تعهدات</t>
  </si>
  <si>
    <t>جمع کل بدهی ها و تعهدات</t>
  </si>
  <si>
    <t>نسبت جاری</t>
  </si>
  <si>
    <t>نسبت بدهی و تعهدات</t>
  </si>
  <si>
    <t>کفایت سرمایه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</si>
</sst>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B Titr"/>
      <charset val="178"/>
    </font>
    <font>
      <sz val="11"/>
      <color rgb="FF0062AC"/>
      <name val="B Titr"/>
      <charset val="178"/>
    </font>
    <font>
      <sz val="11"/>
      <color rgb="FF000000"/>
      <name val="B Titr"/>
      <charset val="178"/>
    </font>
    <font>
      <sz val="8"/>
      <color theme="1"/>
      <name val="B Titr"/>
      <charset val="178"/>
    </font>
    <font>
      <sz val="8"/>
      <color rgb="FF000000"/>
      <name val="B Titr"/>
      <charset val="178"/>
    </font>
    <font>
      <sz val="12"/>
      <color theme="1"/>
      <name val="B Titr"/>
      <charset val="178"/>
    </font>
    <font>
      <sz val="12"/>
      <color rgb="FF0062AC"/>
      <name val="B Titr"/>
      <charset val="178"/>
    </font>
    <font>
      <sz val="10"/>
      <color rgb="FF000000"/>
      <name val="B Titr"/>
      <charset val="178"/>
    </font>
    <font>
      <sz val="10"/>
      <color theme="1"/>
      <name val="B Titr"/>
      <charset val="178"/>
    </font>
    <font>
      <sz val="10"/>
      <color rgb="FF0062AC"/>
      <name val="B Titr"/>
      <charset val="178"/>
    </font>
    <font>
      <sz val="24"/>
      <color theme="1"/>
      <name val="B Titr"/>
      <charset val="178"/>
    </font>
    <font>
      <sz val="36"/>
      <color theme="1"/>
      <name val="B Titr"/>
      <charset val="178"/>
    </font>
    <font>
      <sz val="10"/>
      <color theme="0"/>
      <name val="B Titr"/>
      <charset val="178"/>
    </font>
    <font>
      <sz val="11"/>
      <color theme="1"/>
      <name val="Calibri"/>
      <family val="2"/>
      <scheme val="minor"/>
    </font>
    <font>
      <sz val="11"/>
      <name val="B Titr"/>
      <charset val="178"/>
    </font>
    <font>
      <sz val="11"/>
      <color theme="0"/>
      <name val="B Titr"/>
      <charset val="178"/>
    </font>
    <font>
      <sz val="11"/>
      <color rgb="FFFF0000"/>
      <name val="B Titr"/>
      <charset val="178"/>
    </font>
    <font>
      <sz val="14"/>
      <color theme="1"/>
      <name val="B Titr"/>
      <charset val="178"/>
    </font>
    <font>
      <b/>
      <sz val="14"/>
      <color theme="1"/>
      <name val="B Titr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09">
    <xf numFmtId="0" fontId="0" fillId="0" borderId="0" xfId="0" applyNumberFormat="1" applyFont="1" applyFill="1" applyBorder="1"/>
    <xf numFmtId="38" fontId="1" fillId="2" borderId="0" xfId="0" applyNumberFormat="1" applyFont="1" applyFill="1" applyBorder="1"/>
    <xf numFmtId="38" fontId="3" fillId="2" borderId="1" xfId="0" applyNumberFormat="1" applyFont="1" applyFill="1" applyBorder="1" applyAlignment="1">
      <alignment horizontal="right" vertical="center" readingOrder="2"/>
    </xf>
    <xf numFmtId="38" fontId="3" fillId="2" borderId="1" xfId="0" applyNumberFormat="1" applyFont="1" applyFill="1" applyBorder="1" applyAlignment="1">
      <alignment horizontal="center" vertical="center" readingOrder="2"/>
    </xf>
    <xf numFmtId="38" fontId="4" fillId="2" borderId="0" xfId="0" applyNumberFormat="1" applyFont="1" applyFill="1" applyBorder="1" applyAlignment="1">
      <alignment horizontal="right" vertical="center"/>
    </xf>
    <xf numFmtId="38" fontId="4" fillId="2" borderId="0" xfId="0" applyNumberFormat="1" applyFont="1" applyFill="1" applyBorder="1" applyAlignment="1">
      <alignment horizontal="center" vertical="center"/>
    </xf>
    <xf numFmtId="38" fontId="1" fillId="2" borderId="0" xfId="0" applyNumberFormat="1" applyFont="1" applyFill="1" applyBorder="1" applyAlignment="1">
      <alignment vertical="center"/>
    </xf>
    <xf numFmtId="38" fontId="1" fillId="2" borderId="1" xfId="0" applyNumberFormat="1" applyFont="1" applyFill="1" applyBorder="1" applyAlignment="1">
      <alignment vertical="center"/>
    </xf>
    <xf numFmtId="38" fontId="3" fillId="2" borderId="0" xfId="0" applyNumberFormat="1" applyFont="1" applyFill="1" applyBorder="1" applyAlignment="1">
      <alignment vertical="center" readingOrder="2"/>
    </xf>
    <xf numFmtId="38" fontId="3" fillId="2" borderId="2" xfId="0" applyNumberFormat="1" applyFont="1" applyFill="1" applyBorder="1" applyAlignment="1">
      <alignment horizontal="center" vertical="center" readingOrder="2"/>
    </xf>
    <xf numFmtId="38" fontId="3" fillId="2" borderId="0" xfId="0" applyNumberFormat="1" applyFont="1" applyFill="1" applyBorder="1" applyAlignment="1">
      <alignment horizontal="center" vertical="center" readingOrder="2"/>
    </xf>
    <xf numFmtId="38" fontId="3" fillId="2" borderId="1" xfId="0" applyNumberFormat="1" applyFont="1" applyFill="1" applyBorder="1" applyAlignment="1">
      <alignment vertical="center" readingOrder="2"/>
    </xf>
    <xf numFmtId="38" fontId="5" fillId="2" borderId="0" xfId="0" applyNumberFormat="1" applyFont="1" applyFill="1" applyBorder="1" applyAlignment="1">
      <alignment horizontal="right" vertical="center" readingOrder="1"/>
    </xf>
    <xf numFmtId="38" fontId="5" fillId="2" borderId="0" xfId="0" applyNumberFormat="1" applyFont="1" applyFill="1" applyBorder="1" applyAlignment="1">
      <alignment horizontal="right" vertical="center" readingOrder="2"/>
    </xf>
    <xf numFmtId="38" fontId="5" fillId="2" borderId="0" xfId="0" applyNumberFormat="1" applyFont="1" applyFill="1" applyBorder="1" applyAlignment="1">
      <alignment horizontal="center" vertical="center" readingOrder="2"/>
    </xf>
    <xf numFmtId="38" fontId="3" fillId="2" borderId="3" xfId="0" applyNumberFormat="1" applyFont="1" applyFill="1" applyBorder="1" applyAlignment="1">
      <alignment horizontal="center" vertical="center" readingOrder="2"/>
    </xf>
    <xf numFmtId="38" fontId="1" fillId="2" borderId="0" xfId="0" applyNumberFormat="1" applyFont="1" applyFill="1" applyBorder="1" applyAlignment="1">
      <alignment horizontal="center" vertical="center"/>
    </xf>
    <xf numFmtId="38" fontId="1" fillId="2" borderId="1" xfId="0" applyNumberFormat="1" applyFont="1" applyFill="1" applyBorder="1" applyAlignment="1">
      <alignment horizontal="center" vertical="center"/>
    </xf>
    <xf numFmtId="38" fontId="1" fillId="2" borderId="1" xfId="0" applyNumberFormat="1" applyFont="1" applyFill="1" applyBorder="1" applyAlignment="1">
      <alignment horizontal="right" vertical="center"/>
    </xf>
    <xf numFmtId="38" fontId="1" fillId="2" borderId="3" xfId="0" applyNumberFormat="1" applyFont="1" applyFill="1" applyBorder="1" applyAlignment="1">
      <alignment horizontal="center" vertical="center"/>
    </xf>
    <xf numFmtId="38" fontId="9" fillId="2" borderId="0" xfId="0" applyNumberFormat="1" applyFont="1" applyFill="1" applyBorder="1"/>
    <xf numFmtId="38" fontId="9" fillId="2" borderId="0" xfId="0" applyNumberFormat="1" applyFont="1" applyFill="1" applyBorder="1" applyAlignment="1">
      <alignment vertical="center"/>
    </xf>
    <xf numFmtId="38" fontId="8" fillId="2" borderId="0" xfId="0" applyNumberFormat="1" applyFont="1" applyFill="1" applyBorder="1" applyAlignment="1">
      <alignment vertical="center" readingOrder="2"/>
    </xf>
    <xf numFmtId="38" fontId="9" fillId="2" borderId="1" xfId="0" applyNumberFormat="1" applyFont="1" applyFill="1" applyBorder="1" applyAlignment="1">
      <alignment vertical="center"/>
    </xf>
    <xf numFmtId="38" fontId="9" fillId="2" borderId="1" xfId="0" applyNumberFormat="1" applyFont="1" applyFill="1" applyBorder="1" applyAlignment="1">
      <alignment horizontal="center" vertical="center"/>
    </xf>
    <xf numFmtId="38" fontId="4" fillId="2" borderId="0" xfId="0" applyNumberFormat="1" applyFont="1" applyFill="1" applyBorder="1" applyAlignment="1">
      <alignment horizontal="right" vertical="center" readingOrder="1"/>
    </xf>
    <xf numFmtId="38" fontId="4" fillId="2" borderId="0" xfId="0" applyNumberFormat="1" applyFont="1" applyFill="1" applyBorder="1" applyAlignment="1">
      <alignment horizontal="right" vertical="center" readingOrder="2"/>
    </xf>
    <xf numFmtId="38" fontId="4" fillId="2" borderId="0" xfId="0" applyNumberFormat="1" applyFont="1" applyFill="1" applyBorder="1" applyAlignment="1">
      <alignment horizontal="center" vertical="center" readingOrder="2"/>
    </xf>
    <xf numFmtId="38" fontId="7" fillId="2" borderId="0" xfId="0" applyNumberFormat="1" applyFont="1" applyFill="1" applyBorder="1" applyAlignment="1">
      <alignment vertical="center" readingOrder="2"/>
    </xf>
    <xf numFmtId="38" fontId="1" fillId="2" borderId="0" xfId="0" applyNumberFormat="1" applyFont="1" applyFill="1" applyBorder="1" applyAlignment="1">
      <alignment horizontal="right" vertical="center"/>
    </xf>
    <xf numFmtId="38" fontId="9" fillId="2" borderId="0" xfId="0" applyNumberFormat="1" applyFont="1" applyFill="1" applyBorder="1" applyAlignment="1">
      <alignment horizontal="center" vertical="center" readingOrder="2"/>
    </xf>
    <xf numFmtId="38" fontId="9" fillId="2" borderId="1" xfId="0" applyNumberFormat="1" applyFont="1" applyFill="1" applyBorder="1" applyAlignment="1">
      <alignment vertical="center" readingOrder="2"/>
    </xf>
    <xf numFmtId="38" fontId="9" fillId="2" borderId="0" xfId="0" applyNumberFormat="1" applyFont="1" applyFill="1" applyBorder="1" applyAlignment="1">
      <alignment horizontal="center" vertical="center" readingOrder="2"/>
    </xf>
    <xf numFmtId="38" fontId="9" fillId="2" borderId="0" xfId="0" applyNumberFormat="1" applyFont="1" applyFill="1" applyBorder="1" applyAlignment="1">
      <alignment horizontal="center"/>
    </xf>
    <xf numFmtId="38" fontId="9" fillId="2" borderId="0" xfId="0" applyNumberFormat="1" applyFont="1" applyFill="1" applyBorder="1" applyAlignment="1">
      <alignment horizontal="center" vertical="center"/>
    </xf>
    <xf numFmtId="38" fontId="9" fillId="2" borderId="0" xfId="0" applyNumberFormat="1" applyFont="1" applyFill="1" applyBorder="1" applyAlignment="1">
      <alignment horizontal="center" vertical="center"/>
    </xf>
    <xf numFmtId="38" fontId="9" fillId="2" borderId="1" xfId="0" applyNumberFormat="1" applyFont="1" applyFill="1" applyBorder="1" applyAlignment="1">
      <alignment horizontal="center" vertical="center"/>
    </xf>
    <xf numFmtId="38" fontId="3" fillId="2" borderId="3" xfId="0" applyNumberFormat="1" applyFont="1" applyFill="1" applyBorder="1" applyAlignment="1">
      <alignment horizontal="center" vertical="center" readingOrder="2"/>
    </xf>
    <xf numFmtId="38" fontId="11" fillId="2" borderId="0" xfId="0" applyNumberFormat="1" applyFont="1" applyFill="1" applyBorder="1"/>
    <xf numFmtId="38" fontId="11" fillId="2" borderId="0" xfId="0" applyNumberFormat="1" applyFont="1" applyFill="1" applyBorder="1" applyAlignment="1">
      <alignment vertical="top" wrapText="1"/>
    </xf>
    <xf numFmtId="38" fontId="11" fillId="2" borderId="0" xfId="0" applyNumberFormat="1" applyFont="1" applyFill="1" applyBorder="1" applyAlignment="1">
      <alignment horizontal="center"/>
    </xf>
    <xf numFmtId="38" fontId="11" fillId="2" borderId="0" xfId="0" applyNumberFormat="1" applyFont="1" applyFill="1" applyBorder="1" applyAlignment="1">
      <alignment vertical="top"/>
    </xf>
    <xf numFmtId="38" fontId="11" fillId="2" borderId="0" xfId="0" applyNumberFormat="1" applyFont="1" applyFill="1" applyBorder="1" applyAlignment="1">
      <alignment horizontal="center" vertical="top"/>
    </xf>
    <xf numFmtId="38" fontId="11" fillId="2" borderId="0" xfId="0" applyNumberFormat="1" applyFont="1" applyFill="1" applyBorder="1" applyAlignment="1">
      <alignment horizontal="center" vertical="top" wrapText="1"/>
    </xf>
    <xf numFmtId="0" fontId="4" fillId="2" borderId="0" xfId="0" applyNumberFormat="1" applyFont="1" applyFill="1" applyBorder="1" applyAlignment="1">
      <alignment horizontal="right" vertical="center"/>
    </xf>
    <xf numFmtId="40" fontId="4" fillId="2" borderId="0" xfId="0" applyNumberFormat="1" applyFont="1" applyFill="1" applyBorder="1" applyAlignment="1">
      <alignment horizontal="center" vertical="center"/>
    </xf>
    <xf numFmtId="40" fontId="9" fillId="2" borderId="0" xfId="0" applyNumberFormat="1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38" fontId="4" fillId="2" borderId="4" xfId="0" applyNumberFormat="1" applyFont="1" applyFill="1" applyBorder="1" applyAlignment="1">
      <alignment horizontal="center" vertical="center"/>
    </xf>
    <xf numFmtId="40" fontId="4" fillId="2" borderId="4" xfId="0" applyNumberFormat="1" applyFont="1" applyFill="1" applyBorder="1" applyAlignment="1">
      <alignment horizontal="center" vertical="center"/>
    </xf>
    <xf numFmtId="40" fontId="4" fillId="2" borderId="0" xfId="0" applyNumberFormat="1" applyFont="1" applyFill="1" applyBorder="1" applyAlignment="1">
      <alignment horizontal="center" vertical="center" readingOrder="2"/>
    </xf>
    <xf numFmtId="40" fontId="9" fillId="2" borderId="0" xfId="0" applyNumberFormat="1" applyFont="1" applyFill="1" applyBorder="1" applyAlignment="1">
      <alignment horizontal="center" vertical="center"/>
    </xf>
    <xf numFmtId="38" fontId="13" fillId="2" borderId="0" xfId="0" applyNumberFormat="1" applyFont="1" applyFill="1" applyBorder="1" applyAlignment="1">
      <alignment horizontal="center"/>
    </xf>
    <xf numFmtId="38" fontId="13" fillId="2" borderId="0" xfId="0" applyNumberFormat="1" applyFont="1" applyFill="1" applyBorder="1" applyAlignment="1">
      <alignment horizontal="center" vertical="center"/>
    </xf>
    <xf numFmtId="40" fontId="9" fillId="2" borderId="1" xfId="0" applyNumberFormat="1" applyFont="1" applyFill="1" applyBorder="1" applyAlignment="1">
      <alignment vertical="center"/>
    </xf>
    <xf numFmtId="38" fontId="4" fillId="2" borderId="0" xfId="0" applyNumberFormat="1" applyFont="1" applyFill="1" applyBorder="1" applyAlignment="1">
      <alignment vertical="center" readingOrder="2"/>
    </xf>
    <xf numFmtId="38" fontId="13" fillId="2" borderId="0" xfId="0" applyNumberFormat="1" applyFont="1" applyFill="1" applyBorder="1"/>
    <xf numFmtId="40" fontId="3" fillId="2" borderId="3" xfId="0" applyNumberFormat="1" applyFont="1" applyFill="1" applyBorder="1" applyAlignment="1">
      <alignment horizontal="center" vertical="center" readingOrder="2"/>
    </xf>
    <xf numFmtId="40" fontId="5" fillId="2" borderId="0" xfId="0" applyNumberFormat="1" applyFont="1" applyFill="1" applyBorder="1" applyAlignment="1">
      <alignment horizontal="center" vertical="center" readingOrder="2"/>
    </xf>
    <xf numFmtId="40" fontId="1" fillId="2" borderId="0" xfId="0" applyNumberFormat="1" applyFont="1" applyFill="1" applyBorder="1" applyAlignment="1">
      <alignment vertical="center"/>
    </xf>
    <xf numFmtId="38" fontId="12" fillId="2" borderId="0" xfId="0" applyNumberFormat="1" applyFont="1" applyFill="1" applyBorder="1" applyAlignment="1">
      <alignment horizontal="center"/>
    </xf>
    <xf numFmtId="38" fontId="11" fillId="2" borderId="0" xfId="0" applyNumberFormat="1" applyFont="1" applyFill="1" applyBorder="1" applyAlignment="1">
      <alignment horizontal="center" vertical="top"/>
    </xf>
    <xf numFmtId="38" fontId="11" fillId="2" borderId="0" xfId="0" applyNumberFormat="1" applyFont="1" applyFill="1" applyBorder="1" applyAlignment="1">
      <alignment horizontal="center" vertical="top" wrapText="1"/>
    </xf>
    <xf numFmtId="38" fontId="11" fillId="2" borderId="0" xfId="0" applyNumberFormat="1" applyFont="1" applyFill="1" applyBorder="1" applyAlignment="1">
      <alignment horizontal="center"/>
    </xf>
    <xf numFmtId="38" fontId="11" fillId="2" borderId="0" xfId="0" applyNumberFormat="1" applyFont="1" applyFill="1" applyBorder="1" applyAlignment="1">
      <alignment horizontal="center" vertical="center"/>
    </xf>
    <xf numFmtId="38" fontId="9" fillId="2" borderId="1" xfId="0" applyNumberFormat="1" applyFont="1" applyFill="1" applyBorder="1" applyAlignment="1">
      <alignment horizontal="center" vertical="center" readingOrder="2"/>
    </xf>
    <xf numFmtId="38" fontId="9" fillId="2" borderId="2" xfId="0" applyNumberFormat="1" applyFont="1" applyFill="1" applyBorder="1" applyAlignment="1">
      <alignment horizontal="center" vertical="center" readingOrder="2"/>
    </xf>
    <xf numFmtId="38" fontId="9" fillId="2" borderId="2" xfId="0" applyNumberFormat="1" applyFont="1" applyFill="1" applyBorder="1" applyAlignment="1">
      <alignment horizontal="center" vertical="center" wrapText="1" readingOrder="2"/>
    </xf>
    <xf numFmtId="40" fontId="9" fillId="2" borderId="2" xfId="0" applyNumberFormat="1" applyFont="1" applyFill="1" applyBorder="1" applyAlignment="1">
      <alignment horizontal="center" vertical="center" readingOrder="2"/>
    </xf>
    <xf numFmtId="40" fontId="9" fillId="2" borderId="1" xfId="0" applyNumberFormat="1" applyFont="1" applyFill="1" applyBorder="1" applyAlignment="1">
      <alignment horizontal="center" vertical="center" readingOrder="2"/>
    </xf>
    <xf numFmtId="38" fontId="9" fillId="2" borderId="0" xfId="0" applyNumberFormat="1" applyFont="1" applyFill="1" applyBorder="1" applyAlignment="1">
      <alignment horizontal="center" vertical="center"/>
    </xf>
    <xf numFmtId="38" fontId="9" fillId="2" borderId="0" xfId="0" applyNumberFormat="1" applyFont="1" applyFill="1" applyBorder="1" applyAlignment="1">
      <alignment horizontal="center" vertical="center" readingOrder="2"/>
    </xf>
    <xf numFmtId="38" fontId="9" fillId="2" borderId="2" xfId="0" applyNumberFormat="1" applyFont="1" applyFill="1" applyBorder="1" applyAlignment="1">
      <alignment horizontal="center" vertical="center"/>
    </xf>
    <xf numFmtId="38" fontId="10" fillId="2" borderId="0" xfId="0" applyNumberFormat="1" applyFont="1" applyFill="1" applyBorder="1" applyAlignment="1">
      <alignment horizontal="right" vertical="center" readingOrder="2"/>
    </xf>
    <xf numFmtId="38" fontId="9" fillId="2" borderId="1" xfId="0" applyNumberFormat="1" applyFont="1" applyFill="1" applyBorder="1" applyAlignment="1">
      <alignment horizontal="center" vertical="center"/>
    </xf>
    <xf numFmtId="38" fontId="6" fillId="2" borderId="0" xfId="0" applyNumberFormat="1" applyFont="1" applyFill="1" applyBorder="1" applyAlignment="1">
      <alignment horizontal="center" vertical="center"/>
    </xf>
    <xf numFmtId="38" fontId="7" fillId="2" borderId="0" xfId="0" applyNumberFormat="1" applyFont="1" applyFill="1" applyBorder="1" applyAlignment="1">
      <alignment horizontal="right" vertical="center" readingOrder="2"/>
    </xf>
    <xf numFmtId="38" fontId="9" fillId="2" borderId="2" xfId="0" applyNumberFormat="1" applyFont="1" applyFill="1" applyBorder="1" applyAlignment="1">
      <alignment horizontal="center" vertical="center" wrapText="1"/>
    </xf>
    <xf numFmtId="38" fontId="9" fillId="2" borderId="0" xfId="0" applyNumberFormat="1" applyFont="1" applyFill="1" applyBorder="1" applyAlignment="1">
      <alignment horizontal="center" vertical="center" wrapText="1"/>
    </xf>
    <xf numFmtId="40" fontId="9" fillId="2" borderId="2" xfId="0" applyNumberFormat="1" applyFont="1" applyFill="1" applyBorder="1" applyAlignment="1">
      <alignment horizontal="center" vertical="center" wrapText="1" readingOrder="2"/>
    </xf>
    <xf numFmtId="38" fontId="8" fillId="2" borderId="1" xfId="0" applyNumberFormat="1" applyFont="1" applyFill="1" applyBorder="1" applyAlignment="1">
      <alignment horizontal="center" vertical="center" readingOrder="2"/>
    </xf>
    <xf numFmtId="38" fontId="1" fillId="2" borderId="1" xfId="0" applyNumberFormat="1" applyFont="1" applyFill="1" applyBorder="1" applyAlignment="1">
      <alignment horizontal="center" vertical="center"/>
    </xf>
    <xf numFmtId="38" fontId="1" fillId="2" borderId="0" xfId="0" applyNumberFormat="1" applyFont="1" applyFill="1" applyBorder="1" applyAlignment="1">
      <alignment horizontal="center" vertical="center"/>
    </xf>
    <xf numFmtId="38" fontId="3" fillId="2" borderId="2" xfId="0" applyNumberFormat="1" applyFont="1" applyFill="1" applyBorder="1" applyAlignment="1">
      <alignment horizontal="center" vertical="center" readingOrder="2"/>
    </xf>
    <xf numFmtId="38" fontId="3" fillId="2" borderId="0" xfId="0" applyNumberFormat="1" applyFont="1" applyFill="1" applyBorder="1" applyAlignment="1">
      <alignment horizontal="center" vertical="center" readingOrder="2"/>
    </xf>
    <xf numFmtId="38" fontId="3" fillId="2" borderId="1" xfId="0" applyNumberFormat="1" applyFont="1" applyFill="1" applyBorder="1" applyAlignment="1">
      <alignment horizontal="center" vertical="center" readingOrder="2"/>
    </xf>
    <xf numFmtId="38" fontId="2" fillId="2" borderId="0" xfId="0" applyNumberFormat="1" applyFont="1" applyFill="1" applyBorder="1" applyAlignment="1">
      <alignment horizontal="right" vertical="center" readingOrder="2"/>
    </xf>
    <xf numFmtId="38" fontId="1" fillId="2" borderId="2" xfId="0" applyNumberFormat="1" applyFont="1" applyFill="1" applyBorder="1" applyAlignment="1">
      <alignment vertical="center"/>
    </xf>
    <xf numFmtId="38" fontId="1" fillId="2" borderId="0" xfId="0" applyNumberFormat="1" applyFont="1" applyFill="1" applyBorder="1" applyAlignment="1">
      <alignment vertical="center"/>
    </xf>
    <xf numFmtId="38" fontId="3" fillId="2" borderId="3" xfId="0" applyNumberFormat="1" applyFont="1" applyFill="1" applyBorder="1" applyAlignment="1">
      <alignment horizontal="center" vertical="center" readingOrder="2"/>
    </xf>
    <xf numFmtId="38" fontId="1" fillId="2" borderId="3" xfId="0" applyNumberFormat="1" applyFont="1" applyFill="1" applyBorder="1" applyAlignment="1">
      <alignment horizontal="center" vertical="center"/>
    </xf>
    <xf numFmtId="38" fontId="16" fillId="2" borderId="0" xfId="0" applyNumberFormat="1" applyFont="1" applyFill="1" applyBorder="1" applyAlignment="1">
      <alignment vertical="center"/>
    </xf>
    <xf numFmtId="3" fontId="16" fillId="2" borderId="0" xfId="0" applyNumberFormat="1" applyFont="1" applyFill="1" applyBorder="1"/>
    <xf numFmtId="3" fontId="1" fillId="2" borderId="6" xfId="1" applyNumberFormat="1" applyFont="1" applyFill="1" applyBorder="1" applyAlignment="1">
      <alignment horizontal="center" vertical="center"/>
    </xf>
    <xf numFmtId="2" fontId="15" fillId="3" borderId="6" xfId="0" applyNumberFormat="1" applyFont="1" applyFill="1" applyBorder="1" applyAlignment="1">
      <alignment horizontal="center"/>
    </xf>
    <xf numFmtId="2" fontId="15" fillId="3" borderId="6" xfId="2" applyNumberFormat="1" applyFont="1" applyFill="1" applyBorder="1" applyAlignment="1">
      <alignment horizontal="center"/>
    </xf>
    <xf numFmtId="0" fontId="1" fillId="2" borderId="0" xfId="0" applyNumberFormat="1" applyFont="1" applyFill="1" applyBorder="1"/>
    <xf numFmtId="0" fontId="1" fillId="2" borderId="0" xfId="0" applyNumberFormat="1" applyFont="1" applyFill="1" applyBorder="1" applyAlignment="1">
      <alignment horizontal="center"/>
    </xf>
    <xf numFmtId="2" fontId="15" fillId="2" borderId="6" xfId="0" applyNumberFormat="1" applyFont="1" applyFill="1" applyBorder="1" applyAlignment="1">
      <alignment horizontal="center"/>
    </xf>
    <xf numFmtId="2" fontId="15" fillId="2" borderId="6" xfId="2" applyNumberFormat="1" applyFont="1" applyFill="1" applyBorder="1" applyAlignment="1">
      <alignment horizontal="center"/>
    </xf>
    <xf numFmtId="0" fontId="18" fillId="2" borderId="0" xfId="0" applyNumberFormat="1" applyFont="1" applyFill="1" applyBorder="1" applyAlignment="1">
      <alignment horizontal="center"/>
    </xf>
    <xf numFmtId="0" fontId="19" fillId="4" borderId="5" xfId="0" applyFont="1" applyFill="1" applyBorder="1" applyAlignment="1" applyProtection="1">
      <alignment horizontal="center" wrapText="1"/>
      <protection locked="0"/>
    </xf>
    <xf numFmtId="0" fontId="19" fillId="4" borderId="7" xfId="0" applyFont="1" applyFill="1" applyBorder="1" applyAlignment="1" applyProtection="1">
      <alignment horizontal="center"/>
      <protection locked="0"/>
    </xf>
    <xf numFmtId="0" fontId="19" fillId="4" borderId="8" xfId="0" applyFont="1" applyFill="1" applyBorder="1" applyAlignment="1" applyProtection="1">
      <alignment horizontal="center"/>
      <protection locked="0"/>
    </xf>
    <xf numFmtId="0" fontId="17" fillId="4" borderId="6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right" vertical="center"/>
    </xf>
  </cellXfs>
  <cellStyles count="3">
    <cellStyle name="Comma" xfId="1" builtinId="3"/>
    <cellStyle name="Normal" xfId="0" builtinId="0"/>
    <cellStyle name="Percent" xfId="2" builtinId="5"/>
  </cellStyles>
  <dxfs count="46">
    <dxf>
      <alignment horizontal="center" vertical="center" textRotation="0" wrapText="0" indent="0" justifyLastLine="0" shrinkToFit="0"/>
    </dxf>
    <dxf>
      <alignment horizontal="center" vertical="center" textRotation="0" wrapText="0" indent="0" justifyLastLine="0" shrinkToFit="0"/>
    </dxf>
    <dxf>
      <alignment horizontal="center" vertical="center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numFmt numFmtId="8" formatCode="#,##0.00_);[Red]\(#,##0.00\)"/>
    </dxf>
    <dxf>
      <numFmt numFmtId="8" formatCode="#,##0.00_);[Red]\(#,##0.00\)"/>
    </dxf>
    <dxf>
      <numFmt numFmtId="6" formatCode="#,##0_);[Red]\(#,##0\)"/>
    </dxf>
    <dxf>
      <numFmt numFmtId="6" formatCode="#,##0_);[Red]\(#,##0\)"/>
    </dxf>
    <dxf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/>
    </dxf>
    <dxf>
      <alignment horizontal="center" vertical="center" textRotation="0" wrapText="0" indent="0" justifyLastLine="0" shrinkToFit="0"/>
    </dxf>
    <dxf>
      <alignment horizontal="center" vertical="center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numFmt numFmtId="8" formatCode="#,##0.00_);[Red]\(#,##0.00\)"/>
    </dxf>
    <dxf>
      <alignment horizontal="center" vertical="center" textRotation="0" wrapText="0" indent="0" justifyLastLine="0" shrinkToFit="0"/>
    </dxf>
    <dxf>
      <alignment horizontal="center" vertical="center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numFmt numFmtId="8" formatCode="#,##0.00_);[Red]\(#,##0.00\)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6" formatCode="#,##0_);[Red]\(#,##0\)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indent="0" justifyLastLine="0" shrinkToFit="0"/>
    </dxf>
    <dxf>
      <alignment horizontal="center" vertical="center" textRotation="0" indent="0" justifyLastLine="0" shrinkToFit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330131</xdr:colOff>
      <xdr:row>1</xdr:row>
      <xdr:rowOff>363683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90985494" y="0"/>
          <a:ext cx="2139881" cy="95105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1902117</xdr:colOff>
      <xdr:row>2</xdr:row>
      <xdr:rowOff>282014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3013758" y="0"/>
          <a:ext cx="1902117" cy="85351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1902117</xdr:colOff>
      <xdr:row>2</xdr:row>
      <xdr:rowOff>282014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9975283" y="0"/>
          <a:ext cx="1902117" cy="85351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1193838</xdr:colOff>
      <xdr:row>3</xdr:row>
      <xdr:rowOff>53414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78537" y="57150"/>
          <a:ext cx="1908213" cy="85351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1908213</xdr:colOff>
      <xdr:row>2</xdr:row>
      <xdr:rowOff>282014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9407212" y="0"/>
          <a:ext cx="1908213" cy="85351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1908213</xdr:colOff>
      <xdr:row>1</xdr:row>
      <xdr:rowOff>348689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53355787" y="0"/>
          <a:ext cx="1908213" cy="8535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38100</xdr:rowOff>
    </xdr:from>
    <xdr:to>
      <xdr:col>1</xdr:col>
      <xdr:colOff>82481</xdr:colOff>
      <xdr:row>3</xdr:row>
      <xdr:rowOff>27133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3156994" y="38100"/>
          <a:ext cx="2139881" cy="9510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257885</xdr:colOff>
      <xdr:row>2</xdr:row>
      <xdr:rowOff>303358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7089569" y="0"/>
          <a:ext cx="2139881" cy="95105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486831</xdr:colOff>
      <xdr:row>2</xdr:row>
      <xdr:rowOff>303358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683422" y="0"/>
          <a:ext cx="2145978" cy="95105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1905000</xdr:colOff>
      <xdr:row>2</xdr:row>
      <xdr:rowOff>304077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51321" y="0"/>
          <a:ext cx="1905000" cy="95105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104947</xdr:colOff>
      <xdr:row>2</xdr:row>
      <xdr:rowOff>304077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73190" y="0"/>
          <a:ext cx="1902117" cy="95105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1902117</xdr:colOff>
      <xdr:row>2</xdr:row>
      <xdr:rowOff>278562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14048732" y="0"/>
          <a:ext cx="1902117" cy="85365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1902117</xdr:colOff>
      <xdr:row>2</xdr:row>
      <xdr:rowOff>205814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2146983" y="0"/>
          <a:ext cx="1902117" cy="85351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1902117</xdr:colOff>
      <xdr:row>2</xdr:row>
      <xdr:rowOff>205814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3251883" y="0"/>
          <a:ext cx="1902117" cy="8535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&#1589;&#1606;&#1583;&#1608;&#1602;%20&#1576;&#1575;&#1586;&#1575;&#1585;&#1711;&#1585;&#1583;&#1575;&#1606;&#1740;%20&#1588;&#1587;&#1578;&#1575;\Sandogh-Public\&#1705;&#1601;&#1575;&#1740;&#1578;%20&#1587;&#1585;&#1605;&#1575;&#1740;&#1607;\14010631\1401-06-31-&#1705;&#1601;&#1575;&#1740;&#157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ریز محاسبات"/>
      <sheetName val="جدول نسبت ها"/>
      <sheetName val="Sheet2"/>
    </sheetNames>
    <sheetDataSet>
      <sheetData sheetId="0">
        <row r="1">
          <cell r="A1" t="str">
            <v>نسبت های کفایت سرمایۀ صندوق سرمایه گذاری اختصاصی بازارگردانی صبا گستر نفت و گاز تامین در تاریخ 1401/06/31</v>
          </cell>
        </row>
        <row r="83">
          <cell r="E83">
            <v>76241276</v>
          </cell>
          <cell r="F83">
            <v>52348494.050000012</v>
          </cell>
          <cell r="G83">
            <v>68094265</v>
          </cell>
        </row>
        <row r="166">
          <cell r="E166">
            <v>0</v>
          </cell>
          <cell r="F166">
            <v>0</v>
          </cell>
          <cell r="G166">
            <v>0</v>
          </cell>
        </row>
        <row r="182">
          <cell r="E182">
            <v>272023</v>
          </cell>
          <cell r="F182">
            <v>223208.2</v>
          </cell>
          <cell r="G182">
            <v>198800.8</v>
          </cell>
        </row>
        <row r="194">
          <cell r="E194">
            <v>0</v>
          </cell>
          <cell r="F194">
            <v>0</v>
          </cell>
          <cell r="G194">
            <v>0</v>
          </cell>
        </row>
        <row r="254">
          <cell r="E254">
            <v>1551055</v>
          </cell>
          <cell r="F254">
            <v>775527.5</v>
          </cell>
          <cell r="G254">
            <v>7755275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id="1" name="Table1" displayName="Table1" ref="A10:N104" headerRowCount="0">
  <tableColumns count="14">
    <tableColumn id="1" name="گازلوله (پلوله)"/>
    <tableColumn id="2" name="1034148"/>
    <tableColumn id="3" name="23362758804.0000"/>
    <tableColumn id="4" name="22527292638.0000"/>
    <tableColumn id="5" name="1836801"/>
    <tableColumn id="6" name="38974051640"/>
    <tableColumn id="7" name="576661"/>
    <tableColumn id="8" name="12623874985"/>
    <tableColumn id="9" name="2294288" dataDxfId="45"/>
    <tableColumn id="10" name="20,000" dataDxfId="44"/>
    <tableColumn id="11" name="49712935459.0000"/>
    <tableColumn id="12" name="45850886825.0000"/>
    <tableColumn id="13" name="0.06" dataDxfId="4"/>
    <tableColumn id="14" name="Column1" dataDxfId="3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id="9" name="Table9" displayName="Table9" ref="A10:I32" headerRowCount="0">
  <tableColumns count="9">
    <tableColumn id="1" name="اسنادخزانه-م2بودجه00-031024 (اخزا002)"/>
    <tableColumn id="2" name="0"/>
    <tableColumn id="3" name="Column3"/>
    <tableColumn id="4" name="Column4"/>
    <tableColumn id="5" name="Column5"/>
    <tableColumn id="6" name="Column6"/>
    <tableColumn id="7" name="Column7"/>
    <tableColumn id="8" name="112039050.0000"/>
    <tableColumn id="9" name="Column9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10" name="Table10" displayName="Table10" ref="A9:E90" headerRowCount="0">
  <tableColumns count="5">
    <tableColumn id="1" name="رفاه-تاپیکو"/>
    <tableColumn id="3" name="22861927"/>
    <tableColumn id="4" name="Column4"/>
    <tableColumn id="5" name="647235312"/>
    <tableColumn id="6" name="Column6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id="12" name="Table12" displayName="Table12" ref="A8:C10" headerRowCount="0">
  <tableColumns count="3">
    <tableColumn id="1" name="سایر درآمدها"/>
    <tableColumn id="2" name="0.0000"/>
    <tableColumn id="3" name="44835170112.000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9:T15" headerRowCount="0">
  <tableColumns count="20">
    <tableColumn id="1" name="مرابحه عام دولت3-ش.خ0211 (اراد32)" dataDxfId="43"/>
    <tableColumn id="2" name="بلی" dataDxfId="42"/>
    <tableColumn id="3" name="Column3" dataDxfId="41"/>
    <tableColumn id="4" name="1399/09/13" dataDxfId="40"/>
    <tableColumn id="5" name="1402/11/13" dataDxfId="39"/>
    <tableColumn id="6" name="1000000.0000" dataDxfId="38"/>
    <tableColumn id="7" name="15.00" dataDxfId="37"/>
    <tableColumn id="8" name="39944" dataDxfId="36"/>
    <tableColumn id="9" name="39972959400.0000" dataDxfId="35"/>
    <tableColumn id="10" name="38318438977.0000" dataDxfId="34"/>
    <tableColumn id="11" name="0" dataDxfId="33"/>
    <tableColumn id="12" name="Column12" dataDxfId="32"/>
    <tableColumn id="13" name="Column13" dataDxfId="31"/>
    <tableColumn id="14" name="Column14" dataDxfId="30"/>
    <tableColumn id="15" name="Column15" dataDxfId="29"/>
    <tableColumn id="16" name="930,000" dataDxfId="28"/>
    <tableColumn id="17" name="Column17" dataDxfId="27">
      <calculatedColumnFormula>Table2[[#This Row],[39972959400.0000]]+Table2[[#This Row],[Column12]]-Table2[[#This Row],[Column14]]</calculatedColumnFormula>
    </tableColumn>
    <tableColumn id="18" name="37120987759.0000" dataDxfId="26"/>
    <tableColumn id="19" name="0.05" dataDxfId="25"/>
    <tableColumn id="20" name="Column1" dataDxfId="24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9:I90" headerRowCount="0">
  <tableColumns count="9">
    <tableColumn id="1" name="رفاه-تاپیکو" dataDxfId="23"/>
    <tableColumn id="2" name="262546747"/>
    <tableColumn id="3" name="سپرده سرمایه‌گذاری" dataDxfId="22"/>
    <tableColumn id="6" name="2691784302.0000"/>
    <tableColumn id="7" name="58595357939.0000"/>
    <tableColumn id="8" name="59541262175.0000"/>
    <tableColumn id="9" name="1745880066.0000"/>
    <tableColumn id="10" name="0.00" dataDxfId="21"/>
    <tableColumn id="4" name="Column1" dataDxfId="20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11" name="Table11" displayName="Table11" ref="A6:E10" headerRowCount="0">
  <tableColumns count="5">
    <tableColumn id="1" name="درآمد حاصل از سرمایه­گذاری در سهام و حق تقدم سهام و صندوق‌های سرمایه‌گذاری"/>
    <tableColumn id="2" name="1-2"/>
    <tableColumn id="3" name="-4942152170309.0000" dataDxfId="10">
      <calculatedColumnFormula>'درآمد سرمایه گذاری در سهام و ص '!J116</calculatedColumnFormula>
    </tableColumn>
    <tableColumn id="4" name="100.30" dataDxfId="9">
      <calculatedColumnFormula>(Table11[[#This Row],[-4942152170309.0000]]/C10)*100</calculatedColumnFormula>
    </tableColumn>
    <tableColumn id="5" name="-7.15" dataDxfId="8">
      <calculatedColumnFormula>(Table11[[#This Row],[-4942152170309.0000]]/C13)*100</calculatedColumnFormula>
    </tableColumn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4" name="Table4" displayName="Table4" ref="A7:J80" headerRowCount="0">
  <tableColumns count="10">
    <tableColumn id="1" name="سیمان ارومیه (ساروم)"/>
    <tableColumn id="2" name="1401/02/10"/>
    <tableColumn id="3" name="571425.0000"/>
    <tableColumn id="4" name="6130.0000"/>
    <tableColumn id="5" name="0"/>
    <tableColumn id="6" name="Column6"/>
    <tableColumn id="7" name="Column7"/>
    <tableColumn id="8" name="3502835250" dataDxfId="2"/>
    <tableColumn id="9" name="Column9" dataDxfId="1"/>
    <tableColumn id="10" name="Column10" dataDxfId="0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5" name="Table5" displayName="Table5" ref="A7:J100" headerRowCount="0">
  <tableColumns count="10">
    <tableColumn id="1" name="مرابحه عام دولت3-ش.خ 0303 (اراد33)"/>
    <tableColumn id="2" name="1401/09/27" dataDxfId="19"/>
    <tableColumn id="3" name="1403/03/27" dataDxfId="18"/>
    <tableColumn id="4" name="15.00" dataDxfId="17"/>
    <tableColumn id="5" name="3613466134"/>
    <tableColumn id="6" name="0"/>
    <tableColumn id="7" name="Column7"/>
    <tableColumn id="8" name="11503168010"/>
    <tableColumn id="9" name="Column9"/>
    <tableColumn id="10" name="Column10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6" name="Table6" displayName="Table6" ref="A7:L121" headerRowCount="0">
  <tableColumns count="12">
    <tableColumn id="1" name="پارس الکتریک (لپارس)"/>
    <tableColumn id="2" name="25428"/>
    <tableColumn id="3" name="2072085795"/>
    <tableColumn id="10" name="Column1" dataDxfId="16">
      <calculatedColumnFormula>-1*Table6[[#This Row],[-2421926872.0000]]</calculatedColumnFormula>
    </tableColumn>
    <tableColumn id="4" name="-2421926872.0000"/>
    <tableColumn id="5" name="-349841077.0000"/>
    <tableColumn id="6" name="2040685"/>
    <tableColumn id="7" name="212568975316"/>
    <tableColumn id="11" name="Column2" dataDxfId="15">
      <calculatedColumnFormula>-1*Table6[[#This Row],[-194944029420.0000]]</calculatedColumnFormula>
    </tableColumn>
    <tableColumn id="8" name="-194944029420.0000"/>
    <tableColumn id="9" name="17624945896.0000"/>
    <tableColumn id="12" name="Column3" dataDxfId="14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7" name="Table7" displayName="Table7" ref="A7:K111" headerRowCount="0">
  <tableColumns count="11">
    <tableColumn id="1" name="گازلوله (پلوله)"/>
    <tableColumn id="2" name="2294288"/>
    <tableColumn id="3" name="45850886825.0000"/>
    <tableColumn id="10" name="Column1" dataDxfId="13">
      <calculatedColumnFormula>-1*Table7[[#This Row],[-48877469973.0000]]</calculatedColumnFormula>
    </tableColumn>
    <tableColumn id="4" name="-48877469973.0000"/>
    <tableColumn id="5" name="-3026583148"/>
    <tableColumn id="6" name="Column6"/>
    <tableColumn id="7" name="Column7"/>
    <tableColumn id="11" name="Column2" dataDxfId="12">
      <calculatedColumnFormula>-1*Table7[[#This Row],[-49712933753.0000]]</calculatedColumnFormula>
    </tableColumn>
    <tableColumn id="8" name="-49712933753.0000"/>
    <tableColumn id="9" name="-3862046928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8" name="Table8" displayName="Table8" ref="A11:M116" headerRowCount="0">
  <tableColumns count="13">
    <tableColumn id="1" name="گازلوله (پلوله)"/>
    <tableColumn id="2" name="1574884"/>
    <tableColumn id="3" name="-3026583148"/>
    <tableColumn id="4" name="-66937133.0000"/>
    <tableColumn id="5" name="-3091945397.0000"/>
    <tableColumn id="6" name="0.06" dataDxfId="11"/>
    <tableColumn id="7" name="82960809"/>
    <tableColumn id="8" name="-3862046928"/>
    <tableColumn id="9" name="3337088272.0000"/>
    <tableColumn id="10" name="-441997847.0000"/>
    <tableColumn id="11" name="-0.02" dataDxfId="7"/>
    <tableColumn id="12" name="Column1" dataDxfId="6"/>
    <tableColumn id="13" name="Column2" dataDxfId="5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32"/>
  <sheetViews>
    <sheetView rightToLeft="1" tabSelected="1" view="pageBreakPreview" zoomScale="60" zoomScaleNormal="100" workbookViewId="0">
      <selection activeCell="I16" sqref="I16"/>
    </sheetView>
  </sheetViews>
  <sheetFormatPr defaultRowHeight="45.75" customHeight="1" x14ac:dyDescent="1.25"/>
  <cols>
    <col min="1" max="8" width="9.140625" style="38"/>
    <col min="9" max="9" width="97.42578125" style="38" customWidth="1"/>
    <col min="10" max="10" width="36.5703125" style="38" customWidth="1"/>
    <col min="11" max="11" width="9.140625" style="38"/>
    <col min="12" max="12" width="35.28515625" style="38" customWidth="1"/>
    <col min="13" max="16384" width="9.140625" style="38"/>
  </cols>
  <sheetData>
    <row r="3" spans="1:14" ht="74.25" customHeight="1" x14ac:dyDescent="1.9">
      <c r="A3" s="61" t="s">
        <v>231</v>
      </c>
      <c r="B3" s="61"/>
      <c r="C3" s="61"/>
      <c r="D3" s="61"/>
      <c r="E3" s="61"/>
      <c r="F3" s="61"/>
      <c r="G3" s="61"/>
      <c r="H3" s="61"/>
      <c r="I3" s="61"/>
    </row>
    <row r="4" spans="1:14" ht="45.75" customHeight="1" x14ac:dyDescent="1.25">
      <c r="D4" s="39"/>
      <c r="E4" s="39"/>
      <c r="F4" s="39"/>
      <c r="G4" s="39"/>
      <c r="H4" s="39"/>
      <c r="I4" s="39"/>
      <c r="J4" s="39"/>
      <c r="K4" s="39"/>
      <c r="L4" s="39"/>
    </row>
    <row r="5" spans="1:14" ht="45.75" customHeight="1" x14ac:dyDescent="1.25">
      <c r="D5" s="39"/>
      <c r="E5" s="39"/>
      <c r="F5" s="39"/>
      <c r="G5" s="39"/>
      <c r="H5" s="39"/>
      <c r="I5" s="39"/>
      <c r="J5" s="39"/>
      <c r="K5" s="39"/>
      <c r="L5" s="39"/>
    </row>
    <row r="6" spans="1:14" ht="45.75" customHeight="1" x14ac:dyDescent="1.25">
      <c r="D6" s="39"/>
      <c r="E6" s="39"/>
      <c r="F6" s="39"/>
      <c r="G6" s="39"/>
      <c r="H6" s="39"/>
      <c r="I6" s="39"/>
      <c r="J6" s="39"/>
      <c r="K6" s="39"/>
      <c r="L6" s="39"/>
    </row>
    <row r="7" spans="1:14" ht="45.75" customHeight="1" x14ac:dyDescent="1.25">
      <c r="A7" s="64" t="s">
        <v>372</v>
      </c>
      <c r="B7" s="64"/>
      <c r="C7" s="64"/>
      <c r="D7" s="64"/>
      <c r="E7" s="64"/>
      <c r="F7" s="64"/>
      <c r="G7" s="64"/>
      <c r="H7" s="64"/>
      <c r="I7" s="64"/>
      <c r="J7" s="39"/>
      <c r="K7" s="39"/>
      <c r="L7" s="39"/>
      <c r="M7" s="39"/>
      <c r="N7" s="39"/>
    </row>
    <row r="8" spans="1:14" ht="45.75" customHeight="1" x14ac:dyDescent="1.25">
      <c r="A8" s="40"/>
      <c r="B8" s="40"/>
      <c r="C8" s="40"/>
      <c r="D8" s="40"/>
      <c r="E8" s="40"/>
      <c r="F8" s="40"/>
      <c r="G8" s="40"/>
      <c r="H8" s="40"/>
      <c r="I8" s="40"/>
      <c r="J8" s="39"/>
      <c r="K8" s="39"/>
      <c r="L8" s="39"/>
      <c r="M8" s="39"/>
      <c r="N8" s="39"/>
    </row>
    <row r="9" spans="1:14" ht="45.75" customHeight="1" x14ac:dyDescent="1.25">
      <c r="A9" s="62" t="s">
        <v>0</v>
      </c>
      <c r="B9" s="62"/>
      <c r="C9" s="62"/>
      <c r="D9" s="62"/>
      <c r="E9" s="62"/>
      <c r="F9" s="62"/>
      <c r="G9" s="62"/>
      <c r="H9" s="62"/>
      <c r="I9" s="62"/>
      <c r="J9" s="41"/>
      <c r="K9" s="41"/>
      <c r="L9" s="41"/>
    </row>
    <row r="10" spans="1:14" ht="45.75" customHeight="1" x14ac:dyDescent="1.25">
      <c r="A10" s="40"/>
      <c r="B10" s="40"/>
      <c r="C10" s="40"/>
      <c r="D10" s="42"/>
      <c r="E10" s="42"/>
      <c r="F10" s="42"/>
      <c r="G10" s="42"/>
      <c r="H10" s="42"/>
      <c r="I10" s="42"/>
      <c r="J10" s="41"/>
      <c r="K10" s="41"/>
      <c r="L10" s="41"/>
    </row>
    <row r="11" spans="1:14" ht="45.75" customHeight="1" x14ac:dyDescent="1.25">
      <c r="A11" s="63" t="s">
        <v>232</v>
      </c>
      <c r="B11" s="63"/>
      <c r="C11" s="63"/>
      <c r="D11" s="63"/>
      <c r="E11" s="63"/>
      <c r="F11" s="63"/>
      <c r="G11" s="63"/>
      <c r="H11" s="63"/>
      <c r="I11" s="63"/>
      <c r="J11" s="39"/>
      <c r="K11" s="39"/>
      <c r="L11" s="39"/>
    </row>
    <row r="12" spans="1:14" ht="45.75" customHeight="1" x14ac:dyDescent="1.25">
      <c r="A12" s="40"/>
      <c r="B12" s="40"/>
      <c r="C12" s="40"/>
      <c r="D12" s="43"/>
      <c r="E12" s="43"/>
      <c r="F12" s="43"/>
      <c r="G12" s="43"/>
      <c r="H12" s="43"/>
      <c r="I12" s="43"/>
      <c r="J12" s="39"/>
      <c r="K12" s="39"/>
      <c r="L12" s="39"/>
    </row>
    <row r="13" spans="1:14" ht="45.75" customHeight="1" x14ac:dyDescent="1.25">
      <c r="A13" s="63" t="s">
        <v>233</v>
      </c>
      <c r="B13" s="63"/>
      <c r="C13" s="63"/>
      <c r="D13" s="63"/>
      <c r="E13" s="63"/>
      <c r="F13" s="63"/>
      <c r="G13" s="63"/>
      <c r="H13" s="63"/>
      <c r="I13" s="63"/>
      <c r="J13" s="39"/>
      <c r="K13" s="39"/>
      <c r="L13" s="39"/>
    </row>
    <row r="14" spans="1:14" ht="45.75" customHeight="1" x14ac:dyDescent="1.25">
      <c r="D14" s="39"/>
      <c r="E14" s="39"/>
      <c r="F14" s="39"/>
      <c r="G14" s="39"/>
      <c r="H14" s="39"/>
      <c r="I14" s="39"/>
      <c r="J14" s="39"/>
      <c r="K14" s="39"/>
      <c r="L14" s="39"/>
    </row>
    <row r="15" spans="1:14" ht="45.75" customHeight="1" x14ac:dyDescent="1.25">
      <c r="D15" s="39"/>
      <c r="E15" s="39"/>
      <c r="F15" s="39"/>
      <c r="G15" s="39"/>
      <c r="H15" s="39"/>
      <c r="I15" s="39"/>
      <c r="J15" s="39"/>
      <c r="K15" s="39"/>
      <c r="L15" s="39"/>
    </row>
    <row r="16" spans="1:14" ht="45.75" customHeight="1" x14ac:dyDescent="1.25">
      <c r="D16" s="39"/>
      <c r="E16" s="39"/>
      <c r="F16" s="39"/>
      <c r="G16" s="39"/>
      <c r="H16" s="39"/>
      <c r="I16" s="39"/>
      <c r="J16" s="39"/>
      <c r="K16" s="39"/>
      <c r="L16" s="39"/>
    </row>
    <row r="17" spans="4:12" ht="45.75" customHeight="1" x14ac:dyDescent="1.25">
      <c r="D17" s="39"/>
      <c r="E17" s="39"/>
      <c r="F17" s="39"/>
      <c r="G17" s="39"/>
      <c r="H17" s="39"/>
      <c r="I17" s="39"/>
      <c r="J17" s="39"/>
      <c r="K17" s="39"/>
      <c r="L17" s="39"/>
    </row>
    <row r="30" spans="4:12" ht="45.75" customHeight="1" x14ac:dyDescent="1.25">
      <c r="I30" s="65"/>
      <c r="J30" s="65"/>
      <c r="K30" s="65"/>
    </row>
    <row r="31" spans="4:12" ht="45.75" customHeight="1" x14ac:dyDescent="1.25">
      <c r="I31" s="65"/>
      <c r="J31" s="65"/>
      <c r="K31" s="65"/>
    </row>
    <row r="32" spans="4:12" ht="45.75" customHeight="1" x14ac:dyDescent="1.25">
      <c r="I32" s="65"/>
      <c r="J32" s="65"/>
      <c r="K32" s="65"/>
    </row>
  </sheetData>
  <mergeCells count="6">
    <mergeCell ref="I30:K32"/>
    <mergeCell ref="A3:I3"/>
    <mergeCell ref="A9:I9"/>
    <mergeCell ref="A11:I11"/>
    <mergeCell ref="A13:I13"/>
    <mergeCell ref="A7:I7"/>
  </mergeCells>
  <pageMargins left="0.7" right="1.45" top="0.75" bottom="0.75" header="0.3" footer="0.3"/>
  <pageSetup scale="54" orientation="landscape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7"/>
  <sheetViews>
    <sheetView rightToLeft="1" view="pageBreakPreview" zoomScale="106" zoomScaleNormal="100" zoomScaleSheetLayoutView="106" workbookViewId="0">
      <selection activeCell="E11" sqref="E11:E115"/>
    </sheetView>
  </sheetViews>
  <sheetFormatPr defaultRowHeight="22.5" x14ac:dyDescent="0.6"/>
  <cols>
    <col min="1" max="1" width="35.5703125" style="6" customWidth="1"/>
    <col min="2" max="2" width="22.85546875" style="6" customWidth="1"/>
    <col min="3" max="3" width="17.7109375" style="6" customWidth="1"/>
    <col min="4" max="4" width="14.5703125" style="6" customWidth="1"/>
    <col min="5" max="5" width="17.7109375" style="6" customWidth="1"/>
    <col min="6" max="6" width="19.42578125" style="60" customWidth="1"/>
    <col min="7" max="7" width="24" style="6" customWidth="1"/>
    <col min="8" max="8" width="17.7109375" style="6" customWidth="1"/>
    <col min="9" max="9" width="16.42578125" style="6" customWidth="1"/>
    <col min="10" max="10" width="17.7109375" style="6" customWidth="1"/>
    <col min="11" max="11" width="19.42578125" style="60" customWidth="1"/>
    <col min="12" max="12" width="35.5703125" style="93" hidden="1" customWidth="1"/>
    <col min="13" max="13" width="24.85546875" style="93" hidden="1" customWidth="1"/>
    <col min="14" max="16384" width="9.140625" style="1"/>
  </cols>
  <sheetData>
    <row r="1" spans="1:13" x14ac:dyDescent="0.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3" x14ac:dyDescent="0.6">
      <c r="A2" s="83" t="s">
        <v>234</v>
      </c>
      <c r="B2" s="83"/>
      <c r="C2" s="83"/>
      <c r="D2" s="83"/>
      <c r="E2" s="83"/>
      <c r="F2" s="83"/>
      <c r="G2" s="83"/>
      <c r="H2" s="83"/>
      <c r="I2" s="83"/>
      <c r="J2" s="83"/>
      <c r="K2" s="83"/>
    </row>
    <row r="3" spans="1:13" x14ac:dyDescent="0.6">
      <c r="A3" s="83" t="s">
        <v>235</v>
      </c>
      <c r="B3" s="83"/>
      <c r="C3" s="83"/>
      <c r="D3" s="83"/>
      <c r="E3" s="83"/>
      <c r="F3" s="83"/>
      <c r="G3" s="83"/>
      <c r="H3" s="83"/>
      <c r="I3" s="83"/>
      <c r="J3" s="83"/>
      <c r="K3" s="83"/>
    </row>
    <row r="5" spans="1:13" x14ac:dyDescent="0.6">
      <c r="A5" s="87" t="s">
        <v>264</v>
      </c>
      <c r="B5" s="87"/>
      <c r="C5" s="87"/>
      <c r="D5" s="87"/>
      <c r="E5" s="87"/>
      <c r="F5" s="87"/>
      <c r="G5" s="87"/>
      <c r="H5" s="87"/>
      <c r="I5" s="87"/>
      <c r="J5" s="87"/>
      <c r="K5" s="87"/>
    </row>
    <row r="7" spans="1:13" ht="19.5" customHeight="1" x14ac:dyDescent="0.6">
      <c r="A7" s="7"/>
      <c r="B7" s="86" t="s">
        <v>380</v>
      </c>
      <c r="C7" s="86"/>
      <c r="D7" s="86"/>
      <c r="E7" s="86"/>
      <c r="F7" s="86"/>
      <c r="G7" s="86" t="s">
        <v>237</v>
      </c>
      <c r="H7" s="86"/>
      <c r="I7" s="86"/>
      <c r="J7" s="86"/>
      <c r="K7" s="86"/>
    </row>
    <row r="8" spans="1:13" ht="19.5" customHeight="1" x14ac:dyDescent="0.6">
      <c r="A8" s="83" t="s">
        <v>265</v>
      </c>
      <c r="B8" s="84" t="s">
        <v>266</v>
      </c>
      <c r="C8" s="84" t="s">
        <v>239</v>
      </c>
      <c r="D8" s="84" t="s">
        <v>240</v>
      </c>
      <c r="E8" s="84" t="s">
        <v>98</v>
      </c>
      <c r="F8" s="84"/>
      <c r="G8" s="84" t="s">
        <v>266</v>
      </c>
      <c r="H8" s="84" t="s">
        <v>239</v>
      </c>
      <c r="I8" s="84" t="s">
        <v>240</v>
      </c>
      <c r="J8" s="84" t="s">
        <v>98</v>
      </c>
      <c r="K8" s="84"/>
    </row>
    <row r="9" spans="1:13" ht="18.75" customHeight="1" x14ac:dyDescent="0.6">
      <c r="A9" s="83"/>
      <c r="B9" s="85"/>
      <c r="C9" s="85"/>
      <c r="D9" s="85"/>
      <c r="E9" s="86"/>
      <c r="F9" s="86"/>
      <c r="G9" s="85"/>
      <c r="H9" s="85"/>
      <c r="I9" s="85"/>
      <c r="J9" s="86"/>
      <c r="K9" s="86"/>
    </row>
    <row r="10" spans="1:13" ht="28.5" customHeight="1" x14ac:dyDescent="0.6">
      <c r="A10" s="82"/>
      <c r="B10" s="11"/>
      <c r="C10" s="11"/>
      <c r="D10" s="11"/>
      <c r="E10" s="15" t="s">
        <v>12</v>
      </c>
      <c r="F10" s="58" t="s">
        <v>267</v>
      </c>
      <c r="G10" s="11"/>
      <c r="H10" s="11"/>
      <c r="I10" s="11"/>
      <c r="J10" s="15" t="s">
        <v>12</v>
      </c>
      <c r="K10" s="58" t="s">
        <v>267</v>
      </c>
      <c r="L10" s="93">
        <f>E116+'درآمد سرمایه گذاری در اوراق بها'!E32+'درآمد سپرده بانکی'!B90+Table12[[#This Row],[0.0000]]</f>
        <v>-4306359816684</v>
      </c>
    </row>
    <row r="11" spans="1:13" ht="23.1" customHeight="1" x14ac:dyDescent="0.6">
      <c r="A11" s="4" t="s">
        <v>113</v>
      </c>
      <c r="B11" s="5">
        <v>1574884</v>
      </c>
      <c r="C11" s="5">
        <v>-3026583148</v>
      </c>
      <c r="D11" s="5">
        <v>-66937133</v>
      </c>
      <c r="E11" s="5">
        <f>Table8[[#This Row],[-66937133.0000]]+Table8[[#This Row],[-3026583148]]+Table8[[#This Row],[1574884]]</f>
        <v>-3091945397</v>
      </c>
      <c r="F11" s="45">
        <f>(Table8[[#This Row],[-3091945397.0000]]/Table8[[#This Row],[Column2]])*100</f>
        <v>5.8808099810059911E-2</v>
      </c>
      <c r="G11" s="5">
        <v>82960809</v>
      </c>
      <c r="H11" s="5">
        <v>-3862046928</v>
      </c>
      <c r="I11" s="5">
        <v>3337088272</v>
      </c>
      <c r="J11" s="5">
        <f>Table8[[#This Row],[3337088272.0000]]+Table8[[#This Row],[-3862046928]]+Table8[[#This Row],[82960809]]</f>
        <v>-441997847</v>
      </c>
      <c r="K11" s="45">
        <f>(Table8[[#This Row],[-441997847.0000]]/Table8[[#This Row],[Column1]])*100</f>
        <v>-9.6434701412557947E-3</v>
      </c>
      <c r="L11" s="93">
        <v>4583390009257</v>
      </c>
      <c r="M11" s="93">
        <v>-5257686282989</v>
      </c>
    </row>
    <row r="12" spans="1:13" ht="23.1" customHeight="1" x14ac:dyDescent="0.6">
      <c r="A12" s="4" t="s">
        <v>114</v>
      </c>
      <c r="B12" s="5">
        <v>341941451</v>
      </c>
      <c r="C12" s="5">
        <v>6061000958</v>
      </c>
      <c r="D12" s="5">
        <v>-1194525463</v>
      </c>
      <c r="E12" s="5">
        <f>Table8[[#This Row],[-66937133.0000]]+Table8[[#This Row],[-3026583148]]+Table8[[#This Row],[1574884]]</f>
        <v>5208416946</v>
      </c>
      <c r="F12" s="45">
        <f>(Table8[[#This Row],[-3091945397.0000]]/Table8[[#This Row],[Column2]])*100</f>
        <v>-9.9062908390932181E-2</v>
      </c>
      <c r="G12" s="5">
        <v>18100836180</v>
      </c>
      <c r="H12" s="5">
        <v>-41660431515</v>
      </c>
      <c r="I12" s="5">
        <v>142554183</v>
      </c>
      <c r="J12" s="5">
        <f>Table8[[#This Row],[3337088272.0000]]+Table8[[#This Row],[-3862046928]]+Table8[[#This Row],[82960809]]</f>
        <v>-23417041152</v>
      </c>
      <c r="K12" s="45">
        <f>(Table8[[#This Row],[-441997847.0000]]/Table8[[#This Row],[Column1]])*100</f>
        <v>-0.51091094374916768</v>
      </c>
      <c r="L12" s="93">
        <v>4583390009257</v>
      </c>
      <c r="M12" s="93">
        <v>-5257686282989</v>
      </c>
    </row>
    <row r="13" spans="1:13" ht="23.1" customHeight="1" x14ac:dyDescent="0.6">
      <c r="A13" s="4" t="s">
        <v>115</v>
      </c>
      <c r="B13" s="5">
        <v>0</v>
      </c>
      <c r="C13" s="5">
        <v>4222905461</v>
      </c>
      <c r="D13" s="5">
        <v>516651023</v>
      </c>
      <c r="E13" s="5">
        <f>Table8[[#This Row],[-66937133.0000]]+Table8[[#This Row],[-3026583148]]+Table8[[#This Row],[1574884]]</f>
        <v>4739556484</v>
      </c>
      <c r="F13" s="45">
        <f>(Table8[[#This Row],[-3091945397.0000]]/Table8[[#This Row],[Column2]])*100</f>
        <v>-9.014528880003006E-2</v>
      </c>
      <c r="G13" s="5">
        <v>1084160847</v>
      </c>
      <c r="H13" s="5">
        <v>423630384</v>
      </c>
      <c r="I13" s="5">
        <v>11106882222</v>
      </c>
      <c r="J13" s="5">
        <f>Table8[[#This Row],[3337088272.0000]]+Table8[[#This Row],[-3862046928]]+Table8[[#This Row],[82960809]]</f>
        <v>12614673453</v>
      </c>
      <c r="K13" s="45">
        <f>(Table8[[#This Row],[-441997847.0000]]/Table8[[#This Row],[Column1]])*100</f>
        <v>0.27522583562651975</v>
      </c>
      <c r="L13" s="93">
        <v>4583390009257</v>
      </c>
      <c r="M13" s="93">
        <v>-5257686282989</v>
      </c>
    </row>
    <row r="14" spans="1:13" ht="23.1" customHeight="1" x14ac:dyDescent="0.6">
      <c r="A14" s="4" t="s">
        <v>116</v>
      </c>
      <c r="B14" s="5">
        <v>4357643</v>
      </c>
      <c r="C14" s="5">
        <v>10854447452</v>
      </c>
      <c r="D14" s="5">
        <v>326653573</v>
      </c>
      <c r="E14" s="5">
        <f>Table8[[#This Row],[-66937133.0000]]+Table8[[#This Row],[-3026583148]]+Table8[[#This Row],[1574884]]</f>
        <v>11185458668</v>
      </c>
      <c r="F14" s="45">
        <f>(Table8[[#This Row],[-3091945397.0000]]/Table8[[#This Row],[Column2]])*100</f>
        <v>-0.21274488560091598</v>
      </c>
      <c r="G14" s="5">
        <v>640573480</v>
      </c>
      <c r="H14" s="5">
        <v>2655752620</v>
      </c>
      <c r="I14" s="5">
        <v>36056369555</v>
      </c>
      <c r="J14" s="5">
        <f>Table8[[#This Row],[3337088272.0000]]+Table8[[#This Row],[-3862046928]]+Table8[[#This Row],[82960809]]</f>
        <v>39352695655</v>
      </c>
      <c r="K14" s="45">
        <f>(Table8[[#This Row],[-441997847.0000]]/Table8[[#This Row],[Column1]])*100</f>
        <v>0.85859365176255975</v>
      </c>
      <c r="L14" s="93">
        <v>4583390009257</v>
      </c>
      <c r="M14" s="93">
        <v>-5257686282989</v>
      </c>
    </row>
    <row r="15" spans="1:13" ht="23.1" customHeight="1" x14ac:dyDescent="0.6">
      <c r="A15" s="4" t="s">
        <v>117</v>
      </c>
      <c r="B15" s="5">
        <v>675527237</v>
      </c>
      <c r="C15" s="5">
        <v>6070799105</v>
      </c>
      <c r="D15" s="5">
        <v>2966806511</v>
      </c>
      <c r="E15" s="5">
        <f>Table8[[#This Row],[-66937133.0000]]+Table8[[#This Row],[-3026583148]]+Table8[[#This Row],[1574884]]</f>
        <v>9713132853</v>
      </c>
      <c r="F15" s="45">
        <f>(Table8[[#This Row],[-3091945397.0000]]/Table8[[#This Row],[Column2]])*100</f>
        <v>-0.1847415827077091</v>
      </c>
      <c r="G15" s="5">
        <v>33166208239</v>
      </c>
      <c r="H15" s="5">
        <v>25453638581</v>
      </c>
      <c r="I15" s="5">
        <v>21539611641</v>
      </c>
      <c r="J15" s="5">
        <f>Table8[[#This Row],[3337088272.0000]]+Table8[[#This Row],[-3862046928]]+Table8[[#This Row],[82960809]]</f>
        <v>80159458461</v>
      </c>
      <c r="K15" s="45">
        <f>(Table8[[#This Row],[-441997847.0000]]/Table8[[#This Row],[Column1]])*100</f>
        <v>1.7489120127046405</v>
      </c>
      <c r="L15" s="93">
        <v>4583390009257</v>
      </c>
      <c r="M15" s="93">
        <v>-5257686282989</v>
      </c>
    </row>
    <row r="16" spans="1:13" ht="23.1" customHeight="1" x14ac:dyDescent="0.6">
      <c r="A16" s="4" t="s">
        <v>118</v>
      </c>
      <c r="B16" s="5">
        <v>0</v>
      </c>
      <c r="C16" s="5">
        <v>11894090634</v>
      </c>
      <c r="D16" s="5">
        <v>0</v>
      </c>
      <c r="E16" s="5">
        <f>Table8[[#This Row],[-66937133.0000]]+Table8[[#This Row],[-3026583148]]+Table8[[#This Row],[1574884]]</f>
        <v>11894090634</v>
      </c>
      <c r="F16" s="45">
        <f>(Table8[[#This Row],[-3091945397.0000]]/Table8[[#This Row],[Column2]])*100</f>
        <v>-0.22622290478765875</v>
      </c>
      <c r="G16" s="5">
        <v>0</v>
      </c>
      <c r="H16" s="5">
        <v>30887754752</v>
      </c>
      <c r="I16" s="5">
        <v>0</v>
      </c>
      <c r="J16" s="5">
        <f>Table8[[#This Row],[3337088272.0000]]+Table8[[#This Row],[-3862046928]]+Table8[[#This Row],[82960809]]</f>
        <v>30887754752</v>
      </c>
      <c r="K16" s="45">
        <f>(Table8[[#This Row],[-441997847.0000]]/Table8[[#This Row],[Column1]])*100</f>
        <v>0.6739063158408185</v>
      </c>
      <c r="L16" s="93">
        <v>4583390009257</v>
      </c>
      <c r="M16" s="93">
        <v>-5257686282989</v>
      </c>
    </row>
    <row r="17" spans="1:13" ht="23.1" customHeight="1" x14ac:dyDescent="0.6">
      <c r="A17" s="4" t="s">
        <v>119</v>
      </c>
      <c r="B17" s="5">
        <v>93058491</v>
      </c>
      <c r="C17" s="5">
        <v>-3336777023</v>
      </c>
      <c r="D17" s="5">
        <v>3431007364</v>
      </c>
      <c r="E17" s="5">
        <f>Table8[[#This Row],[-66937133.0000]]+Table8[[#This Row],[-3026583148]]+Table8[[#This Row],[1574884]]</f>
        <v>187288832</v>
      </c>
      <c r="F17" s="45">
        <f>(Table8[[#This Row],[-3091945397.0000]]/Table8[[#This Row],[Column2]])*100</f>
        <v>-3.5621910840508745E-3</v>
      </c>
      <c r="G17" s="5">
        <v>4532849043</v>
      </c>
      <c r="H17" s="5">
        <v>-1251377550</v>
      </c>
      <c r="I17" s="5">
        <v>4588050583</v>
      </c>
      <c r="J17" s="5">
        <f>Table8[[#This Row],[3337088272.0000]]+Table8[[#This Row],[-3862046928]]+Table8[[#This Row],[82960809]]</f>
        <v>7869522076</v>
      </c>
      <c r="K17" s="45">
        <f>(Table8[[#This Row],[-441997847.0000]]/Table8[[#This Row],[Column1]])*100</f>
        <v>0.17169654033599696</v>
      </c>
      <c r="L17" s="93">
        <v>4583390009257</v>
      </c>
      <c r="M17" s="93">
        <v>-5257686282989</v>
      </c>
    </row>
    <row r="18" spans="1:13" ht="23.1" customHeight="1" x14ac:dyDescent="0.6">
      <c r="A18" s="4" t="s">
        <v>120</v>
      </c>
      <c r="B18" s="5">
        <v>197204949</v>
      </c>
      <c r="C18" s="5">
        <v>-8438270379</v>
      </c>
      <c r="D18" s="5">
        <v>1541659711</v>
      </c>
      <c r="E18" s="5">
        <f>Table8[[#This Row],[-66937133.0000]]+Table8[[#This Row],[-3026583148]]+Table8[[#This Row],[1574884]]</f>
        <v>-6699405719</v>
      </c>
      <c r="F18" s="45">
        <f>(Table8[[#This Row],[-3091945397.0000]]/Table8[[#This Row],[Column2]])*100</f>
        <v>0.12742117651020024</v>
      </c>
      <c r="G18" s="5">
        <v>9872970335</v>
      </c>
      <c r="H18" s="5">
        <v>-10018809282</v>
      </c>
      <c r="I18" s="5">
        <v>20192230673</v>
      </c>
      <c r="J18" s="5">
        <f>Table8[[#This Row],[3337088272.0000]]+Table8[[#This Row],[-3862046928]]+Table8[[#This Row],[82960809]]</f>
        <v>20046391726</v>
      </c>
      <c r="K18" s="45">
        <f>(Table8[[#This Row],[-441997847.0000]]/Table8[[#This Row],[Column1]])*100</f>
        <v>0.43737041110428354</v>
      </c>
      <c r="L18" s="93">
        <v>4583390009257</v>
      </c>
      <c r="M18" s="93">
        <v>-5257686282989</v>
      </c>
    </row>
    <row r="19" spans="1:13" ht="23.1" customHeight="1" x14ac:dyDescent="0.6">
      <c r="A19" s="4" t="s">
        <v>121</v>
      </c>
      <c r="B19" s="5">
        <v>46321130</v>
      </c>
      <c r="C19" s="5">
        <v>-16419809833</v>
      </c>
      <c r="D19" s="5">
        <v>-349841077</v>
      </c>
      <c r="E19" s="5">
        <f>Table8[[#This Row],[-66937133.0000]]+Table8[[#This Row],[-3026583148]]+Table8[[#This Row],[1574884]]</f>
        <v>-16723329780</v>
      </c>
      <c r="F19" s="45">
        <f>(Table8[[#This Row],[-3091945397.0000]]/Table8[[#This Row],[Column2]])*100</f>
        <v>0.31807393746765678</v>
      </c>
      <c r="G19" s="5">
        <v>2414675706</v>
      </c>
      <c r="H19" s="5">
        <v>-47861225705</v>
      </c>
      <c r="I19" s="5">
        <v>17624945896</v>
      </c>
      <c r="J19" s="5">
        <f>Table8[[#This Row],[3337088272.0000]]+Table8[[#This Row],[-3862046928]]+Table8[[#This Row],[82960809]]</f>
        <v>-27821604103</v>
      </c>
      <c r="K19" s="45">
        <f>(Table8[[#This Row],[-441997847.0000]]/Table8[[#This Row],[Column1]])*100</f>
        <v>-0.60700931072435793</v>
      </c>
      <c r="L19" s="93">
        <v>4583390009257</v>
      </c>
      <c r="M19" s="93">
        <v>-5257686282989</v>
      </c>
    </row>
    <row r="20" spans="1:13" ht="23.1" customHeight="1" x14ac:dyDescent="0.6">
      <c r="A20" s="4" t="s">
        <v>122</v>
      </c>
      <c r="B20" s="5">
        <v>73196407</v>
      </c>
      <c r="C20" s="5">
        <v>-35562672562</v>
      </c>
      <c r="D20" s="5">
        <v>-1295081477</v>
      </c>
      <c r="E20" s="5">
        <f>Table8[[#This Row],[-66937133.0000]]+Table8[[#This Row],[-3026583148]]+Table8[[#This Row],[1574884]]</f>
        <v>-36784557632</v>
      </c>
      <c r="F20" s="45">
        <f>(Table8[[#This Row],[-3091945397.0000]]/Table8[[#This Row],[Column2]])*100</f>
        <v>0.69963393881096958</v>
      </c>
      <c r="G20" s="5">
        <v>21446547360</v>
      </c>
      <c r="H20" s="5">
        <v>-90878887565</v>
      </c>
      <c r="I20" s="5">
        <v>1183678135</v>
      </c>
      <c r="J20" s="5">
        <f>Table8[[#This Row],[3337088272.0000]]+Table8[[#This Row],[-3862046928]]+Table8[[#This Row],[82960809]]</f>
        <v>-68248662070</v>
      </c>
      <c r="K20" s="45">
        <f>(Table8[[#This Row],[-441997847.0000]]/Table8[[#This Row],[Column1]])*100</f>
        <v>-1.4890433048935234</v>
      </c>
      <c r="L20" s="93">
        <v>4583390009257</v>
      </c>
      <c r="M20" s="93">
        <v>-5257686282989</v>
      </c>
    </row>
    <row r="21" spans="1:13" ht="23.1" customHeight="1" x14ac:dyDescent="0.6">
      <c r="A21" s="4" t="s">
        <v>123</v>
      </c>
      <c r="B21" s="5">
        <v>220592220</v>
      </c>
      <c r="C21" s="5">
        <v>-11016529362</v>
      </c>
      <c r="D21" s="5">
        <v>110546235</v>
      </c>
      <c r="E21" s="5">
        <f>Table8[[#This Row],[-66937133.0000]]+Table8[[#This Row],[-3026583148]]+Table8[[#This Row],[1574884]]</f>
        <v>-10685390907</v>
      </c>
      <c r="F21" s="45">
        <f>(Table8[[#This Row],[-3091945397.0000]]/Table8[[#This Row],[Column2]])*100</f>
        <v>0.20323371026476203</v>
      </c>
      <c r="G21" s="5">
        <v>11449447814</v>
      </c>
      <c r="H21" s="5">
        <v>-3899442908</v>
      </c>
      <c r="I21" s="5">
        <v>6218039829</v>
      </c>
      <c r="J21" s="5">
        <f>Table8[[#This Row],[3337088272.0000]]+Table8[[#This Row],[-3862046928]]+Table8[[#This Row],[82960809]]</f>
        <v>13768044735</v>
      </c>
      <c r="K21" s="45">
        <f>(Table8[[#This Row],[-441997847.0000]]/Table8[[#This Row],[Column1]])*100</f>
        <v>0.30038998878980183</v>
      </c>
      <c r="L21" s="93">
        <v>4583390009257</v>
      </c>
      <c r="M21" s="93">
        <v>-5257686282989</v>
      </c>
    </row>
    <row r="22" spans="1:13" ht="23.1" customHeight="1" x14ac:dyDescent="0.6">
      <c r="A22" s="4" t="s">
        <v>124</v>
      </c>
      <c r="B22" s="5">
        <v>533276852</v>
      </c>
      <c r="C22" s="5">
        <v>422774969</v>
      </c>
      <c r="D22" s="5">
        <v>1777117955</v>
      </c>
      <c r="E22" s="5">
        <f>Table8[[#This Row],[-66937133.0000]]+Table8[[#This Row],[-3026583148]]+Table8[[#This Row],[1574884]]</f>
        <v>2733169776</v>
      </c>
      <c r="F22" s="45">
        <f>(Table8[[#This Row],[-3091945397.0000]]/Table8[[#This Row],[Column2]])*100</f>
        <v>-5.1984268913933575E-2</v>
      </c>
      <c r="G22" s="5">
        <v>28229268221</v>
      </c>
      <c r="H22" s="5">
        <v>506090200</v>
      </c>
      <c r="I22" s="5">
        <v>50439192318</v>
      </c>
      <c r="J22" s="5">
        <f>Table8[[#This Row],[3337088272.0000]]+Table8[[#This Row],[-3862046928]]+Table8[[#This Row],[82960809]]</f>
        <v>79174550739</v>
      </c>
      <c r="K22" s="45">
        <f>(Table8[[#This Row],[-441997847.0000]]/Table8[[#This Row],[Column1]])*100</f>
        <v>1.7274233826729217</v>
      </c>
      <c r="L22" s="93">
        <v>4583390009257</v>
      </c>
      <c r="M22" s="93">
        <v>-5257686282989</v>
      </c>
    </row>
    <row r="23" spans="1:13" ht="23.1" customHeight="1" x14ac:dyDescent="0.6">
      <c r="A23" s="4" t="s">
        <v>125</v>
      </c>
      <c r="B23" s="5">
        <v>0</v>
      </c>
      <c r="C23" s="5">
        <v>-1839675696</v>
      </c>
      <c r="D23" s="5">
        <v>-5837465</v>
      </c>
      <c r="E23" s="5">
        <f>Table8[[#This Row],[-66937133.0000]]+Table8[[#This Row],[-3026583148]]+Table8[[#This Row],[1574884]]</f>
        <v>-1845513161</v>
      </c>
      <c r="F23" s="45">
        <f>(Table8[[#This Row],[-3091945397.0000]]/Table8[[#This Row],[Column2]])*100</f>
        <v>3.5101241528447069E-2</v>
      </c>
      <c r="G23" s="5">
        <v>11350975880</v>
      </c>
      <c r="H23" s="5">
        <v>-10824152430</v>
      </c>
      <c r="I23" s="5">
        <v>7174028024</v>
      </c>
      <c r="J23" s="5">
        <f>Table8[[#This Row],[3337088272.0000]]+Table8[[#This Row],[-3862046928]]+Table8[[#This Row],[82960809]]</f>
        <v>7700851474</v>
      </c>
      <c r="K23" s="45">
        <f>(Table8[[#This Row],[-441997847.0000]]/Table8[[#This Row],[Column1]])*100</f>
        <v>0.16801649998029214</v>
      </c>
      <c r="L23" s="93">
        <v>4583390009257</v>
      </c>
      <c r="M23" s="93">
        <v>-5257686282989</v>
      </c>
    </row>
    <row r="24" spans="1:13" ht="23.1" customHeight="1" x14ac:dyDescent="0.6">
      <c r="A24" s="4" t="s">
        <v>126</v>
      </c>
      <c r="B24" s="5">
        <v>0</v>
      </c>
      <c r="C24" s="5">
        <v>1718347907</v>
      </c>
      <c r="D24" s="5">
        <v>-736003537</v>
      </c>
      <c r="E24" s="5">
        <f>Table8[[#This Row],[-66937133.0000]]+Table8[[#This Row],[-3026583148]]+Table8[[#This Row],[1574884]]</f>
        <v>982344370</v>
      </c>
      <c r="F24" s="45">
        <f>(Table8[[#This Row],[-3091945397.0000]]/Table8[[#This Row],[Column2]])*100</f>
        <v>-1.8683966998531837E-2</v>
      </c>
      <c r="G24" s="5">
        <v>63383694000</v>
      </c>
      <c r="H24" s="5">
        <v>-86209637133</v>
      </c>
      <c r="I24" s="5">
        <v>19853740192</v>
      </c>
      <c r="J24" s="5">
        <f>Table8[[#This Row],[3337088272.0000]]+Table8[[#This Row],[-3862046928]]+Table8[[#This Row],[82960809]]</f>
        <v>-2972202941</v>
      </c>
      <c r="K24" s="45">
        <f>(Table8[[#This Row],[-441997847.0000]]/Table8[[#This Row],[Column1]])*100</f>
        <v>-6.4847262288330015E-2</v>
      </c>
      <c r="L24" s="93">
        <v>4583390009257</v>
      </c>
      <c r="M24" s="93">
        <v>-5257686282989</v>
      </c>
    </row>
    <row r="25" spans="1:13" ht="23.1" customHeight="1" x14ac:dyDescent="0.6">
      <c r="A25" s="4" t="s">
        <v>127</v>
      </c>
      <c r="B25" s="5">
        <v>116913639</v>
      </c>
      <c r="C25" s="5">
        <v>-8169512489</v>
      </c>
      <c r="D25" s="5">
        <v>-58516139</v>
      </c>
      <c r="E25" s="5">
        <f>Table8[[#This Row],[-66937133.0000]]+Table8[[#This Row],[-3026583148]]+Table8[[#This Row],[1574884]]</f>
        <v>-8111114989</v>
      </c>
      <c r="F25" s="45">
        <f>(Table8[[#This Row],[-3091945397.0000]]/Table8[[#This Row],[Column2]])*100</f>
        <v>0.15427156647293955</v>
      </c>
      <c r="G25" s="5">
        <v>1665769537</v>
      </c>
      <c r="H25" s="5">
        <v>-12055235955</v>
      </c>
      <c r="I25" s="5">
        <v>15581205645</v>
      </c>
      <c r="J25" s="5">
        <f>Table8[[#This Row],[3337088272.0000]]+Table8[[#This Row],[-3862046928]]+Table8[[#This Row],[82960809]]</f>
        <v>5191739227</v>
      </c>
      <c r="K25" s="45">
        <f>(Table8[[#This Row],[-441997847.0000]]/Table8[[#This Row],[Column1]])*100</f>
        <v>0.11327290971342885</v>
      </c>
      <c r="L25" s="93">
        <v>4583390009257</v>
      </c>
      <c r="M25" s="93">
        <v>-5257686282989</v>
      </c>
    </row>
    <row r="26" spans="1:13" ht="23.1" customHeight="1" x14ac:dyDescent="0.6">
      <c r="A26" s="4" t="s">
        <v>128</v>
      </c>
      <c r="B26" s="5">
        <v>464174497</v>
      </c>
      <c r="C26" s="5">
        <v>-14084927900</v>
      </c>
      <c r="D26" s="5">
        <v>-73527602</v>
      </c>
      <c r="E26" s="5">
        <f>Table8[[#This Row],[-66937133.0000]]+Table8[[#This Row],[-3026583148]]+Table8[[#This Row],[1574884]]</f>
        <v>-13694281005</v>
      </c>
      <c r="F26" s="45">
        <f>(Table8[[#This Row],[-3091945397.0000]]/Table8[[#This Row],[Column2]])*100</f>
        <v>0.26046211713519707</v>
      </c>
      <c r="G26" s="5">
        <v>23223698242</v>
      </c>
      <c r="H26" s="5">
        <v>-27988263229</v>
      </c>
      <c r="I26" s="5">
        <v>16973508857</v>
      </c>
      <c r="J26" s="5">
        <f>Table8[[#This Row],[3337088272.0000]]+Table8[[#This Row],[-3862046928]]+Table8[[#This Row],[82960809]]</f>
        <v>12208943870</v>
      </c>
      <c r="K26" s="45">
        <f>(Table8[[#This Row],[-441997847.0000]]/Table8[[#This Row],[Column1]])*100</f>
        <v>0.2663736632785294</v>
      </c>
      <c r="L26" s="93">
        <v>4583390009257</v>
      </c>
      <c r="M26" s="93">
        <v>-5257686282989</v>
      </c>
    </row>
    <row r="27" spans="1:13" ht="23.1" customHeight="1" x14ac:dyDescent="0.6">
      <c r="A27" s="4" t="s">
        <v>129</v>
      </c>
      <c r="B27" s="5">
        <v>0</v>
      </c>
      <c r="C27" s="5">
        <v>-4031949490</v>
      </c>
      <c r="D27" s="5">
        <v>-16517980</v>
      </c>
      <c r="E27" s="5">
        <f>Table8[[#This Row],[-66937133.0000]]+Table8[[#This Row],[-3026583148]]+Table8[[#This Row],[1574884]]</f>
        <v>-4048467470</v>
      </c>
      <c r="F27" s="45">
        <f>(Table8[[#This Row],[-3091945397.0000]]/Table8[[#This Row],[Column2]])*100</f>
        <v>7.7000932579386269E-2</v>
      </c>
      <c r="G27" s="5">
        <v>0</v>
      </c>
      <c r="H27" s="5">
        <v>-9588565369</v>
      </c>
      <c r="I27" s="5">
        <v>12277618159</v>
      </c>
      <c r="J27" s="5">
        <f>Table8[[#This Row],[3337088272.0000]]+Table8[[#This Row],[-3862046928]]+Table8[[#This Row],[82960809]]</f>
        <v>2689052790</v>
      </c>
      <c r="K27" s="45">
        <f>(Table8[[#This Row],[-441997847.0000]]/Table8[[#This Row],[Column1]])*100</f>
        <v>5.8669517203837396E-2</v>
      </c>
      <c r="L27" s="93">
        <v>4583390009257</v>
      </c>
      <c r="M27" s="93">
        <v>-5257686282989</v>
      </c>
    </row>
    <row r="28" spans="1:13" ht="23.1" customHeight="1" x14ac:dyDescent="0.6">
      <c r="A28" s="4" t="s">
        <v>130</v>
      </c>
      <c r="B28" s="5">
        <v>0</v>
      </c>
      <c r="C28" s="5">
        <v>-861273013</v>
      </c>
      <c r="D28" s="5">
        <v>113791</v>
      </c>
      <c r="E28" s="5">
        <f>Table8[[#This Row],[-66937133.0000]]+Table8[[#This Row],[-3026583148]]+Table8[[#This Row],[1574884]]</f>
        <v>-861159222</v>
      </c>
      <c r="F28" s="45">
        <f>(Table8[[#This Row],[-3091945397.0000]]/Table8[[#This Row],[Column2]])*100</f>
        <v>1.6379052983557438E-2</v>
      </c>
      <c r="G28" s="5">
        <v>8677989220</v>
      </c>
      <c r="H28" s="5">
        <v>-1034603295</v>
      </c>
      <c r="I28" s="5">
        <v>20624760567</v>
      </c>
      <c r="J28" s="5">
        <f>Table8[[#This Row],[3337088272.0000]]+Table8[[#This Row],[-3862046928]]+Table8[[#This Row],[82960809]]</f>
        <v>28268146492</v>
      </c>
      <c r="K28" s="45">
        <f>(Table8[[#This Row],[-441997847.0000]]/Table8[[#This Row],[Column1]])*100</f>
        <v>0.61675193328316535</v>
      </c>
      <c r="L28" s="93">
        <v>4583390009257</v>
      </c>
      <c r="M28" s="93">
        <v>-5257686282989</v>
      </c>
    </row>
    <row r="29" spans="1:13" ht="23.1" customHeight="1" x14ac:dyDescent="0.6">
      <c r="A29" s="4" t="s">
        <v>131</v>
      </c>
      <c r="B29" s="5">
        <v>0</v>
      </c>
      <c r="C29" s="5">
        <v>-1701426698</v>
      </c>
      <c r="D29" s="5">
        <v>-147236733</v>
      </c>
      <c r="E29" s="5">
        <f>Table8[[#This Row],[-66937133.0000]]+Table8[[#This Row],[-3026583148]]+Table8[[#This Row],[1574884]]</f>
        <v>-1848663431</v>
      </c>
      <c r="F29" s="45">
        <f>(Table8[[#This Row],[-3091945397.0000]]/Table8[[#This Row],[Column2]])*100</f>
        <v>3.5161158948970858E-2</v>
      </c>
      <c r="G29" s="5">
        <v>3502835250</v>
      </c>
      <c r="H29" s="5">
        <v>-1901603126</v>
      </c>
      <c r="I29" s="5">
        <v>15522022971</v>
      </c>
      <c r="J29" s="5">
        <f>Table8[[#This Row],[3337088272.0000]]+Table8[[#This Row],[-3862046928]]+Table8[[#This Row],[82960809]]</f>
        <v>17123255095</v>
      </c>
      <c r="K29" s="45">
        <f>(Table8[[#This Row],[-441997847.0000]]/Table8[[#This Row],[Column1]])*100</f>
        <v>0.37359367325094384</v>
      </c>
      <c r="L29" s="93">
        <v>4583390009257</v>
      </c>
      <c r="M29" s="93">
        <v>-5257686282989</v>
      </c>
    </row>
    <row r="30" spans="1:13" ht="23.1" customHeight="1" x14ac:dyDescent="0.6">
      <c r="A30" s="4" t="s">
        <v>132</v>
      </c>
      <c r="B30" s="5">
        <v>233004221</v>
      </c>
      <c r="C30" s="5">
        <v>12078890574</v>
      </c>
      <c r="D30" s="5">
        <v>1956841661</v>
      </c>
      <c r="E30" s="5">
        <f>Table8[[#This Row],[-66937133.0000]]+Table8[[#This Row],[-3026583148]]+Table8[[#This Row],[1574884]]</f>
        <v>14268736456</v>
      </c>
      <c r="F30" s="45">
        <f>(Table8[[#This Row],[-3091945397.0000]]/Table8[[#This Row],[Column2]])*100</f>
        <v>-0.27138812945469637</v>
      </c>
      <c r="G30" s="5">
        <v>10863821824</v>
      </c>
      <c r="H30" s="5">
        <v>3523097747</v>
      </c>
      <c r="I30" s="5">
        <v>-3757111288</v>
      </c>
      <c r="J30" s="5">
        <f>Table8[[#This Row],[3337088272.0000]]+Table8[[#This Row],[-3862046928]]+Table8[[#This Row],[82960809]]</f>
        <v>10629808283</v>
      </c>
      <c r="K30" s="45">
        <f>(Table8[[#This Row],[-441997847.0000]]/Table8[[#This Row],[Column1]])*100</f>
        <v>0.23192022196520798</v>
      </c>
      <c r="L30" s="93">
        <v>4583390009257</v>
      </c>
      <c r="M30" s="93">
        <v>-5257686282989</v>
      </c>
    </row>
    <row r="31" spans="1:13" ht="23.1" customHeight="1" x14ac:dyDescent="0.6">
      <c r="A31" s="4" t="s">
        <v>133</v>
      </c>
      <c r="B31" s="5">
        <v>347107754</v>
      </c>
      <c r="C31" s="5">
        <v>-5217843082</v>
      </c>
      <c r="D31" s="5">
        <v>38453399</v>
      </c>
      <c r="E31" s="5">
        <f>Table8[[#This Row],[-66937133.0000]]+Table8[[#This Row],[-3026583148]]+Table8[[#This Row],[1574884]]</f>
        <v>-4832281929</v>
      </c>
      <c r="F31" s="45">
        <f>(Table8[[#This Row],[-3091945397.0000]]/Table8[[#This Row],[Column2]])*100</f>
        <v>9.1908905722173348E-2</v>
      </c>
      <c r="G31" s="5">
        <v>18374316914</v>
      </c>
      <c r="H31" s="5">
        <v>-8256577066</v>
      </c>
      <c r="I31" s="5">
        <v>7716112125</v>
      </c>
      <c r="J31" s="5">
        <f>Table8[[#This Row],[3337088272.0000]]+Table8[[#This Row],[-3862046928]]+Table8[[#This Row],[82960809]]</f>
        <v>17833851973</v>
      </c>
      <c r="K31" s="45">
        <f>(Table8[[#This Row],[-441997847.0000]]/Table8[[#This Row],[Column1]])*100</f>
        <v>0.3890974134206614</v>
      </c>
      <c r="L31" s="93">
        <v>4583390009257</v>
      </c>
      <c r="M31" s="93">
        <v>-5257686282989</v>
      </c>
    </row>
    <row r="32" spans="1:13" ht="23.1" customHeight="1" x14ac:dyDescent="0.6">
      <c r="A32" s="4" t="s">
        <v>134</v>
      </c>
      <c r="B32" s="5">
        <v>349338283</v>
      </c>
      <c r="C32" s="5">
        <v>1603330253</v>
      </c>
      <c r="D32" s="5">
        <v>3661953576</v>
      </c>
      <c r="E32" s="5">
        <f>Table8[[#This Row],[-66937133.0000]]+Table8[[#This Row],[-3026583148]]+Table8[[#This Row],[1574884]]</f>
        <v>5614622112</v>
      </c>
      <c r="F32" s="45">
        <f>(Table8[[#This Row],[-3091945397.0000]]/Table8[[#This Row],[Column2]])*100</f>
        <v>-0.10678883846999106</v>
      </c>
      <c r="G32" s="5">
        <v>17827521410</v>
      </c>
      <c r="H32" s="5">
        <v>44631602589</v>
      </c>
      <c r="I32" s="5">
        <v>11968215710</v>
      </c>
      <c r="J32" s="5">
        <f>Table8[[#This Row],[3337088272.0000]]+Table8[[#This Row],[-3862046928]]+Table8[[#This Row],[82960809]]</f>
        <v>74427339709</v>
      </c>
      <c r="K32" s="45">
        <f>(Table8[[#This Row],[-441997847.0000]]/Table8[[#This Row],[Column1]])*100</f>
        <v>1.6238491500544419</v>
      </c>
      <c r="L32" s="93">
        <v>4583390009257</v>
      </c>
      <c r="M32" s="93">
        <v>-5257686282989</v>
      </c>
    </row>
    <row r="33" spans="1:13" ht="23.1" customHeight="1" x14ac:dyDescent="0.6">
      <c r="A33" s="4" t="s">
        <v>135</v>
      </c>
      <c r="B33" s="5">
        <v>18711656</v>
      </c>
      <c r="C33" s="5">
        <v>-59373004057</v>
      </c>
      <c r="D33" s="5">
        <v>293130286</v>
      </c>
      <c r="E33" s="5">
        <f>Table8[[#This Row],[-66937133.0000]]+Table8[[#This Row],[-3026583148]]+Table8[[#This Row],[1574884]]</f>
        <v>-59061162115</v>
      </c>
      <c r="F33" s="45">
        <f>(Table8[[#This Row],[-3091945397.0000]]/Table8[[#This Row],[Column2]])*100</f>
        <v>1.1233299009507214</v>
      </c>
      <c r="G33" s="5">
        <v>924114339</v>
      </c>
      <c r="H33" s="5">
        <v>-43212874789</v>
      </c>
      <c r="I33" s="5">
        <v>64211248848</v>
      </c>
      <c r="J33" s="5">
        <f>Table8[[#This Row],[3337088272.0000]]+Table8[[#This Row],[-3862046928]]+Table8[[#This Row],[82960809]]</f>
        <v>21922488398</v>
      </c>
      <c r="K33" s="45">
        <f>(Table8[[#This Row],[-441997847.0000]]/Table8[[#This Row],[Column1]])*100</f>
        <v>0.47830292324509804</v>
      </c>
      <c r="L33" s="93">
        <v>4583390009257</v>
      </c>
      <c r="M33" s="93">
        <v>-5257686282989</v>
      </c>
    </row>
    <row r="34" spans="1:13" ht="23.1" customHeight="1" x14ac:dyDescent="0.6">
      <c r="A34" s="4" t="s">
        <v>136</v>
      </c>
      <c r="B34" s="5">
        <v>556887462</v>
      </c>
      <c r="C34" s="5">
        <v>120304885</v>
      </c>
      <c r="D34" s="5">
        <v>-172711577</v>
      </c>
      <c r="E34" s="5">
        <f>Table8[[#This Row],[-66937133.0000]]+Table8[[#This Row],[-3026583148]]+Table8[[#This Row],[1574884]]</f>
        <v>504480770</v>
      </c>
      <c r="F34" s="45">
        <f>(Table8[[#This Row],[-3091945397.0000]]/Table8[[#This Row],[Column2]])*100</f>
        <v>-9.5951097659102286E-3</v>
      </c>
      <c r="G34" s="5">
        <v>28940183935</v>
      </c>
      <c r="H34" s="5">
        <v>-31329721462</v>
      </c>
      <c r="I34" s="5">
        <v>9922324948</v>
      </c>
      <c r="J34" s="5">
        <f>Table8[[#This Row],[3337088272.0000]]+Table8[[#This Row],[-3862046928]]+Table8[[#This Row],[82960809]]</f>
        <v>7532787421</v>
      </c>
      <c r="K34" s="45">
        <f>(Table8[[#This Row],[-441997847.0000]]/Table8[[#This Row],[Column1]])*100</f>
        <v>0.16434969325730842</v>
      </c>
      <c r="L34" s="93">
        <v>4583390009257</v>
      </c>
      <c r="M34" s="93">
        <v>-5257686282989</v>
      </c>
    </row>
    <row r="35" spans="1:13" ht="23.1" customHeight="1" x14ac:dyDescent="0.6">
      <c r="A35" s="4" t="s">
        <v>137</v>
      </c>
      <c r="B35" s="5">
        <v>0</v>
      </c>
      <c r="C35" s="5">
        <v>-8947880529</v>
      </c>
      <c r="D35" s="5">
        <v>342159069</v>
      </c>
      <c r="E35" s="5">
        <f>Table8[[#This Row],[-66937133.0000]]+Table8[[#This Row],[-3026583148]]+Table8[[#This Row],[1574884]]</f>
        <v>-8605721460</v>
      </c>
      <c r="F35" s="45">
        <f>(Table8[[#This Row],[-3091945397.0000]]/Table8[[#This Row],[Column2]])*100</f>
        <v>0.16367886931259881</v>
      </c>
      <c r="G35" s="5">
        <v>62985264320</v>
      </c>
      <c r="H35" s="5">
        <v>80806455056</v>
      </c>
      <c r="I35" s="5">
        <v>33840519728</v>
      </c>
      <c r="J35" s="5">
        <f>Table8[[#This Row],[3337088272.0000]]+Table8[[#This Row],[-3862046928]]+Table8[[#This Row],[82960809]]</f>
        <v>177632239104</v>
      </c>
      <c r="K35" s="45">
        <f>(Table8[[#This Row],[-441997847.0000]]/Table8[[#This Row],[Column1]])*100</f>
        <v>3.8755645656433115</v>
      </c>
      <c r="L35" s="93">
        <v>4583390009257</v>
      </c>
      <c r="M35" s="93">
        <v>-5257686282989</v>
      </c>
    </row>
    <row r="36" spans="1:13" ht="23.1" customHeight="1" x14ac:dyDescent="0.6">
      <c r="A36" s="4" t="s">
        <v>138</v>
      </c>
      <c r="B36" s="5">
        <v>1258212984180</v>
      </c>
      <c r="C36" s="5">
        <v>-3617161905461</v>
      </c>
      <c r="D36" s="5">
        <v>1115590493</v>
      </c>
      <c r="E36" s="5">
        <f>Table8[[#This Row],[-66937133.0000]]+Table8[[#This Row],[-3026583148]]+Table8[[#This Row],[1574884]]</f>
        <v>-2357833330788</v>
      </c>
      <c r="F36" s="45">
        <f>(Table8[[#This Row],[-3091945397.0000]]/Table8[[#This Row],[Column2]])*100</f>
        <v>44.845454899366295</v>
      </c>
      <c r="G36" s="5">
        <v>1258212984180</v>
      </c>
      <c r="H36" s="5">
        <v>-1446847966080</v>
      </c>
      <c r="I36" s="5">
        <v>79824663268</v>
      </c>
      <c r="J36" s="5">
        <f>Table8[[#This Row],[3337088272.0000]]+Table8[[#This Row],[-3862046928]]+Table8[[#This Row],[82960809]]</f>
        <v>-108810318632</v>
      </c>
      <c r="K36" s="45">
        <f>(Table8[[#This Row],[-441997847.0000]]/Table8[[#This Row],[Column1]])*100</f>
        <v>-2.3740139593671392</v>
      </c>
      <c r="L36" s="93">
        <v>4583390009257</v>
      </c>
      <c r="M36" s="93">
        <v>-5257686282989</v>
      </c>
    </row>
    <row r="37" spans="1:13" ht="23.1" customHeight="1" x14ac:dyDescent="0.6">
      <c r="A37" s="4" t="s">
        <v>139</v>
      </c>
      <c r="B37" s="5">
        <v>0</v>
      </c>
      <c r="C37" s="5">
        <v>-3158742365</v>
      </c>
      <c r="D37" s="5">
        <v>392388082</v>
      </c>
      <c r="E37" s="5">
        <f>Table8[[#This Row],[-66937133.0000]]+Table8[[#This Row],[-3026583148]]+Table8[[#This Row],[1574884]]</f>
        <v>-2766354283</v>
      </c>
      <c r="F37" s="45">
        <f>(Table8[[#This Row],[-3091945397.0000]]/Table8[[#This Row],[Column2]])*100</f>
        <v>5.2615430706666751E-2</v>
      </c>
      <c r="G37" s="5">
        <v>32523307600</v>
      </c>
      <c r="H37" s="5">
        <v>-9539201693</v>
      </c>
      <c r="I37" s="5">
        <v>8391791602</v>
      </c>
      <c r="J37" s="5">
        <f>Table8[[#This Row],[3337088272.0000]]+Table8[[#This Row],[-3862046928]]+Table8[[#This Row],[82960809]]</f>
        <v>31375897509</v>
      </c>
      <c r="K37" s="45">
        <f>(Table8[[#This Row],[-441997847.0000]]/Table8[[#This Row],[Column1]])*100</f>
        <v>0.68455657156887362</v>
      </c>
      <c r="L37" s="93">
        <v>4583390009257</v>
      </c>
      <c r="M37" s="93">
        <v>-5257686282989</v>
      </c>
    </row>
    <row r="38" spans="1:13" ht="23.1" customHeight="1" x14ac:dyDescent="0.6">
      <c r="A38" s="4" t="s">
        <v>140</v>
      </c>
      <c r="B38" s="5">
        <v>202034190</v>
      </c>
      <c r="C38" s="5">
        <v>10813247742</v>
      </c>
      <c r="D38" s="5">
        <v>2181713757</v>
      </c>
      <c r="E38" s="5">
        <f>Table8[[#This Row],[-66937133.0000]]+Table8[[#This Row],[-3026583148]]+Table8[[#This Row],[1574884]]</f>
        <v>13196995689</v>
      </c>
      <c r="F38" s="45">
        <f>(Table8[[#This Row],[-3091945397.0000]]/Table8[[#This Row],[Column2]])*100</f>
        <v>-0.25100386327153573</v>
      </c>
      <c r="G38" s="5">
        <v>10401502172</v>
      </c>
      <c r="H38" s="5">
        <v>27905556559</v>
      </c>
      <c r="I38" s="5">
        <v>37315165775</v>
      </c>
      <c r="J38" s="5">
        <f>Table8[[#This Row],[3337088272.0000]]+Table8[[#This Row],[-3862046928]]+Table8[[#This Row],[82960809]]</f>
        <v>75622224506</v>
      </c>
      <c r="K38" s="45">
        <f>(Table8[[#This Row],[-441997847.0000]]/Table8[[#This Row],[Column1]])*100</f>
        <v>1.6499190414358587</v>
      </c>
      <c r="L38" s="93">
        <v>4583390009257</v>
      </c>
      <c r="M38" s="93">
        <v>-5257686282989</v>
      </c>
    </row>
    <row r="39" spans="1:13" ht="23.1" customHeight="1" x14ac:dyDescent="0.6">
      <c r="A39" s="4" t="s">
        <v>141</v>
      </c>
      <c r="B39" s="5">
        <v>3698780082</v>
      </c>
      <c r="C39" s="5">
        <v>163498520573</v>
      </c>
      <c r="D39" s="5">
        <v>3829257379</v>
      </c>
      <c r="E39" s="5">
        <f>Table8[[#This Row],[-66937133.0000]]+Table8[[#This Row],[-3026583148]]+Table8[[#This Row],[1574884]]</f>
        <v>171026558034</v>
      </c>
      <c r="F39" s="45">
        <f>(Table8[[#This Row],[-3091945397.0000]]/Table8[[#This Row],[Column2]])*100</f>
        <v>-3.252886323540233</v>
      </c>
      <c r="G39" s="5">
        <v>235058319579</v>
      </c>
      <c r="H39" s="5">
        <v>96359810956</v>
      </c>
      <c r="I39" s="5">
        <v>52655495140</v>
      </c>
      <c r="J39" s="5">
        <f>Table8[[#This Row],[3337088272.0000]]+Table8[[#This Row],[-3862046928]]+Table8[[#This Row],[82960809]]</f>
        <v>384073625675</v>
      </c>
      <c r="K39" s="45">
        <f>(Table8[[#This Row],[-441997847.0000]]/Table8[[#This Row],[Column1]])*100</f>
        <v>8.3796845762479872</v>
      </c>
      <c r="L39" s="93">
        <v>4583390009257</v>
      </c>
      <c r="M39" s="93">
        <v>-5257686282989</v>
      </c>
    </row>
    <row r="40" spans="1:13" ht="23.1" customHeight="1" x14ac:dyDescent="0.6">
      <c r="A40" s="4" t="s">
        <v>142</v>
      </c>
      <c r="B40" s="5">
        <v>930865589</v>
      </c>
      <c r="C40" s="5">
        <v>-11830131899</v>
      </c>
      <c r="D40" s="5">
        <v>1194106082</v>
      </c>
      <c r="E40" s="5">
        <f>Table8[[#This Row],[-66937133.0000]]+Table8[[#This Row],[-3026583148]]+Table8[[#This Row],[1574884]]</f>
        <v>-9705160228</v>
      </c>
      <c r="F40" s="45">
        <f>(Table8[[#This Row],[-3091945397.0000]]/Table8[[#This Row],[Column2]])*100</f>
        <v>0.18458994518940006</v>
      </c>
      <c r="G40" s="5">
        <v>10901616022</v>
      </c>
      <c r="H40" s="5">
        <v>-2603235868</v>
      </c>
      <c r="I40" s="5">
        <v>23053868310</v>
      </c>
      <c r="J40" s="5">
        <f>Table8[[#This Row],[3337088272.0000]]+Table8[[#This Row],[-3862046928]]+Table8[[#This Row],[82960809]]</f>
        <v>31352248464</v>
      </c>
      <c r="K40" s="45">
        <f>(Table8[[#This Row],[-441997847.0000]]/Table8[[#This Row],[Column1]])*100</f>
        <v>0.68404059878557932</v>
      </c>
      <c r="L40" s="93">
        <v>4583390009257</v>
      </c>
      <c r="M40" s="93">
        <v>-5257686282989</v>
      </c>
    </row>
    <row r="41" spans="1:13" ht="23.1" customHeight="1" x14ac:dyDescent="0.6">
      <c r="A41" s="4" t="s">
        <v>143</v>
      </c>
      <c r="B41" s="5">
        <v>62108651680</v>
      </c>
      <c r="C41" s="5">
        <v>-488714780256</v>
      </c>
      <c r="D41" s="5">
        <v>330872570</v>
      </c>
      <c r="E41" s="5">
        <f>Table8[[#This Row],[-66937133.0000]]+Table8[[#This Row],[-3026583148]]+Table8[[#This Row],[1574884]]</f>
        <v>-426275256006</v>
      </c>
      <c r="F41" s="45">
        <f>(Table8[[#This Row],[-3091945397.0000]]/Table8[[#This Row],[Column2]])*100</f>
        <v>8.1076586365602257</v>
      </c>
      <c r="G41" s="5">
        <v>703898052369</v>
      </c>
      <c r="H41" s="5">
        <v>-267460000358</v>
      </c>
      <c r="I41" s="5">
        <v>26253375302</v>
      </c>
      <c r="J41" s="5">
        <f>Table8[[#This Row],[3337088272.0000]]+Table8[[#This Row],[-3862046928]]+Table8[[#This Row],[82960809]]</f>
        <v>462691427313</v>
      </c>
      <c r="K41" s="45">
        <f>(Table8[[#This Row],[-441997847.0000]]/Table8[[#This Row],[Column1]])*100</f>
        <v>10.094960856015078</v>
      </c>
      <c r="L41" s="93">
        <v>4583390009257</v>
      </c>
      <c r="M41" s="93">
        <v>-5257686282989</v>
      </c>
    </row>
    <row r="42" spans="1:13" ht="23.1" customHeight="1" x14ac:dyDescent="0.6">
      <c r="A42" s="4" t="s">
        <v>144</v>
      </c>
      <c r="B42" s="5">
        <v>791378384</v>
      </c>
      <c r="C42" s="5">
        <v>-27225807551</v>
      </c>
      <c r="D42" s="5">
        <v>0</v>
      </c>
      <c r="E42" s="5">
        <f>Table8[[#This Row],[-66937133.0000]]+Table8[[#This Row],[-3026583148]]+Table8[[#This Row],[1574884]]</f>
        <v>-26434429167</v>
      </c>
      <c r="F42" s="45">
        <f>(Table8[[#This Row],[-3091945397.0000]]/Table8[[#This Row],[Column2]])*100</f>
        <v>0.50277684411349088</v>
      </c>
      <c r="G42" s="5">
        <v>40564524250</v>
      </c>
      <c r="H42" s="5">
        <v>-35566495461</v>
      </c>
      <c r="I42" s="5">
        <v>8263729781</v>
      </c>
      <c r="J42" s="5">
        <f>Table8[[#This Row],[3337088272.0000]]+Table8[[#This Row],[-3862046928]]+Table8[[#This Row],[82960809]]</f>
        <v>13261758570</v>
      </c>
      <c r="K42" s="45">
        <f>(Table8[[#This Row],[-441997847.0000]]/Table8[[#This Row],[Column1]])*100</f>
        <v>0.28934388178216203</v>
      </c>
      <c r="L42" s="93">
        <v>4583390009257</v>
      </c>
      <c r="M42" s="93">
        <v>-5257686282989</v>
      </c>
    </row>
    <row r="43" spans="1:13" ht="23.1" customHeight="1" x14ac:dyDescent="0.6">
      <c r="A43" s="4" t="s">
        <v>145</v>
      </c>
      <c r="B43" s="5">
        <v>228841775781</v>
      </c>
      <c r="C43" s="5">
        <v>-736817474610</v>
      </c>
      <c r="D43" s="5">
        <v>0</v>
      </c>
      <c r="E43" s="5">
        <f>Table8[[#This Row],[-66937133.0000]]+Table8[[#This Row],[-3026583148]]+Table8[[#This Row],[1574884]]</f>
        <v>-507975698829</v>
      </c>
      <c r="F43" s="45">
        <f>(Table8[[#This Row],[-3091945397.0000]]/Table8[[#This Row],[Column2]])*100</f>
        <v>9.6615825191497606</v>
      </c>
      <c r="G43" s="5">
        <v>1620962578450</v>
      </c>
      <c r="H43" s="5">
        <v>-433000411709</v>
      </c>
      <c r="I43" s="5">
        <v>183323343296</v>
      </c>
      <c r="J43" s="5">
        <f>Table8[[#This Row],[3337088272.0000]]+Table8[[#This Row],[-3862046928]]+Table8[[#This Row],[82960809]]</f>
        <v>1371285510037</v>
      </c>
      <c r="K43" s="45">
        <f>(Table8[[#This Row],[-441997847.0000]]/Table8[[#This Row],[Column1]])*100</f>
        <v>29.918586619673132</v>
      </c>
      <c r="L43" s="93">
        <v>4583390009257</v>
      </c>
      <c r="M43" s="93">
        <v>-5257686282989</v>
      </c>
    </row>
    <row r="44" spans="1:13" ht="23.1" customHeight="1" x14ac:dyDescent="0.6">
      <c r="A44" s="4" t="s">
        <v>146</v>
      </c>
      <c r="B44" s="5">
        <v>5644125</v>
      </c>
      <c r="C44" s="5">
        <v>-1748619</v>
      </c>
      <c r="D44" s="5">
        <v>135751392</v>
      </c>
      <c r="E44" s="5">
        <f>Table8[[#This Row],[-66937133.0000]]+Table8[[#This Row],[-3026583148]]+Table8[[#This Row],[1574884]]</f>
        <v>139646898</v>
      </c>
      <c r="F44" s="45">
        <f>(Table8[[#This Row],[-3091945397.0000]]/Table8[[#This Row],[Column2]])*100</f>
        <v>-2.6560523105347892E-3</v>
      </c>
      <c r="G44" s="5">
        <v>8246067264</v>
      </c>
      <c r="H44" s="5">
        <v>596588</v>
      </c>
      <c r="I44" s="5">
        <v>7586675468</v>
      </c>
      <c r="J44" s="5">
        <f>Table8[[#This Row],[3337088272.0000]]+Table8[[#This Row],[-3862046928]]+Table8[[#This Row],[82960809]]</f>
        <v>15833339320</v>
      </c>
      <c r="K44" s="45">
        <f>(Table8[[#This Row],[-441997847.0000]]/Table8[[#This Row],[Column1]])*100</f>
        <v>0.34545040435183688</v>
      </c>
      <c r="L44" s="93">
        <v>4583390009257</v>
      </c>
      <c r="M44" s="93">
        <v>-5257686282989</v>
      </c>
    </row>
    <row r="45" spans="1:13" ht="23.1" customHeight="1" x14ac:dyDescent="0.6">
      <c r="A45" s="4" t="s">
        <v>147</v>
      </c>
      <c r="B45" s="5">
        <v>0</v>
      </c>
      <c r="C45" s="5">
        <v>-7575996559</v>
      </c>
      <c r="D45" s="5">
        <v>-1385353805</v>
      </c>
      <c r="E45" s="5">
        <f>Table8[[#This Row],[-66937133.0000]]+Table8[[#This Row],[-3026583148]]+Table8[[#This Row],[1574884]]</f>
        <v>-8961350364</v>
      </c>
      <c r="F45" s="45">
        <f>(Table8[[#This Row],[-3091945397.0000]]/Table8[[#This Row],[Column2]])*100</f>
        <v>0.17044285036545509</v>
      </c>
      <c r="G45" s="5">
        <v>0</v>
      </c>
      <c r="H45" s="5">
        <v>-24555444988</v>
      </c>
      <c r="I45" s="5">
        <v>10861462370</v>
      </c>
      <c r="J45" s="5">
        <f>Table8[[#This Row],[3337088272.0000]]+Table8[[#This Row],[-3862046928]]+Table8[[#This Row],[82960809]]</f>
        <v>-13693982618</v>
      </c>
      <c r="K45" s="45">
        <f>(Table8[[#This Row],[-441997847.0000]]/Table8[[#This Row],[Column1]])*100</f>
        <v>-0.29877410803668203</v>
      </c>
      <c r="L45" s="93">
        <v>4583390009257</v>
      </c>
      <c r="M45" s="93">
        <v>-5257686282989</v>
      </c>
    </row>
    <row r="46" spans="1:13" ht="23.1" customHeight="1" x14ac:dyDescent="0.6">
      <c r="A46" s="4" t="s">
        <v>148</v>
      </c>
      <c r="B46" s="5">
        <v>11883762</v>
      </c>
      <c r="C46" s="5">
        <v>-6842907444</v>
      </c>
      <c r="D46" s="5">
        <v>38847024</v>
      </c>
      <c r="E46" s="5">
        <f>Table8[[#This Row],[-66937133.0000]]+Table8[[#This Row],[-3026583148]]+Table8[[#This Row],[1574884]]</f>
        <v>-6792176658</v>
      </c>
      <c r="F46" s="45">
        <f>(Table8[[#This Row],[-3091945397.0000]]/Table8[[#This Row],[Column2]])*100</f>
        <v>0.12918565871789978</v>
      </c>
      <c r="G46" s="5">
        <v>17362176300</v>
      </c>
      <c r="H46" s="5">
        <v>10004983014</v>
      </c>
      <c r="I46" s="5">
        <v>10502515692</v>
      </c>
      <c r="J46" s="5">
        <f>Table8[[#This Row],[3337088272.0000]]+Table8[[#This Row],[-3862046928]]+Table8[[#This Row],[82960809]]</f>
        <v>37869675006</v>
      </c>
      <c r="K46" s="45">
        <f>(Table8[[#This Row],[-441997847.0000]]/Table8[[#This Row],[Column1]])*100</f>
        <v>0.82623723771084767</v>
      </c>
      <c r="L46" s="93">
        <v>4583390009257</v>
      </c>
      <c r="M46" s="93">
        <v>-5257686282989</v>
      </c>
    </row>
    <row r="47" spans="1:13" ht="23.1" customHeight="1" x14ac:dyDescent="0.6">
      <c r="A47" s="4" t="s">
        <v>149</v>
      </c>
      <c r="B47" s="5">
        <v>204387295</v>
      </c>
      <c r="C47" s="5">
        <v>-57913267245</v>
      </c>
      <c r="D47" s="5">
        <v>585023688</v>
      </c>
      <c r="E47" s="5">
        <f>Table8[[#This Row],[-66937133.0000]]+Table8[[#This Row],[-3026583148]]+Table8[[#This Row],[1574884]]</f>
        <v>-57123856262</v>
      </c>
      <c r="F47" s="45">
        <f>(Table8[[#This Row],[-3091945397.0000]]/Table8[[#This Row],[Column2]])*100</f>
        <v>1.0864827832505257</v>
      </c>
      <c r="G47" s="5">
        <v>10430345193</v>
      </c>
      <c r="H47" s="5">
        <v>-32614371132</v>
      </c>
      <c r="I47" s="5">
        <v>16149169195</v>
      </c>
      <c r="J47" s="5">
        <f>Table8[[#This Row],[3337088272.0000]]+Table8[[#This Row],[-3862046928]]+Table8[[#This Row],[82960809]]</f>
        <v>-6034856744</v>
      </c>
      <c r="K47" s="45">
        <f>(Table8[[#This Row],[-441997847.0000]]/Table8[[#This Row],[Column1]])*100</f>
        <v>-0.13166797352639631</v>
      </c>
      <c r="L47" s="93">
        <v>4583390009257</v>
      </c>
      <c r="M47" s="93">
        <v>-5257686282989</v>
      </c>
    </row>
    <row r="48" spans="1:13" ht="23.1" customHeight="1" x14ac:dyDescent="0.6">
      <c r="A48" s="4" t="s">
        <v>150</v>
      </c>
      <c r="B48" s="5">
        <v>210047519</v>
      </c>
      <c r="C48" s="5">
        <v>4491231769</v>
      </c>
      <c r="D48" s="5">
        <v>427453471</v>
      </c>
      <c r="E48" s="5">
        <f>Table8[[#This Row],[-66937133.0000]]+Table8[[#This Row],[-3026583148]]+Table8[[#This Row],[1574884]]</f>
        <v>5128732759</v>
      </c>
      <c r="F48" s="45">
        <f>(Table8[[#This Row],[-3091945397.0000]]/Table8[[#This Row],[Column2]])*100</f>
        <v>-9.7547333236556483E-2</v>
      </c>
      <c r="G48" s="5">
        <v>10719199209</v>
      </c>
      <c r="H48" s="5">
        <v>-8493550926</v>
      </c>
      <c r="I48" s="5">
        <v>54716456958</v>
      </c>
      <c r="J48" s="5">
        <f>Table8[[#This Row],[3337088272.0000]]+Table8[[#This Row],[-3862046928]]+Table8[[#This Row],[82960809]]</f>
        <v>56942105241</v>
      </c>
      <c r="K48" s="45">
        <f>(Table8[[#This Row],[-441997847.0000]]/Table8[[#This Row],[Column1]])*100</f>
        <v>1.2423578426883799</v>
      </c>
      <c r="L48" s="93">
        <v>4583390009257</v>
      </c>
      <c r="M48" s="93">
        <v>-5257686282989</v>
      </c>
    </row>
    <row r="49" spans="1:13" ht="23.1" customHeight="1" x14ac:dyDescent="0.6">
      <c r="A49" s="4" t="s">
        <v>151</v>
      </c>
      <c r="B49" s="5">
        <v>312157322</v>
      </c>
      <c r="C49" s="5">
        <v>-4993071261</v>
      </c>
      <c r="D49" s="5">
        <v>583687333</v>
      </c>
      <c r="E49" s="5">
        <f>Table8[[#This Row],[-66937133.0000]]+Table8[[#This Row],[-3026583148]]+Table8[[#This Row],[1574884]]</f>
        <v>-4097226606</v>
      </c>
      <c r="F49" s="45">
        <f>(Table8[[#This Row],[-3091945397.0000]]/Table8[[#This Row],[Column2]])*100</f>
        <v>7.7928320281420882E-2</v>
      </c>
      <c r="G49" s="5">
        <v>15920023414</v>
      </c>
      <c r="H49" s="5">
        <v>-581074482</v>
      </c>
      <c r="I49" s="5">
        <v>16044655206</v>
      </c>
      <c r="J49" s="5">
        <f>Table8[[#This Row],[3337088272.0000]]+Table8[[#This Row],[-3862046928]]+Table8[[#This Row],[82960809]]</f>
        <v>31383604138</v>
      </c>
      <c r="K49" s="45">
        <f>(Table8[[#This Row],[-441997847.0000]]/Table8[[#This Row],[Column1]])*100</f>
        <v>0.68472471412240787</v>
      </c>
      <c r="L49" s="93">
        <v>4583390009257</v>
      </c>
      <c r="M49" s="93">
        <v>-5257686282989</v>
      </c>
    </row>
    <row r="50" spans="1:13" ht="23.1" customHeight="1" x14ac:dyDescent="0.6">
      <c r="A50" s="4" t="s">
        <v>152</v>
      </c>
      <c r="B50" s="5">
        <v>0</v>
      </c>
      <c r="C50" s="5">
        <v>0</v>
      </c>
      <c r="D50" s="5">
        <v>0</v>
      </c>
      <c r="E50" s="5">
        <f>Table8[[#This Row],[-66937133.0000]]+Table8[[#This Row],[-3026583148]]+Table8[[#This Row],[1574884]]</f>
        <v>0</v>
      </c>
      <c r="F50" s="45">
        <f>(Table8[[#This Row],[-3091945397.0000]]/Table8[[#This Row],[Column2]])*100</f>
        <v>0</v>
      </c>
      <c r="G50" s="5">
        <v>0</v>
      </c>
      <c r="H50" s="5">
        <v>50690427306</v>
      </c>
      <c r="I50" s="5">
        <v>9394932891</v>
      </c>
      <c r="J50" s="5">
        <f>Table8[[#This Row],[3337088272.0000]]+Table8[[#This Row],[-3862046928]]+Table8[[#This Row],[82960809]]</f>
        <v>60085360197</v>
      </c>
      <c r="K50" s="45">
        <f>(Table8[[#This Row],[-441997847.0000]]/Table8[[#This Row],[Column1]])*100</f>
        <v>1.3109371027917447</v>
      </c>
      <c r="L50" s="93">
        <v>4583390009257</v>
      </c>
      <c r="M50" s="93">
        <v>-5257686282989</v>
      </c>
    </row>
    <row r="51" spans="1:13" ht="23.1" customHeight="1" x14ac:dyDescent="0.6">
      <c r="A51" s="4" t="s">
        <v>153</v>
      </c>
      <c r="B51" s="5">
        <v>287392743</v>
      </c>
      <c r="C51" s="5">
        <v>3681009151</v>
      </c>
      <c r="D51" s="5">
        <v>-111684482</v>
      </c>
      <c r="E51" s="5">
        <f>Table8[[#This Row],[-66937133.0000]]+Table8[[#This Row],[-3026583148]]+Table8[[#This Row],[1574884]]</f>
        <v>3856717412</v>
      </c>
      <c r="F51" s="45">
        <f>(Table8[[#This Row],[-3091945397.0000]]/Table8[[#This Row],[Column2]])*100</f>
        <v>-7.3353889989180798E-2</v>
      </c>
      <c r="G51" s="5">
        <v>15213273925</v>
      </c>
      <c r="H51" s="5">
        <v>-6466467232</v>
      </c>
      <c r="I51" s="5">
        <v>4198267100</v>
      </c>
      <c r="J51" s="5">
        <f>Table8[[#This Row],[3337088272.0000]]+Table8[[#This Row],[-3862046928]]+Table8[[#This Row],[82960809]]</f>
        <v>12945073793</v>
      </c>
      <c r="K51" s="45">
        <f>(Table8[[#This Row],[-441997847.0000]]/Table8[[#This Row],[Column1]])*100</f>
        <v>0.28243448117779724</v>
      </c>
      <c r="L51" s="93">
        <v>4583390009257</v>
      </c>
      <c r="M51" s="93">
        <v>-5257686282989</v>
      </c>
    </row>
    <row r="52" spans="1:13" ht="23.1" customHeight="1" x14ac:dyDescent="0.6">
      <c r="A52" s="4" t="s">
        <v>154</v>
      </c>
      <c r="B52" s="5">
        <v>1097041038</v>
      </c>
      <c r="C52" s="5">
        <v>14575606659</v>
      </c>
      <c r="D52" s="5">
        <v>0</v>
      </c>
      <c r="E52" s="5">
        <f>Table8[[#This Row],[-66937133.0000]]+Table8[[#This Row],[-3026583148]]+Table8[[#This Row],[1574884]]</f>
        <v>15672647697</v>
      </c>
      <c r="F52" s="45">
        <f>(Table8[[#This Row],[-3091945397.0000]]/Table8[[#This Row],[Column2]])*100</f>
        <v>-0.29809020267542635</v>
      </c>
      <c r="G52" s="5">
        <v>65164237650</v>
      </c>
      <c r="H52" s="5">
        <v>40601518385</v>
      </c>
      <c r="I52" s="5">
        <v>41761927521</v>
      </c>
      <c r="J52" s="5">
        <f>Table8[[#This Row],[3337088272.0000]]+Table8[[#This Row],[-3862046928]]+Table8[[#This Row],[82960809]]</f>
        <v>147527683556</v>
      </c>
      <c r="K52" s="45">
        <f>(Table8[[#This Row],[-441997847.0000]]/Table8[[#This Row],[Column1]])*100</f>
        <v>3.2187460211337173</v>
      </c>
      <c r="L52" s="93">
        <v>4583390009257</v>
      </c>
      <c r="M52" s="93">
        <v>-5257686282989</v>
      </c>
    </row>
    <row r="53" spans="1:13" ht="23.1" customHeight="1" x14ac:dyDescent="0.6">
      <c r="A53" s="4" t="s">
        <v>155</v>
      </c>
      <c r="B53" s="5">
        <v>206818809</v>
      </c>
      <c r="C53" s="5">
        <v>2778779178</v>
      </c>
      <c r="D53" s="5">
        <v>805759470</v>
      </c>
      <c r="E53" s="5">
        <f>Table8[[#This Row],[-66937133.0000]]+Table8[[#This Row],[-3026583148]]+Table8[[#This Row],[1574884]]</f>
        <v>3791357457</v>
      </c>
      <c r="F53" s="45">
        <f>(Table8[[#This Row],[-3091945397.0000]]/Table8[[#This Row],[Column2]])*100</f>
        <v>-7.2110758476913325E-2</v>
      </c>
      <c r="G53" s="5">
        <v>10554430801</v>
      </c>
      <c r="H53" s="5">
        <v>1670182852</v>
      </c>
      <c r="I53" s="5">
        <v>11405799409</v>
      </c>
      <c r="J53" s="5">
        <f>Table8[[#This Row],[3337088272.0000]]+Table8[[#This Row],[-3862046928]]+Table8[[#This Row],[82960809]]</f>
        <v>23630413062</v>
      </c>
      <c r="K53" s="45">
        <f>(Table8[[#This Row],[-441997847.0000]]/Table8[[#This Row],[Column1]])*100</f>
        <v>0.51556627331023608</v>
      </c>
      <c r="L53" s="93">
        <v>4583390009257</v>
      </c>
      <c r="M53" s="93">
        <v>-5257686282989</v>
      </c>
    </row>
    <row r="54" spans="1:13" ht="23.1" customHeight="1" x14ac:dyDescent="0.6">
      <c r="A54" s="4" t="s">
        <v>156</v>
      </c>
      <c r="B54" s="5">
        <v>0</v>
      </c>
      <c r="C54" s="5">
        <v>-3465718280</v>
      </c>
      <c r="D54" s="5">
        <v>582666834</v>
      </c>
      <c r="E54" s="5">
        <f>Table8[[#This Row],[-66937133.0000]]+Table8[[#This Row],[-3026583148]]+Table8[[#This Row],[1574884]]</f>
        <v>-2883051446</v>
      </c>
      <c r="F54" s="45">
        <f>(Table8[[#This Row],[-3091945397.0000]]/Table8[[#This Row],[Column2]])*100</f>
        <v>5.4834984265378847E-2</v>
      </c>
      <c r="G54" s="5">
        <v>20682107880</v>
      </c>
      <c r="H54" s="5">
        <v>19367807726</v>
      </c>
      <c r="I54" s="5">
        <v>28356826035</v>
      </c>
      <c r="J54" s="5">
        <f>Table8[[#This Row],[3337088272.0000]]+Table8[[#This Row],[-3862046928]]+Table8[[#This Row],[82960809]]</f>
        <v>68406741641</v>
      </c>
      <c r="K54" s="45">
        <f>(Table8[[#This Row],[-441997847.0000]]/Table8[[#This Row],[Column1]])*100</f>
        <v>1.492492271066612</v>
      </c>
      <c r="L54" s="93">
        <v>4583390009257</v>
      </c>
      <c r="M54" s="93">
        <v>-5257686282989</v>
      </c>
    </row>
    <row r="55" spans="1:13" ht="23.1" customHeight="1" x14ac:dyDescent="0.6">
      <c r="A55" s="4" t="s">
        <v>157</v>
      </c>
      <c r="B55" s="5">
        <v>308426476</v>
      </c>
      <c r="C55" s="5">
        <v>559727780</v>
      </c>
      <c r="D55" s="5">
        <v>1440328083</v>
      </c>
      <c r="E55" s="5">
        <f>Table8[[#This Row],[-66937133.0000]]+Table8[[#This Row],[-3026583148]]+Table8[[#This Row],[1574884]]</f>
        <v>2308482339</v>
      </c>
      <c r="F55" s="45">
        <f>(Table8[[#This Row],[-3091945397.0000]]/Table8[[#This Row],[Column2]])*100</f>
        <v>-4.3906810234551029E-2</v>
      </c>
      <c r="G55" s="5">
        <v>15878988920</v>
      </c>
      <c r="H55" s="5">
        <v>5868356889</v>
      </c>
      <c r="I55" s="5">
        <v>15611261615</v>
      </c>
      <c r="J55" s="5">
        <f>Table8[[#This Row],[3337088272.0000]]+Table8[[#This Row],[-3862046928]]+Table8[[#This Row],[82960809]]</f>
        <v>37358607424</v>
      </c>
      <c r="K55" s="45">
        <f>(Table8[[#This Row],[-441997847.0000]]/Table8[[#This Row],[Column1]])*100</f>
        <v>0.8150868101677452</v>
      </c>
      <c r="L55" s="93">
        <v>4583390009257</v>
      </c>
      <c r="M55" s="93">
        <v>-5257686282989</v>
      </c>
    </row>
    <row r="56" spans="1:13" ht="23.1" customHeight="1" x14ac:dyDescent="0.6">
      <c r="A56" s="4" t="s">
        <v>158</v>
      </c>
      <c r="B56" s="5">
        <v>2574001147</v>
      </c>
      <c r="C56" s="5">
        <v>-24129829769</v>
      </c>
      <c r="D56" s="5">
        <v>0</v>
      </c>
      <c r="E56" s="5">
        <f>Table8[[#This Row],[-66937133.0000]]+Table8[[#This Row],[-3026583148]]+Table8[[#This Row],[1574884]]</f>
        <v>-21555828622</v>
      </c>
      <c r="F56" s="45">
        <f>(Table8[[#This Row],[-3091945397.0000]]/Table8[[#This Row],[Column2]])*100</f>
        <v>0.40998696882586705</v>
      </c>
      <c r="G56" s="5">
        <v>128783089641</v>
      </c>
      <c r="H56" s="5">
        <v>-55757591507</v>
      </c>
      <c r="I56" s="5">
        <v>67441045437</v>
      </c>
      <c r="J56" s="5">
        <f>Table8[[#This Row],[3337088272.0000]]+Table8[[#This Row],[-3862046928]]+Table8[[#This Row],[82960809]]</f>
        <v>140466543571</v>
      </c>
      <c r="K56" s="45">
        <f>(Table8[[#This Row],[-441997847.0000]]/Table8[[#This Row],[Column1]])*100</f>
        <v>3.0646866901420555</v>
      </c>
      <c r="L56" s="93">
        <v>4583390009257</v>
      </c>
      <c r="M56" s="93">
        <v>-5257686282989</v>
      </c>
    </row>
    <row r="57" spans="1:13" ht="23.1" customHeight="1" x14ac:dyDescent="0.6">
      <c r="A57" s="4" t="s">
        <v>159</v>
      </c>
      <c r="B57" s="5">
        <v>178538462</v>
      </c>
      <c r="C57" s="5">
        <v>-2277625582</v>
      </c>
      <c r="D57" s="5">
        <v>-3708526976</v>
      </c>
      <c r="E57" s="5">
        <f>Table8[[#This Row],[-66937133.0000]]+Table8[[#This Row],[-3026583148]]+Table8[[#This Row],[1574884]]</f>
        <v>-5807614096</v>
      </c>
      <c r="F57" s="45">
        <f>(Table8[[#This Row],[-3091945397.0000]]/Table8[[#This Row],[Column2]])*100</f>
        <v>0.110459502210892</v>
      </c>
      <c r="G57" s="5">
        <v>12027000000</v>
      </c>
      <c r="H57" s="5">
        <v>-34381671277</v>
      </c>
      <c r="I57" s="5">
        <v>32179716324</v>
      </c>
      <c r="J57" s="5">
        <f>Table8[[#This Row],[3337088272.0000]]+Table8[[#This Row],[-3862046928]]+Table8[[#This Row],[82960809]]</f>
        <v>9825045047</v>
      </c>
      <c r="K57" s="45">
        <f>(Table8[[#This Row],[-441997847.0000]]/Table8[[#This Row],[Column1]])*100</f>
        <v>0.21436196848089542</v>
      </c>
      <c r="L57" s="93">
        <v>4583390009257</v>
      </c>
      <c r="M57" s="93">
        <v>-5257686282989</v>
      </c>
    </row>
    <row r="58" spans="1:13" ht="23.1" customHeight="1" x14ac:dyDescent="0.6">
      <c r="A58" s="4" t="s">
        <v>160</v>
      </c>
      <c r="B58" s="5">
        <v>8583602119</v>
      </c>
      <c r="C58" s="5">
        <v>-20491407555</v>
      </c>
      <c r="D58" s="5">
        <v>0</v>
      </c>
      <c r="E58" s="5">
        <f>Table8[[#This Row],[-66937133.0000]]+Table8[[#This Row],[-3026583148]]+Table8[[#This Row],[1574884]]</f>
        <v>-11907805436</v>
      </c>
      <c r="F58" s="45">
        <f>(Table8[[#This Row],[-3091945397.0000]]/Table8[[#This Row],[Column2]])*100</f>
        <v>0.22648375720946212</v>
      </c>
      <c r="G58" s="5">
        <v>412843572900</v>
      </c>
      <c r="H58" s="5">
        <v>-684272770246</v>
      </c>
      <c r="I58" s="5">
        <f>'درآمد ناشی ازفروش'!K41</f>
        <v>313891263570</v>
      </c>
      <c r="J58" s="5">
        <f>Table8[[#This Row],[3337088272.0000]]+Table8[[#This Row],[-3862046928]]+Table8[[#This Row],[82960809]]</f>
        <v>42462066224</v>
      </c>
      <c r="K58" s="45">
        <f>(Table8[[#This Row],[-441997847.0000]]/Table8[[#This Row],[Column1]])*100</f>
        <v>0.92643362529132456</v>
      </c>
      <c r="L58" s="93">
        <v>4583390009257</v>
      </c>
      <c r="M58" s="93">
        <v>-5257686282989</v>
      </c>
    </row>
    <row r="59" spans="1:13" ht="23.1" customHeight="1" x14ac:dyDescent="0.6">
      <c r="A59" s="4" t="s">
        <v>161</v>
      </c>
      <c r="B59" s="5">
        <v>0</v>
      </c>
      <c r="C59" s="5">
        <v>-716758428363</v>
      </c>
      <c r="D59" s="5">
        <f>'درآمد ناشی ازفروش'!F34</f>
        <v>0</v>
      </c>
      <c r="E59" s="5">
        <f>Table8[[#This Row],[-66937133.0000]]+Table8[[#This Row],[-3026583148]]+Table8[[#This Row],[1574884]]</f>
        <v>-716758428363</v>
      </c>
      <c r="F59" s="45">
        <f>(Table8[[#This Row],[-3091945397.0000]]/Table8[[#This Row],[Column2]])*100</f>
        <v>13.632582656786477</v>
      </c>
      <c r="G59" s="5">
        <v>0</v>
      </c>
      <c r="H59" s="5">
        <v>-646179319604</v>
      </c>
      <c r="I59" s="5">
        <f>'درآمد ناشی ازفروش'!K34</f>
        <v>87545566835</v>
      </c>
      <c r="J59" s="5">
        <f>Table8[[#This Row],[3337088272.0000]]+Table8[[#This Row],[-3862046928]]+Table8[[#This Row],[82960809]]</f>
        <v>-558633752769</v>
      </c>
      <c r="K59" s="45">
        <f>(Table8[[#This Row],[-441997847.0000]]/Table8[[#This Row],[Column1]])*100</f>
        <v>-12.188222072324988</v>
      </c>
      <c r="L59" s="93">
        <v>4583390009257</v>
      </c>
      <c r="M59" s="93">
        <v>-5257686282989</v>
      </c>
    </row>
    <row r="60" spans="1:13" ht="23.1" customHeight="1" x14ac:dyDescent="0.6">
      <c r="A60" s="4" t="s">
        <v>162</v>
      </c>
      <c r="B60" s="5">
        <v>0</v>
      </c>
      <c r="C60" s="5">
        <v>-13243744250</v>
      </c>
      <c r="D60" s="5">
        <v>1676774013</v>
      </c>
      <c r="E60" s="5">
        <f>Table8[[#This Row],[-66937133.0000]]+Table8[[#This Row],[-3026583148]]+Table8[[#This Row],[1574884]]</f>
        <v>-11566970237</v>
      </c>
      <c r="F60" s="45">
        <f>(Table8[[#This Row],[-3091945397.0000]]/Table8[[#This Row],[Column2]])*100</f>
        <v>0.22000114906863874</v>
      </c>
      <c r="G60" s="5">
        <v>39559879352</v>
      </c>
      <c r="H60" s="5">
        <v>153973867996</v>
      </c>
      <c r="I60" s="5">
        <v>136431186925</v>
      </c>
      <c r="J60" s="5">
        <f>Table8[[#This Row],[3337088272.0000]]+Table8[[#This Row],[-3862046928]]+Table8[[#This Row],[82960809]]</f>
        <v>329964934273</v>
      </c>
      <c r="K60" s="45">
        <f>(Table8[[#This Row],[-441997847.0000]]/Table8[[#This Row],[Column1]])*100</f>
        <v>7.1991459074304185</v>
      </c>
      <c r="L60" s="93">
        <v>4583390009257</v>
      </c>
      <c r="M60" s="93">
        <v>-5257686282989</v>
      </c>
    </row>
    <row r="61" spans="1:13" ht="23.1" customHeight="1" x14ac:dyDescent="0.6">
      <c r="A61" s="4" t="s">
        <v>163</v>
      </c>
      <c r="B61" s="5">
        <v>113283373</v>
      </c>
      <c r="C61" s="5">
        <v>-716839941</v>
      </c>
      <c r="D61" s="5">
        <v>208741551</v>
      </c>
      <c r="E61" s="5">
        <f>Table8[[#This Row],[-66937133.0000]]+Table8[[#This Row],[-3026583148]]+Table8[[#This Row],[1574884]]</f>
        <v>-394815017</v>
      </c>
      <c r="F61" s="45">
        <f>(Table8[[#This Row],[-3091945397.0000]]/Table8[[#This Row],[Column2]])*100</f>
        <v>7.5092920297927567E-3</v>
      </c>
      <c r="G61" s="5">
        <v>5561848183</v>
      </c>
      <c r="H61" s="5">
        <v>6101464505</v>
      </c>
      <c r="I61" s="5">
        <v>11897418329</v>
      </c>
      <c r="J61" s="5">
        <f>Table8[[#This Row],[3337088272.0000]]+Table8[[#This Row],[-3862046928]]+Table8[[#This Row],[82960809]]</f>
        <v>23560731017</v>
      </c>
      <c r="K61" s="45">
        <f>(Table8[[#This Row],[-441997847.0000]]/Table8[[#This Row],[Column1]])*100</f>
        <v>0.51404595658267715</v>
      </c>
      <c r="L61" s="93">
        <v>4583390009257</v>
      </c>
      <c r="M61" s="93">
        <v>-5257686282989</v>
      </c>
    </row>
    <row r="62" spans="1:13" ht="23.1" customHeight="1" x14ac:dyDescent="0.6">
      <c r="A62" s="4" t="s">
        <v>164</v>
      </c>
      <c r="B62" s="5">
        <v>11991963</v>
      </c>
      <c r="C62" s="5">
        <v>-1540253932</v>
      </c>
      <c r="D62" s="5">
        <v>744994613</v>
      </c>
      <c r="E62" s="5">
        <f>Table8[[#This Row],[-66937133.0000]]+Table8[[#This Row],[-3026583148]]+Table8[[#This Row],[1574884]]</f>
        <v>-783267356</v>
      </c>
      <c r="F62" s="45">
        <f>(Table8[[#This Row],[-3091945397.0000]]/Table8[[#This Row],[Column2]])*100</f>
        <v>1.4897567367878626E-2</v>
      </c>
      <c r="G62" s="5">
        <v>623195234</v>
      </c>
      <c r="H62" s="5">
        <v>-1419419945</v>
      </c>
      <c r="I62" s="5">
        <v>10455475061</v>
      </c>
      <c r="J62" s="5">
        <f>Table8[[#This Row],[3337088272.0000]]+Table8[[#This Row],[-3862046928]]+Table8[[#This Row],[82960809]]</f>
        <v>9659250350</v>
      </c>
      <c r="K62" s="45">
        <f>(Table8[[#This Row],[-441997847.0000]]/Table8[[#This Row],[Column1]])*100</f>
        <v>0.21074467436747396</v>
      </c>
      <c r="L62" s="93">
        <v>4583390009257</v>
      </c>
      <c r="M62" s="93">
        <v>-5257686282989</v>
      </c>
    </row>
    <row r="63" spans="1:13" ht="23.1" customHeight="1" x14ac:dyDescent="0.6">
      <c r="A63" s="4" t="s">
        <v>165</v>
      </c>
      <c r="B63" s="5">
        <v>184397453</v>
      </c>
      <c r="C63" s="5">
        <v>-9701096685</v>
      </c>
      <c r="D63" s="5">
        <v>899345306</v>
      </c>
      <c r="E63" s="5">
        <f>Table8[[#This Row],[-66937133.0000]]+Table8[[#This Row],[-3026583148]]+Table8[[#This Row],[1574884]]</f>
        <v>-8617353926</v>
      </c>
      <c r="F63" s="45">
        <f>(Table8[[#This Row],[-3091945397.0000]]/Table8[[#This Row],[Column2]])*100</f>
        <v>0.16390011617621708</v>
      </c>
      <c r="G63" s="5">
        <v>9523236203</v>
      </c>
      <c r="H63" s="5">
        <v>6284086911</v>
      </c>
      <c r="I63" s="5">
        <v>9813886775</v>
      </c>
      <c r="J63" s="5">
        <f>Table8[[#This Row],[3337088272.0000]]+Table8[[#This Row],[-3862046928]]+Table8[[#This Row],[82960809]]</f>
        <v>25621209889</v>
      </c>
      <c r="K63" s="45">
        <f>(Table8[[#This Row],[-441997847.0000]]/Table8[[#This Row],[Column1]])*100</f>
        <v>0.55900130334213871</v>
      </c>
      <c r="L63" s="93">
        <v>4583390009257</v>
      </c>
      <c r="M63" s="93">
        <v>-5257686282989</v>
      </c>
    </row>
    <row r="64" spans="1:13" ht="23.1" customHeight="1" x14ac:dyDescent="0.6">
      <c r="A64" s="4" t="s">
        <v>166</v>
      </c>
      <c r="B64" s="5">
        <v>50886626</v>
      </c>
      <c r="C64" s="5">
        <v>5979577965</v>
      </c>
      <c r="D64" s="5">
        <v>-3736725028</v>
      </c>
      <c r="E64" s="5">
        <f>Table8[[#This Row],[-66937133.0000]]+Table8[[#This Row],[-3026583148]]+Table8[[#This Row],[1574884]]</f>
        <v>2293739563</v>
      </c>
      <c r="F64" s="45">
        <f>(Table8[[#This Row],[-3091945397.0000]]/Table8[[#This Row],[Column2]])*100</f>
        <v>-4.3626405980541058E-2</v>
      </c>
      <c r="G64" s="5">
        <v>2688783652</v>
      </c>
      <c r="H64" s="5">
        <v>-4956085157</v>
      </c>
      <c r="I64" s="5">
        <v>-2635956952</v>
      </c>
      <c r="J64" s="5">
        <f>Table8[[#This Row],[3337088272.0000]]+Table8[[#This Row],[-3862046928]]+Table8[[#This Row],[82960809]]</f>
        <v>-4903258457</v>
      </c>
      <c r="K64" s="45">
        <f>(Table8[[#This Row],[-441997847.0000]]/Table8[[#This Row],[Column1]])*100</f>
        <v>-0.10697886165255338</v>
      </c>
      <c r="L64" s="93">
        <v>4583390009257</v>
      </c>
      <c r="M64" s="93">
        <v>-5257686282989</v>
      </c>
    </row>
    <row r="65" spans="1:13" ht="23.1" customHeight="1" x14ac:dyDescent="0.6">
      <c r="A65" s="4" t="s">
        <v>167</v>
      </c>
      <c r="B65" s="5">
        <v>27939459</v>
      </c>
      <c r="C65" s="5">
        <v>-580017909</v>
      </c>
      <c r="D65" s="5">
        <v>1625873786</v>
      </c>
      <c r="E65" s="5">
        <f>Table8[[#This Row],[-66937133.0000]]+Table8[[#This Row],[-3026583148]]+Table8[[#This Row],[1574884]]</f>
        <v>1073795336</v>
      </c>
      <c r="F65" s="45">
        <f>(Table8[[#This Row],[-3091945397.0000]]/Table8[[#This Row],[Column2]])*100</f>
        <v>-2.0423343619306745E-2</v>
      </c>
      <c r="G65" s="5">
        <v>4223626537</v>
      </c>
      <c r="H65" s="5">
        <v>179005952</v>
      </c>
      <c r="I65" s="5">
        <v>15764995043</v>
      </c>
      <c r="J65" s="5">
        <f>Table8[[#This Row],[3337088272.0000]]+Table8[[#This Row],[-3862046928]]+Table8[[#This Row],[82960809]]</f>
        <v>20167627532</v>
      </c>
      <c r="K65" s="45">
        <f>(Table8[[#This Row],[-441997847.0000]]/Table8[[#This Row],[Column1]])*100</f>
        <v>0.44001552325391824</v>
      </c>
      <c r="L65" s="93">
        <v>4583390009257</v>
      </c>
      <c r="M65" s="93">
        <v>-5257686282989</v>
      </c>
    </row>
    <row r="66" spans="1:13" ht="23.1" customHeight="1" x14ac:dyDescent="0.6">
      <c r="A66" s="4" t="s">
        <v>168</v>
      </c>
      <c r="B66" s="5">
        <v>1823212838</v>
      </c>
      <c r="C66" s="5">
        <v>-15376768919</v>
      </c>
      <c r="D66" s="5">
        <v>0</v>
      </c>
      <c r="E66" s="5">
        <f>Table8[[#This Row],[-66937133.0000]]+Table8[[#This Row],[-3026583148]]+Table8[[#This Row],[1574884]]</f>
        <v>-13553556081</v>
      </c>
      <c r="F66" s="45">
        <f>(Table8[[#This Row],[-3091945397.0000]]/Table8[[#This Row],[Column2]])*100</f>
        <v>0.25778556101477379</v>
      </c>
      <c r="G66" s="5">
        <v>89455055697</v>
      </c>
      <c r="H66" s="5">
        <v>91760904054</v>
      </c>
      <c r="I66" s="5">
        <v>5821499262</v>
      </c>
      <c r="J66" s="5">
        <f>Table8[[#This Row],[3337088272.0000]]+Table8[[#This Row],[-3862046928]]+Table8[[#This Row],[82960809]]</f>
        <v>187037459013</v>
      </c>
      <c r="K66" s="45">
        <f>(Table8[[#This Row],[-441997847.0000]]/Table8[[#This Row],[Column1]])*100</f>
        <v>4.0807668261972783</v>
      </c>
      <c r="L66" s="93">
        <v>4583390009257</v>
      </c>
      <c r="M66" s="93">
        <v>-5257686282989</v>
      </c>
    </row>
    <row r="67" spans="1:13" ht="23.1" customHeight="1" x14ac:dyDescent="0.6">
      <c r="A67" s="4" t="s">
        <v>169</v>
      </c>
      <c r="B67" s="5">
        <v>204209551948</v>
      </c>
      <c r="C67" s="5">
        <v>-389286957900</v>
      </c>
      <c r="D67" s="5">
        <v>0</v>
      </c>
      <c r="E67" s="5">
        <f>Table8[[#This Row],[-66937133.0000]]+Table8[[#This Row],[-3026583148]]+Table8[[#This Row],[1574884]]</f>
        <v>-185077405952</v>
      </c>
      <c r="F67" s="45">
        <f>(Table8[[#This Row],[-3091945397.0000]]/Table8[[#This Row],[Column2]])*100</f>
        <v>3.520130262446608</v>
      </c>
      <c r="G67" s="5">
        <v>204209551948</v>
      </c>
      <c r="H67" s="5">
        <v>-14923602610</v>
      </c>
      <c r="I67" s="5">
        <v>11318670123</v>
      </c>
      <c r="J67" s="5">
        <f>Table8[[#This Row],[3337088272.0000]]+Table8[[#This Row],[-3862046928]]+Table8[[#This Row],[82960809]]</f>
        <v>200604619461</v>
      </c>
      <c r="K67" s="45">
        <f>(Table8[[#This Row],[-441997847.0000]]/Table8[[#This Row],[Column1]])*100</f>
        <v>4.3767739392860312</v>
      </c>
      <c r="L67" s="93">
        <v>4583390009257</v>
      </c>
      <c r="M67" s="93">
        <v>-5257686282989</v>
      </c>
    </row>
    <row r="68" spans="1:13" ht="23.1" customHeight="1" x14ac:dyDescent="0.6">
      <c r="A68" s="4" t="s">
        <v>170</v>
      </c>
      <c r="B68" s="5">
        <v>11416472</v>
      </c>
      <c r="C68" s="5">
        <v>1541683859</v>
      </c>
      <c r="D68" s="5">
        <v>0</v>
      </c>
      <c r="E68" s="5">
        <f>Table8[[#This Row],[-66937133.0000]]+Table8[[#This Row],[-3026583148]]+Table8[[#This Row],[1574884]]</f>
        <v>1553100331</v>
      </c>
      <c r="F68" s="45">
        <f>(Table8[[#This Row],[-3091945397.0000]]/Table8[[#This Row],[Column2]])*100</f>
        <v>-2.9539615857739249E-2</v>
      </c>
      <c r="G68" s="5">
        <v>593656543</v>
      </c>
      <c r="H68" s="5">
        <v>-16839934378</v>
      </c>
      <c r="I68" s="5">
        <v>7896048341</v>
      </c>
      <c r="J68" s="5">
        <f>Table8[[#This Row],[3337088272.0000]]+Table8[[#This Row],[-3862046928]]+Table8[[#This Row],[82960809]]</f>
        <v>-8350229494</v>
      </c>
      <c r="K68" s="45">
        <f>(Table8[[#This Row],[-441997847.0000]]/Table8[[#This Row],[Column1]])*100</f>
        <v>-0.18218457249187117</v>
      </c>
      <c r="L68" s="93">
        <v>4583390009257</v>
      </c>
      <c r="M68" s="93">
        <v>-5257686282989</v>
      </c>
    </row>
    <row r="69" spans="1:13" ht="23.1" customHeight="1" x14ac:dyDescent="0.6">
      <c r="A69" s="4" t="s">
        <v>171</v>
      </c>
      <c r="B69" s="5">
        <v>0</v>
      </c>
      <c r="C69" s="5">
        <v>21366456828</v>
      </c>
      <c r="D69" s="5">
        <v>-5027511811</v>
      </c>
      <c r="E69" s="5">
        <f>Table8[[#This Row],[-66937133.0000]]+Table8[[#This Row],[-3026583148]]+Table8[[#This Row],[1574884]]</f>
        <v>16338945017</v>
      </c>
      <c r="F69" s="45">
        <f>(Table8[[#This Row],[-3091945397.0000]]/Table8[[#This Row],[Column2]])*100</f>
        <v>-0.31076302650205467</v>
      </c>
      <c r="G69" s="5">
        <v>195491860200</v>
      </c>
      <c r="H69" s="5">
        <v>-115467929612</v>
      </c>
      <c r="I69" s="5">
        <v>1951153771</v>
      </c>
      <c r="J69" s="5">
        <f>Table8[[#This Row],[3337088272.0000]]+Table8[[#This Row],[-3862046928]]+Table8[[#This Row],[82960809]]</f>
        <v>81975084359</v>
      </c>
      <c r="K69" s="45">
        <f>(Table8[[#This Row],[-441997847.0000]]/Table8[[#This Row],[Column1]])*100</f>
        <v>1.7885251788182159</v>
      </c>
      <c r="L69" s="93">
        <v>4583390009257</v>
      </c>
      <c r="M69" s="93">
        <v>-5257686282989</v>
      </c>
    </row>
    <row r="70" spans="1:13" ht="23.1" customHeight="1" x14ac:dyDescent="0.6">
      <c r="A70" s="4" t="s">
        <v>172</v>
      </c>
      <c r="B70" s="5">
        <v>0</v>
      </c>
      <c r="C70" s="5">
        <v>485188462</v>
      </c>
      <c r="D70" s="5">
        <v>685816452</v>
      </c>
      <c r="E70" s="5">
        <f>Table8[[#This Row],[-66937133.0000]]+Table8[[#This Row],[-3026583148]]+Table8[[#This Row],[1574884]]</f>
        <v>1171004914</v>
      </c>
      <c r="F70" s="45">
        <f>(Table8[[#This Row],[-3091945397.0000]]/Table8[[#This Row],[Column2]])*100</f>
        <v>-2.2272247733546448E-2</v>
      </c>
      <c r="G70" s="5">
        <v>0</v>
      </c>
      <c r="H70" s="5">
        <v>0</v>
      </c>
      <c r="I70" s="5">
        <v>-640936624</v>
      </c>
      <c r="J70" s="5">
        <f>Table8[[#This Row],[3337088272.0000]]+Table8[[#This Row],[-3862046928]]+Table8[[#This Row],[82960809]]</f>
        <v>-640936624</v>
      </c>
      <c r="K70" s="45">
        <f>(Table8[[#This Row],[-441997847.0000]]/Table8[[#This Row],[Column1]])*100</f>
        <v>-1.3983898876279576E-2</v>
      </c>
      <c r="L70" s="93">
        <v>4583390009257</v>
      </c>
      <c r="M70" s="93">
        <v>-5257686282989</v>
      </c>
    </row>
    <row r="71" spans="1:13" ht="23.1" customHeight="1" x14ac:dyDescent="0.6">
      <c r="A71" s="4" t="s">
        <v>173</v>
      </c>
      <c r="B71" s="5">
        <v>483459614</v>
      </c>
      <c r="C71" s="5">
        <v>-6868905599</v>
      </c>
      <c r="D71" s="5">
        <v>455951598</v>
      </c>
      <c r="E71" s="5">
        <f>Table8[[#This Row],[-66937133.0000]]+Table8[[#This Row],[-3026583148]]+Table8[[#This Row],[1574884]]</f>
        <v>-5929494387</v>
      </c>
      <c r="F71" s="45">
        <f>(Table8[[#This Row],[-3091945397.0000]]/Table8[[#This Row],[Column2]])*100</f>
        <v>0.11277763768798083</v>
      </c>
      <c r="G71" s="5">
        <v>24188576174</v>
      </c>
      <c r="H71" s="5">
        <v>-2696274887</v>
      </c>
      <c r="I71" s="5">
        <v>13507914924</v>
      </c>
      <c r="J71" s="5">
        <f>Table8[[#This Row],[3337088272.0000]]+Table8[[#This Row],[-3862046928]]+Table8[[#This Row],[82960809]]</f>
        <v>35000216211</v>
      </c>
      <c r="K71" s="45">
        <f>(Table8[[#This Row],[-441997847.0000]]/Table8[[#This Row],[Column1]])*100</f>
        <v>0.76363163816106894</v>
      </c>
      <c r="L71" s="93">
        <v>4583390009257</v>
      </c>
      <c r="M71" s="93">
        <v>-5257686282989</v>
      </c>
    </row>
    <row r="72" spans="1:13" ht="23.1" customHeight="1" x14ac:dyDescent="0.6">
      <c r="A72" s="4" t="s">
        <v>174</v>
      </c>
      <c r="B72" s="5">
        <v>701995549</v>
      </c>
      <c r="C72" s="5">
        <v>-16816629486</v>
      </c>
      <c r="D72" s="5">
        <v>-10436586</v>
      </c>
      <c r="E72" s="5">
        <f>Table8[[#This Row],[-66937133.0000]]+Table8[[#This Row],[-3026583148]]+Table8[[#This Row],[1574884]]</f>
        <v>-16125070523</v>
      </c>
      <c r="F72" s="45">
        <f>(Table8[[#This Row],[-3091945397.0000]]/Table8[[#This Row],[Column2]])*100</f>
        <v>0.30669518215972519</v>
      </c>
      <c r="G72" s="5">
        <v>35801773000</v>
      </c>
      <c r="H72" s="5">
        <v>-13712377184</v>
      </c>
      <c r="I72" s="5">
        <v>5520321793</v>
      </c>
      <c r="J72" s="5">
        <f>Table8[[#This Row],[3337088272.0000]]+Table8[[#This Row],[-3862046928]]+Table8[[#This Row],[82960809]]</f>
        <v>27609717609</v>
      </c>
      <c r="K72" s="45">
        <f>(Table8[[#This Row],[-441997847.0000]]/Table8[[#This Row],[Column1]])*100</f>
        <v>0.60238638983889858</v>
      </c>
      <c r="L72" s="93">
        <v>4583390009257</v>
      </c>
      <c r="M72" s="93">
        <v>-5257686282989</v>
      </c>
    </row>
    <row r="73" spans="1:13" ht="23.1" customHeight="1" x14ac:dyDescent="0.6">
      <c r="A73" s="4" t="s">
        <v>175</v>
      </c>
      <c r="B73" s="5">
        <v>0</v>
      </c>
      <c r="C73" s="5">
        <v>117303940612</v>
      </c>
      <c r="D73" s="5">
        <v>498523710</v>
      </c>
      <c r="E73" s="5">
        <f>Table8[[#This Row],[-66937133.0000]]+Table8[[#This Row],[-3026583148]]+Table8[[#This Row],[1574884]]</f>
        <v>117802464322</v>
      </c>
      <c r="F73" s="45">
        <f>(Table8[[#This Row],[-3091945397.0000]]/Table8[[#This Row],[Column2]])*100</f>
        <v>-2.2405761390356136</v>
      </c>
      <c r="G73" s="5">
        <v>154378677600</v>
      </c>
      <c r="H73" s="5">
        <v>72987931960</v>
      </c>
      <c r="I73" s="5">
        <v>7551467421</v>
      </c>
      <c r="J73" s="5">
        <f>Table8[[#This Row],[3337088272.0000]]+Table8[[#This Row],[-3862046928]]+Table8[[#This Row],[82960809]]</f>
        <v>234918076981</v>
      </c>
      <c r="K73" s="45">
        <f>(Table8[[#This Row],[-441997847.0000]]/Table8[[#This Row],[Column1]])*100</f>
        <v>5.1254219367441936</v>
      </c>
      <c r="L73" s="93">
        <v>4583390009257</v>
      </c>
      <c r="M73" s="93">
        <v>-5257686282989</v>
      </c>
    </row>
    <row r="74" spans="1:13" ht="23.1" customHeight="1" x14ac:dyDescent="0.6">
      <c r="A74" s="4" t="s">
        <v>176</v>
      </c>
      <c r="B74" s="5">
        <v>0</v>
      </c>
      <c r="C74" s="5">
        <v>-4421942654</v>
      </c>
      <c r="D74" s="5">
        <v>-11980924</v>
      </c>
      <c r="E74" s="5">
        <f>Table8[[#This Row],[-66937133.0000]]+Table8[[#This Row],[-3026583148]]+Table8[[#This Row],[1574884]]</f>
        <v>-4433923578</v>
      </c>
      <c r="F74" s="45">
        <f>(Table8[[#This Row],[-3091945397.0000]]/Table8[[#This Row],[Column2]])*100</f>
        <v>8.4332220283773004E-2</v>
      </c>
      <c r="G74" s="5">
        <v>34152265400</v>
      </c>
      <c r="H74" s="5">
        <v>-50647457140</v>
      </c>
      <c r="I74" s="5">
        <v>5105735372</v>
      </c>
      <c r="J74" s="5">
        <f>Table8[[#This Row],[3337088272.0000]]+Table8[[#This Row],[-3862046928]]+Table8[[#This Row],[82960809]]</f>
        <v>-11389456368</v>
      </c>
      <c r="K74" s="45">
        <f>(Table8[[#This Row],[-441997847.0000]]/Table8[[#This Row],[Column1]])*100</f>
        <v>-0.24849415705399053</v>
      </c>
      <c r="L74" s="93">
        <v>4583390009257</v>
      </c>
      <c r="M74" s="93">
        <v>-5257686282989</v>
      </c>
    </row>
    <row r="75" spans="1:13" ht="23.1" customHeight="1" x14ac:dyDescent="0.6">
      <c r="A75" s="4" t="s">
        <v>177</v>
      </c>
      <c r="B75" s="5">
        <v>528716904</v>
      </c>
      <c r="C75" s="5">
        <v>45332383395</v>
      </c>
      <c r="D75" s="5">
        <v>-679350036</v>
      </c>
      <c r="E75" s="5">
        <f>Table8[[#This Row],[-66937133.0000]]+Table8[[#This Row],[-3026583148]]+Table8[[#This Row],[1574884]]</f>
        <v>45181750263</v>
      </c>
      <c r="F75" s="45">
        <f>(Table8[[#This Row],[-3091945397.0000]]/Table8[[#This Row],[Column2]])*100</f>
        <v>-0.85934663711647175</v>
      </c>
      <c r="G75" s="5">
        <v>26964562115</v>
      </c>
      <c r="H75" s="5">
        <v>-40386405558</v>
      </c>
      <c r="I75" s="5">
        <v>14735620615</v>
      </c>
      <c r="J75" s="5">
        <f>Table8[[#This Row],[3337088272.0000]]+Table8[[#This Row],[-3862046928]]+Table8[[#This Row],[82960809]]</f>
        <v>1313777172</v>
      </c>
      <c r="K75" s="45">
        <f>(Table8[[#This Row],[-441997847.0000]]/Table8[[#This Row],[Column1]])*100</f>
        <v>2.866387475965574E-2</v>
      </c>
      <c r="L75" s="93">
        <v>4583390009257</v>
      </c>
      <c r="M75" s="93">
        <v>-5257686282989</v>
      </c>
    </row>
    <row r="76" spans="1:13" ht="23.1" customHeight="1" x14ac:dyDescent="0.6">
      <c r="A76" s="4" t="s">
        <v>178</v>
      </c>
      <c r="B76" s="5">
        <v>18182624</v>
      </c>
      <c r="C76" s="5">
        <v>-9914589353</v>
      </c>
      <c r="D76" s="5">
        <v>-72943843</v>
      </c>
      <c r="E76" s="5">
        <f>Table8[[#This Row],[-66937133.0000]]+Table8[[#This Row],[-3026583148]]+Table8[[#This Row],[1574884]]</f>
        <v>-9969350572</v>
      </c>
      <c r="F76" s="45">
        <f>(Table8[[#This Row],[-3091945397.0000]]/Table8[[#This Row],[Column2]])*100</f>
        <v>0.1896147855807862</v>
      </c>
      <c r="G76" s="5">
        <v>26564813580</v>
      </c>
      <c r="H76" s="5">
        <v>-18508989869</v>
      </c>
      <c r="I76" s="5">
        <v>3593467051</v>
      </c>
      <c r="J76" s="5">
        <f>Table8[[#This Row],[3337088272.0000]]+Table8[[#This Row],[-3862046928]]+Table8[[#This Row],[82960809]]</f>
        <v>11649290762</v>
      </c>
      <c r="K76" s="45">
        <f>(Table8[[#This Row],[-441997847.0000]]/Table8[[#This Row],[Column1]])*100</f>
        <v>0.25416320100345186</v>
      </c>
      <c r="L76" s="93">
        <v>4583390009257</v>
      </c>
      <c r="M76" s="93">
        <v>-5257686282989</v>
      </c>
    </row>
    <row r="77" spans="1:13" ht="23.1" customHeight="1" x14ac:dyDescent="0.6">
      <c r="A77" s="4" t="s">
        <v>179</v>
      </c>
      <c r="B77" s="5">
        <v>0</v>
      </c>
      <c r="C77" s="5">
        <v>2680070289</v>
      </c>
      <c r="D77" s="5">
        <v>-46767912</v>
      </c>
      <c r="E77" s="5">
        <f>Table8[[#This Row],[-66937133.0000]]+Table8[[#This Row],[-3026583148]]+Table8[[#This Row],[1574884]]</f>
        <v>2633302377</v>
      </c>
      <c r="F77" s="45">
        <f>(Table8[[#This Row],[-3091945397.0000]]/Table8[[#This Row],[Column2]])*100</f>
        <v>-5.008481364740091E-2</v>
      </c>
      <c r="G77" s="5">
        <v>1754631548</v>
      </c>
      <c r="H77" s="5">
        <v>-3291887527</v>
      </c>
      <c r="I77" s="5">
        <v>7013564902</v>
      </c>
      <c r="J77" s="5">
        <f>Table8[[#This Row],[3337088272.0000]]+Table8[[#This Row],[-3862046928]]+Table8[[#This Row],[82960809]]</f>
        <v>5476308923</v>
      </c>
      <c r="K77" s="45">
        <f>(Table8[[#This Row],[-441997847.0000]]/Table8[[#This Row],[Column1]])*100</f>
        <v>0.11948162630584754</v>
      </c>
      <c r="L77" s="93">
        <v>4583390009257</v>
      </c>
      <c r="M77" s="93">
        <v>-5257686282989</v>
      </c>
    </row>
    <row r="78" spans="1:13" ht="23.1" customHeight="1" x14ac:dyDescent="0.6">
      <c r="A78" s="4" t="s">
        <v>180</v>
      </c>
      <c r="B78" s="5">
        <v>13587</v>
      </c>
      <c r="C78" s="5">
        <v>814559309</v>
      </c>
      <c r="D78" s="5">
        <v>836195790</v>
      </c>
      <c r="E78" s="5">
        <f>Table8[[#This Row],[-66937133.0000]]+Table8[[#This Row],[-3026583148]]+Table8[[#This Row],[1574884]]</f>
        <v>1650768686</v>
      </c>
      <c r="F78" s="45">
        <f>(Table8[[#This Row],[-3091945397.0000]]/Table8[[#This Row],[Column2]])*100</f>
        <v>-3.1397245806410803E-2</v>
      </c>
      <c r="G78" s="5">
        <v>19851104</v>
      </c>
      <c r="H78" s="5">
        <v>1347266694</v>
      </c>
      <c r="I78" s="5">
        <v>5487294336</v>
      </c>
      <c r="J78" s="5">
        <f>Table8[[#This Row],[3337088272.0000]]+Table8[[#This Row],[-3862046928]]+Table8[[#This Row],[82960809]]</f>
        <v>6854412134</v>
      </c>
      <c r="K78" s="45">
        <f>(Table8[[#This Row],[-441997847.0000]]/Table8[[#This Row],[Column1]])*100</f>
        <v>0.14954896092534681</v>
      </c>
      <c r="L78" s="93">
        <v>4583390009257</v>
      </c>
      <c r="M78" s="93">
        <v>-5257686282989</v>
      </c>
    </row>
    <row r="79" spans="1:13" ht="23.1" customHeight="1" x14ac:dyDescent="0.6">
      <c r="A79" s="4" t="s">
        <v>181</v>
      </c>
      <c r="B79" s="5">
        <v>22490954</v>
      </c>
      <c r="C79" s="5">
        <v>1943355480</v>
      </c>
      <c r="D79" s="5">
        <v>1198143493</v>
      </c>
      <c r="E79" s="5">
        <f>Table8[[#This Row],[-66937133.0000]]+Table8[[#This Row],[-3026583148]]+Table8[[#This Row],[1574884]]</f>
        <v>3163989927</v>
      </c>
      <c r="F79" s="45">
        <f>(Table8[[#This Row],[-3091945397.0000]]/Table8[[#This Row],[Column2]])*100</f>
        <v>-6.0178370421927661E-2</v>
      </c>
      <c r="G79" s="5">
        <v>1169529629</v>
      </c>
      <c r="H79" s="5">
        <v>-374120824</v>
      </c>
      <c r="I79" s="5">
        <v>7735751311</v>
      </c>
      <c r="J79" s="5">
        <f>Table8[[#This Row],[3337088272.0000]]+Table8[[#This Row],[-3862046928]]+Table8[[#This Row],[82960809]]</f>
        <v>8531160116</v>
      </c>
      <c r="K79" s="45">
        <f>(Table8[[#This Row],[-441997847.0000]]/Table8[[#This Row],[Column1]])*100</f>
        <v>0.18613210088536544</v>
      </c>
      <c r="L79" s="93">
        <v>4583390009257</v>
      </c>
      <c r="M79" s="93">
        <v>-5257686282989</v>
      </c>
    </row>
    <row r="80" spans="1:13" ht="23.1" customHeight="1" x14ac:dyDescent="0.6">
      <c r="A80" s="4" t="s">
        <v>182</v>
      </c>
      <c r="B80" s="5">
        <v>614955031</v>
      </c>
      <c r="C80" s="5">
        <v>-4498874856</v>
      </c>
      <c r="D80" s="5">
        <v>-19982219</v>
      </c>
      <c r="E80" s="5">
        <f>Table8[[#This Row],[-66937133.0000]]+Table8[[#This Row],[-3026583148]]+Table8[[#This Row],[1574884]]</f>
        <v>-3903902044</v>
      </c>
      <c r="F80" s="45">
        <f>(Table8[[#This Row],[-3091945397.0000]]/Table8[[#This Row],[Column2]])*100</f>
        <v>7.4251330982430308E-2</v>
      </c>
      <c r="G80" s="5">
        <v>30787426036</v>
      </c>
      <c r="H80" s="5">
        <v>-24706750509</v>
      </c>
      <c r="I80" s="5">
        <v>5602064168</v>
      </c>
      <c r="J80" s="5">
        <f>Table8[[#This Row],[3337088272.0000]]+Table8[[#This Row],[-3862046928]]+Table8[[#This Row],[82960809]]</f>
        <v>11682739695</v>
      </c>
      <c r="K80" s="45">
        <f>(Table8[[#This Row],[-441997847.0000]]/Table8[[#This Row],[Column1]])*100</f>
        <v>0.25489298688098888</v>
      </c>
      <c r="L80" s="93">
        <v>4583390009257</v>
      </c>
      <c r="M80" s="93">
        <v>-5257686282989</v>
      </c>
    </row>
    <row r="81" spans="1:13" ht="23.25" customHeight="1" x14ac:dyDescent="0.6">
      <c r="A81" s="4" t="s">
        <v>183</v>
      </c>
      <c r="B81" s="5">
        <v>325922383</v>
      </c>
      <c r="C81" s="5">
        <v>-10418555431</v>
      </c>
      <c r="D81" s="5">
        <v>62512337</v>
      </c>
      <c r="E81" s="5">
        <f>Table8[[#This Row],[-66937133.0000]]+Table8[[#This Row],[-3026583148]]+Table8[[#This Row],[1574884]]</f>
        <v>-10030120711</v>
      </c>
      <c r="F81" s="45">
        <f>(Table8[[#This Row],[-3091945397.0000]]/Table8[[#This Row],[Column2]])*100</f>
        <v>0.1907706198342794</v>
      </c>
      <c r="G81" s="5">
        <v>16632555144</v>
      </c>
      <c r="H81" s="5">
        <v>-9343641258</v>
      </c>
      <c r="I81" s="5">
        <v>3896811326</v>
      </c>
      <c r="J81" s="5">
        <f>Table8[[#This Row],[3337088272.0000]]+Table8[[#This Row],[-3862046928]]+Table8[[#This Row],[82960809]]</f>
        <v>11185725212</v>
      </c>
      <c r="K81" s="45">
        <f>(Table8[[#This Row],[-441997847.0000]]/Table8[[#This Row],[Column1]])*100</f>
        <v>0.24404916861555243</v>
      </c>
      <c r="L81" s="93">
        <v>4583390009257</v>
      </c>
      <c r="M81" s="93">
        <v>-5257686282989</v>
      </c>
    </row>
    <row r="82" spans="1:13" ht="23.1" customHeight="1" x14ac:dyDescent="0.6">
      <c r="A82" s="4" t="s">
        <v>184</v>
      </c>
      <c r="B82" s="5">
        <v>9567410</v>
      </c>
      <c r="C82" s="5">
        <v>-874346999</v>
      </c>
      <c r="D82" s="5">
        <v>-29840952</v>
      </c>
      <c r="E82" s="5">
        <f>Table8[[#This Row],[-66937133.0000]]+Table8[[#This Row],[-3026583148]]+Table8[[#This Row],[1574884]]</f>
        <v>-894620541</v>
      </c>
      <c r="F82" s="45">
        <f>(Table8[[#This Row],[-3091945397.0000]]/Table8[[#This Row],[Column2]])*100</f>
        <v>1.7015479677714954E-2</v>
      </c>
      <c r="G82" s="5">
        <v>488246535</v>
      </c>
      <c r="H82" s="5">
        <v>-1686114546</v>
      </c>
      <c r="I82" s="5">
        <v>-2434140419</v>
      </c>
      <c r="J82" s="5">
        <f>Table8[[#This Row],[3337088272.0000]]+Table8[[#This Row],[-3862046928]]+Table8[[#This Row],[82960809]]</f>
        <v>-3632008430</v>
      </c>
      <c r="K82" s="45">
        <f>(Table8[[#This Row],[-441997847.0000]]/Table8[[#This Row],[Column1]])*100</f>
        <v>-7.9242840401198458E-2</v>
      </c>
      <c r="L82" s="93">
        <v>4583390009257</v>
      </c>
      <c r="M82" s="93">
        <v>-5257686282989</v>
      </c>
    </row>
    <row r="83" spans="1:13" ht="23.1" customHeight="1" x14ac:dyDescent="0.6">
      <c r="A83" s="4" t="s">
        <v>185</v>
      </c>
      <c r="B83" s="5">
        <v>192028273</v>
      </c>
      <c r="C83" s="5">
        <v>-337152606</v>
      </c>
      <c r="D83" s="5">
        <v>23375314</v>
      </c>
      <c r="E83" s="5">
        <f>Table8[[#This Row],[-66937133.0000]]+Table8[[#This Row],[-3026583148]]+Table8[[#This Row],[1574884]]</f>
        <v>-121749019</v>
      </c>
      <c r="F83" s="45">
        <f>(Table8[[#This Row],[-3091945397.0000]]/Table8[[#This Row],[Column2]])*100</f>
        <v>2.3156387134377586E-3</v>
      </c>
      <c r="G83" s="5">
        <v>10072192639</v>
      </c>
      <c r="H83" s="5">
        <v>-743821634</v>
      </c>
      <c r="I83" s="5">
        <v>49285150899</v>
      </c>
      <c r="J83" s="5">
        <f>Table8[[#This Row],[3337088272.0000]]+Table8[[#This Row],[-3862046928]]+Table8[[#This Row],[82960809]]</f>
        <v>58613521904</v>
      </c>
      <c r="K83" s="45">
        <f>(Table8[[#This Row],[-441997847.0000]]/Table8[[#This Row],[Column1]])*100</f>
        <v>1.2788246643994772</v>
      </c>
      <c r="L83" s="93">
        <v>4583390009257</v>
      </c>
      <c r="M83" s="93">
        <v>-5257686282989</v>
      </c>
    </row>
    <row r="84" spans="1:13" ht="23.1" customHeight="1" x14ac:dyDescent="0.6">
      <c r="A84" s="4" t="s">
        <v>186</v>
      </c>
      <c r="B84" s="5">
        <v>567448204</v>
      </c>
      <c r="C84" s="5">
        <v>6863014436</v>
      </c>
      <c r="D84" s="5">
        <v>55323230</v>
      </c>
      <c r="E84" s="5">
        <f>Table8[[#This Row],[-66937133.0000]]+Table8[[#This Row],[-3026583148]]+Table8[[#This Row],[1574884]]</f>
        <v>7485785870</v>
      </c>
      <c r="F84" s="45">
        <f>(Table8[[#This Row],[-3091945397.0000]]/Table8[[#This Row],[Column2]])*100</f>
        <v>-0.14237794853260669</v>
      </c>
      <c r="G84" s="5">
        <v>38225374500</v>
      </c>
      <c r="H84" s="5">
        <v>1598822681</v>
      </c>
      <c r="I84" s="5">
        <v>26630897801</v>
      </c>
      <c r="J84" s="5">
        <f>Table8[[#This Row],[3337088272.0000]]+Table8[[#This Row],[-3862046928]]+Table8[[#This Row],[82960809]]</f>
        <v>66455094982</v>
      </c>
      <c r="K84" s="45">
        <f>(Table8[[#This Row],[-441997847.0000]]/Table8[[#This Row],[Column1]])*100</f>
        <v>1.4499114159559126</v>
      </c>
      <c r="L84" s="93">
        <v>4583390009257</v>
      </c>
      <c r="M84" s="93">
        <v>-5257686282989</v>
      </c>
    </row>
    <row r="85" spans="1:13" ht="23.1" customHeight="1" x14ac:dyDescent="0.6">
      <c r="A85" s="4" t="s">
        <v>187</v>
      </c>
      <c r="B85" s="5">
        <v>0</v>
      </c>
      <c r="C85" s="5">
        <v>12889203617</v>
      </c>
      <c r="D85" s="5">
        <v>-3370307594</v>
      </c>
      <c r="E85" s="5">
        <f>Table8[[#This Row],[-66937133.0000]]+Table8[[#This Row],[-3026583148]]+Table8[[#This Row],[1574884]]</f>
        <v>9518896023</v>
      </c>
      <c r="F85" s="45">
        <f>(Table8[[#This Row],[-3091945397.0000]]/Table8[[#This Row],[Column2]])*100</f>
        <v>-0.18104724227837532</v>
      </c>
      <c r="G85" s="5">
        <v>0</v>
      </c>
      <c r="H85" s="5">
        <v>-28814243953</v>
      </c>
      <c r="I85" s="5">
        <v>-1706932835</v>
      </c>
      <c r="J85" s="5">
        <f>Table8[[#This Row],[3337088272.0000]]+Table8[[#This Row],[-3862046928]]+Table8[[#This Row],[82960809]]</f>
        <v>-30521176788</v>
      </c>
      <c r="K85" s="45">
        <f>(Table8[[#This Row],[-441997847.0000]]/Table8[[#This Row],[Column1]])*100</f>
        <v>-0.66590835007182159</v>
      </c>
      <c r="L85" s="93">
        <v>4583390009257</v>
      </c>
      <c r="M85" s="93">
        <v>-5257686282989</v>
      </c>
    </row>
    <row r="86" spans="1:13" ht="23.1" customHeight="1" x14ac:dyDescent="0.6">
      <c r="A86" s="4" t="s">
        <v>188</v>
      </c>
      <c r="B86" s="5">
        <v>0</v>
      </c>
      <c r="C86" s="5">
        <v>6300804037</v>
      </c>
      <c r="D86" s="5">
        <v>-1473321806</v>
      </c>
      <c r="E86" s="5">
        <f>Table8[[#This Row],[-66937133.0000]]+Table8[[#This Row],[-3026583148]]+Table8[[#This Row],[1574884]]</f>
        <v>4827482231</v>
      </c>
      <c r="F86" s="45">
        <f>(Table8[[#This Row],[-3091945397.0000]]/Table8[[#This Row],[Column2]])*100</f>
        <v>-9.181761655538663E-2</v>
      </c>
      <c r="G86" s="5">
        <v>9836612352</v>
      </c>
      <c r="H86" s="5">
        <v>-886549687</v>
      </c>
      <c r="I86" s="5">
        <v>8205910600</v>
      </c>
      <c r="J86" s="5">
        <f>Table8[[#This Row],[3337088272.0000]]+Table8[[#This Row],[-3862046928]]+Table8[[#This Row],[82960809]]</f>
        <v>17155973265</v>
      </c>
      <c r="K86" s="45">
        <f>(Table8[[#This Row],[-441997847.0000]]/Table8[[#This Row],[Column1]])*100</f>
        <v>0.37430751540563545</v>
      </c>
      <c r="L86" s="93">
        <v>4583390009257</v>
      </c>
      <c r="M86" s="93">
        <v>-5257686282989</v>
      </c>
    </row>
    <row r="87" spans="1:13" ht="23.1" customHeight="1" x14ac:dyDescent="0.6">
      <c r="A87" s="4" t="s">
        <v>189</v>
      </c>
      <c r="B87" s="5">
        <v>49869993</v>
      </c>
      <c r="C87" s="5">
        <v>-2081277105</v>
      </c>
      <c r="D87" s="5">
        <v>86633876</v>
      </c>
      <c r="E87" s="5">
        <f>Table8[[#This Row],[-66937133.0000]]+Table8[[#This Row],[-3026583148]]+Table8[[#This Row],[1574884]]</f>
        <v>-1944773236</v>
      </c>
      <c r="F87" s="45">
        <f>(Table8[[#This Row],[-3091945397.0000]]/Table8[[#This Row],[Column2]])*100</f>
        <v>3.6989145630316966E-2</v>
      </c>
      <c r="G87" s="5">
        <v>2544978338</v>
      </c>
      <c r="H87" s="5">
        <v>-3755456269</v>
      </c>
      <c r="I87" s="5">
        <v>3578959487</v>
      </c>
      <c r="J87" s="5">
        <f>Table8[[#This Row],[3337088272.0000]]+Table8[[#This Row],[-3862046928]]+Table8[[#This Row],[82960809]]</f>
        <v>2368481556</v>
      </c>
      <c r="K87" s="45">
        <f>(Table8[[#This Row],[-441997847.0000]]/Table8[[#This Row],[Column1]])*100</f>
        <v>5.1675322222556129E-2</v>
      </c>
      <c r="L87" s="93">
        <v>4583390009257</v>
      </c>
      <c r="M87" s="93">
        <v>-5257686282989</v>
      </c>
    </row>
    <row r="88" spans="1:13" ht="23.1" customHeight="1" x14ac:dyDescent="0.6">
      <c r="A88" s="4" t="s">
        <v>190</v>
      </c>
      <c r="B88" s="5">
        <v>0</v>
      </c>
      <c r="C88" s="5">
        <v>-49692199716</v>
      </c>
      <c r="D88" s="5">
        <v>0</v>
      </c>
      <c r="E88" s="5">
        <f>Table8[[#This Row],[-66937133.0000]]+Table8[[#This Row],[-3026583148]]+Table8[[#This Row],[1574884]]</f>
        <v>-49692199716</v>
      </c>
      <c r="F88" s="45">
        <f>(Table8[[#This Row],[-3091945397.0000]]/Table8[[#This Row],[Column2]])*100</f>
        <v>0.94513436217708158</v>
      </c>
      <c r="G88" s="5">
        <v>80059908800</v>
      </c>
      <c r="H88" s="5">
        <v>-124964906995</v>
      </c>
      <c r="I88" s="5">
        <v>39128823577</v>
      </c>
      <c r="J88" s="5">
        <f>Table8[[#This Row],[3337088272.0000]]+Table8[[#This Row],[-3862046928]]+Table8[[#This Row],[82960809]]</f>
        <v>-5776174618</v>
      </c>
      <c r="K88" s="45">
        <f>(Table8[[#This Row],[-441997847.0000]]/Table8[[#This Row],[Column1]])*100</f>
        <v>-0.12602406965878862</v>
      </c>
      <c r="L88" s="93">
        <v>4583390009257</v>
      </c>
      <c r="M88" s="93">
        <v>-5257686282989</v>
      </c>
    </row>
    <row r="89" spans="1:13" ht="23.1" customHeight="1" x14ac:dyDescent="0.6">
      <c r="A89" s="4" t="s">
        <v>191</v>
      </c>
      <c r="B89" s="5">
        <v>109014327</v>
      </c>
      <c r="C89" s="5">
        <v>-135233043168</v>
      </c>
      <c r="D89" s="5">
        <v>-144948590</v>
      </c>
      <c r="E89" s="5">
        <f>Table8[[#This Row],[-66937133.0000]]+Table8[[#This Row],[-3026583148]]+Table8[[#This Row],[1574884]]</f>
        <v>-135268977431</v>
      </c>
      <c r="F89" s="45">
        <f>(Table8[[#This Row],[-3091945397.0000]]/Table8[[#This Row],[Column2]])*100</f>
        <v>2.572785254773692</v>
      </c>
      <c r="G89" s="5">
        <v>79689472720</v>
      </c>
      <c r="H89" s="5">
        <v>-833638932662</v>
      </c>
      <c r="I89" s="5">
        <v>6508522070</v>
      </c>
      <c r="J89" s="5">
        <f>Table8[[#This Row],[3337088272.0000]]+Table8[[#This Row],[-3862046928]]+Table8[[#This Row],[82960809]]</f>
        <v>-747440937872</v>
      </c>
      <c r="K89" s="45">
        <f>(Table8[[#This Row],[-441997847.0000]]/Table8[[#This Row],[Column1]])*100</f>
        <v>-16.307600626662914</v>
      </c>
      <c r="L89" s="93">
        <v>4583390009257</v>
      </c>
      <c r="M89" s="93">
        <v>-5257686282989</v>
      </c>
    </row>
    <row r="90" spans="1:13" ht="23.1" customHeight="1" x14ac:dyDescent="0.6">
      <c r="A90" s="4" t="s">
        <v>192</v>
      </c>
      <c r="B90" s="5">
        <v>397083468</v>
      </c>
      <c r="C90" s="5">
        <v>4563674927</v>
      </c>
      <c r="D90" s="5">
        <v>116657060</v>
      </c>
      <c r="E90" s="5">
        <f>Table8[[#This Row],[-66937133.0000]]+Table8[[#This Row],[-3026583148]]+Table8[[#This Row],[1574884]]</f>
        <v>5077415455</v>
      </c>
      <c r="F90" s="45">
        <f>(Table8[[#This Row],[-3091945397.0000]]/Table8[[#This Row],[Column2]])*100</f>
        <v>-9.6571289759675119E-2</v>
      </c>
      <c r="G90" s="5">
        <v>23633939703</v>
      </c>
      <c r="H90" s="5">
        <v>-815983012</v>
      </c>
      <c r="I90" s="5">
        <v>9207114127</v>
      </c>
      <c r="J90" s="5">
        <f>Table8[[#This Row],[3337088272.0000]]+Table8[[#This Row],[-3862046928]]+Table8[[#This Row],[82960809]]</f>
        <v>32025070818</v>
      </c>
      <c r="K90" s="45">
        <f>(Table8[[#This Row],[-441997847.0000]]/Table8[[#This Row],[Column1]])*100</f>
        <v>0.69872017771386397</v>
      </c>
      <c r="L90" s="93">
        <v>4583390009257</v>
      </c>
      <c r="M90" s="93">
        <v>-5257686282989</v>
      </c>
    </row>
    <row r="91" spans="1:13" ht="23.1" customHeight="1" x14ac:dyDescent="0.6">
      <c r="A91" s="4" t="s">
        <v>193</v>
      </c>
      <c r="B91" s="5">
        <v>0</v>
      </c>
      <c r="C91" s="5">
        <v>-5153907438</v>
      </c>
      <c r="D91" s="5">
        <v>0</v>
      </c>
      <c r="E91" s="5">
        <f>Table8[[#This Row],[-66937133.0000]]+Table8[[#This Row],[-3026583148]]+Table8[[#This Row],[1574884]]</f>
        <v>-5153907438</v>
      </c>
      <c r="F91" s="45">
        <f>(Table8[[#This Row],[-3091945397.0000]]/Table8[[#This Row],[Column2]])*100</f>
        <v>9.802614991836292E-2</v>
      </c>
      <c r="G91" s="5">
        <v>0</v>
      </c>
      <c r="H91" s="5">
        <v>-10259383376</v>
      </c>
      <c r="I91" s="5">
        <v>0</v>
      </c>
      <c r="J91" s="5">
        <f>Table8[[#This Row],[3337088272.0000]]+Table8[[#This Row],[-3862046928]]+Table8[[#This Row],[82960809]]</f>
        <v>-10259383376</v>
      </c>
      <c r="K91" s="45">
        <f>(Table8[[#This Row],[-441997847.0000]]/Table8[[#This Row],[Column1]])*100</f>
        <v>-0.22383832393227035</v>
      </c>
      <c r="L91" s="93">
        <v>4583390009257</v>
      </c>
      <c r="M91" s="93">
        <v>-5257686282989</v>
      </c>
    </row>
    <row r="92" spans="1:13" ht="23.1" customHeight="1" x14ac:dyDescent="0.6">
      <c r="A92" s="4" t="s">
        <v>268</v>
      </c>
      <c r="B92" s="5">
        <v>0</v>
      </c>
      <c r="C92" s="5">
        <v>0</v>
      </c>
      <c r="D92" s="5">
        <v>0</v>
      </c>
      <c r="E92" s="5">
        <f>Table8[[#This Row],[-66937133.0000]]+Table8[[#This Row],[-3026583148]]+Table8[[#This Row],[1574884]]</f>
        <v>0</v>
      </c>
      <c r="F92" s="45">
        <f>(Table8[[#This Row],[-3091945397.0000]]/Table8[[#This Row],[Column2]])*100</f>
        <v>0</v>
      </c>
      <c r="G92" s="5">
        <v>0</v>
      </c>
      <c r="H92" s="5">
        <v>0</v>
      </c>
      <c r="I92" s="5">
        <v>-3333</v>
      </c>
      <c r="J92" s="5">
        <f>Table8[[#This Row],[3337088272.0000]]+Table8[[#This Row],[-3862046928]]+Table8[[#This Row],[82960809]]</f>
        <v>-3333</v>
      </c>
      <c r="K92" s="45">
        <f>(Table8[[#This Row],[-441997847.0000]]/Table8[[#This Row],[Column1]])*100</f>
        <v>-7.2719100780609837E-8</v>
      </c>
      <c r="L92" s="93">
        <v>4583390009257</v>
      </c>
      <c r="M92" s="93">
        <v>-5257686282989</v>
      </c>
    </row>
    <row r="93" spans="1:13" ht="23.1" customHeight="1" x14ac:dyDescent="0.6">
      <c r="A93" s="4" t="s">
        <v>194</v>
      </c>
      <c r="B93" s="5">
        <v>0</v>
      </c>
      <c r="C93" s="5">
        <v>42855671815</v>
      </c>
      <c r="D93" s="5">
        <v>-16455</v>
      </c>
      <c r="E93" s="5">
        <f>Table8[[#This Row],[-66937133.0000]]+Table8[[#This Row],[-3026583148]]+Table8[[#This Row],[1574884]]</f>
        <v>42855655360</v>
      </c>
      <c r="F93" s="45">
        <f>(Table8[[#This Row],[-3091945397.0000]]/Table8[[#This Row],[Column2]])*100</f>
        <v>-0.81510483991137861</v>
      </c>
      <c r="G93" s="5">
        <v>0</v>
      </c>
      <c r="H93" s="5">
        <v>0</v>
      </c>
      <c r="I93" s="5">
        <v>-16455</v>
      </c>
      <c r="J93" s="5">
        <f>Table8[[#This Row],[3337088272.0000]]+Table8[[#This Row],[-3862046928]]+Table8[[#This Row],[82960809]]</f>
        <v>-16455</v>
      </c>
      <c r="K93" s="45">
        <f>(Table8[[#This Row],[-441997847.0000]]/Table8[[#This Row],[Column1]])*100</f>
        <v>-3.590137423777182E-7</v>
      </c>
      <c r="L93" s="93">
        <v>4583390009257</v>
      </c>
      <c r="M93" s="93">
        <v>-5257686282989</v>
      </c>
    </row>
    <row r="94" spans="1:13" ht="23.1" customHeight="1" x14ac:dyDescent="0.6">
      <c r="A94" s="4" t="s">
        <v>269</v>
      </c>
      <c r="B94" s="5">
        <v>0</v>
      </c>
      <c r="C94" s="5">
        <v>0</v>
      </c>
      <c r="D94" s="5">
        <v>0</v>
      </c>
      <c r="E94" s="5">
        <f>Table8[[#This Row],[-66937133.0000]]+Table8[[#This Row],[-3026583148]]+Table8[[#This Row],[1574884]]</f>
        <v>0</v>
      </c>
      <c r="F94" s="45">
        <f>(Table8[[#This Row],[-3091945397.0000]]/Table8[[#This Row],[Column2]])*100</f>
        <v>0</v>
      </c>
      <c r="G94" s="5">
        <v>0</v>
      </c>
      <c r="H94" s="5">
        <v>217571559033</v>
      </c>
      <c r="I94" s="5">
        <v>0</v>
      </c>
      <c r="J94" s="5">
        <f>Table8[[#This Row],[3337088272.0000]]+Table8[[#This Row],[-3862046928]]+Table8[[#This Row],[82960809]]</f>
        <v>217571559033</v>
      </c>
      <c r="K94" s="45">
        <f>(Table8[[#This Row],[-441997847.0000]]/Table8[[#This Row],[Column1]])*100</f>
        <v>4.7469571342079586</v>
      </c>
      <c r="L94" s="93">
        <v>4583390009257</v>
      </c>
      <c r="M94" s="93">
        <v>-5257686282989</v>
      </c>
    </row>
    <row r="95" spans="1:13" ht="23.1" customHeight="1" x14ac:dyDescent="0.6">
      <c r="A95" s="4" t="s">
        <v>270</v>
      </c>
      <c r="B95" s="5">
        <v>0</v>
      </c>
      <c r="C95" s="5">
        <v>0</v>
      </c>
      <c r="D95" s="5">
        <v>0</v>
      </c>
      <c r="E95" s="5">
        <f>Table8[[#This Row],[-66937133.0000]]+Table8[[#This Row],[-3026583148]]+Table8[[#This Row],[1574884]]</f>
        <v>0</v>
      </c>
      <c r="F95" s="45">
        <f>(Table8[[#This Row],[-3091945397.0000]]/Table8[[#This Row],[Column2]])*100</f>
        <v>0</v>
      </c>
      <c r="G95" s="5">
        <v>0</v>
      </c>
      <c r="H95" s="5">
        <v>0</v>
      </c>
      <c r="I95" s="5">
        <v>0</v>
      </c>
      <c r="J95" s="5">
        <f>Table8[[#This Row],[3337088272.0000]]+Table8[[#This Row],[-3862046928]]+Table8[[#This Row],[82960809]]</f>
        <v>0</v>
      </c>
      <c r="K95" s="45">
        <f>(Table8[[#This Row],[-441997847.0000]]/Table8[[#This Row],[Column1]])*100</f>
        <v>0</v>
      </c>
      <c r="L95" s="93">
        <v>4583390009257</v>
      </c>
      <c r="M95" s="93">
        <v>-5257686282989</v>
      </c>
    </row>
    <row r="96" spans="1:13" ht="23.1" customHeight="1" x14ac:dyDescent="0.6">
      <c r="A96" s="4" t="s">
        <v>271</v>
      </c>
      <c r="B96" s="5">
        <v>0</v>
      </c>
      <c r="C96" s="5">
        <v>0</v>
      </c>
      <c r="D96" s="5">
        <v>0</v>
      </c>
      <c r="E96" s="5">
        <f>Table8[[#This Row],[-66937133.0000]]+Table8[[#This Row],[-3026583148]]+Table8[[#This Row],[1574884]]</f>
        <v>0</v>
      </c>
      <c r="F96" s="45">
        <f>(Table8[[#This Row],[-3091945397.0000]]/Table8[[#This Row],[Column2]])*100</f>
        <v>0</v>
      </c>
      <c r="G96" s="5">
        <v>0</v>
      </c>
      <c r="H96" s="5">
        <v>6110985562</v>
      </c>
      <c r="I96" s="5">
        <v>0</v>
      </c>
      <c r="J96" s="5">
        <f>Table8[[#This Row],[3337088272.0000]]+Table8[[#This Row],[-3862046928]]+Table8[[#This Row],[82960809]]</f>
        <v>6110985562</v>
      </c>
      <c r="K96" s="45">
        <f>(Table8[[#This Row],[-441997847.0000]]/Table8[[#This Row],[Column1]])*100</f>
        <v>0.13332894538011689</v>
      </c>
      <c r="L96" s="93">
        <v>4583390009257</v>
      </c>
      <c r="M96" s="93">
        <v>-5257686282989</v>
      </c>
    </row>
    <row r="97" spans="1:13" ht="23.1" customHeight="1" x14ac:dyDescent="0.6">
      <c r="A97" s="4" t="s">
        <v>272</v>
      </c>
      <c r="B97" s="5">
        <v>0</v>
      </c>
      <c r="C97" s="5">
        <v>0</v>
      </c>
      <c r="D97" s="5">
        <v>0</v>
      </c>
      <c r="E97" s="5">
        <f>Table8[[#This Row],[-66937133.0000]]+Table8[[#This Row],[-3026583148]]+Table8[[#This Row],[1574884]]</f>
        <v>0</v>
      </c>
      <c r="F97" s="45">
        <f>(Table8[[#This Row],[-3091945397.0000]]/Table8[[#This Row],[Column2]])*100</f>
        <v>0</v>
      </c>
      <c r="G97" s="5">
        <v>0</v>
      </c>
      <c r="H97" s="5">
        <v>0</v>
      </c>
      <c r="I97" s="5">
        <v>-1074</v>
      </c>
      <c r="J97" s="5">
        <f>Table8[[#This Row],[3337088272.0000]]+Table8[[#This Row],[-3862046928]]+Table8[[#This Row],[82960809]]</f>
        <v>-1074</v>
      </c>
      <c r="K97" s="45">
        <f>(Table8[[#This Row],[-441997847.0000]]/Table8[[#This Row],[Column1]])*100</f>
        <v>-2.3432437515264013E-8</v>
      </c>
      <c r="L97" s="93">
        <v>4583390009257</v>
      </c>
      <c r="M97" s="93">
        <v>-5257686282989</v>
      </c>
    </row>
    <row r="98" spans="1:13" ht="23.1" customHeight="1" x14ac:dyDescent="0.6">
      <c r="A98" s="4" t="s">
        <v>195</v>
      </c>
      <c r="B98" s="5">
        <v>0</v>
      </c>
      <c r="C98" s="5">
        <v>23383588140</v>
      </c>
      <c r="D98" s="5">
        <v>0</v>
      </c>
      <c r="E98" s="5">
        <f>Table8[[#This Row],[-66937133.0000]]+Table8[[#This Row],[-3026583148]]+Table8[[#This Row],[1574884]]</f>
        <v>23383588140</v>
      </c>
      <c r="F98" s="45">
        <f>(Table8[[#This Row],[-3091945397.0000]]/Table8[[#This Row],[Column2]])*100</f>
        <v>-0.44475054009320625</v>
      </c>
      <c r="G98" s="5">
        <v>0</v>
      </c>
      <c r="H98" s="5">
        <v>0</v>
      </c>
      <c r="I98" s="5">
        <v>0</v>
      </c>
      <c r="J98" s="5">
        <f>Table8[[#This Row],[3337088272.0000]]+Table8[[#This Row],[-3862046928]]+Table8[[#This Row],[82960809]]</f>
        <v>0</v>
      </c>
      <c r="K98" s="45">
        <f>(Table8[[#This Row],[-441997847.0000]]/Table8[[#This Row],[Column1]])*100</f>
        <v>0</v>
      </c>
      <c r="L98" s="93">
        <v>4583390009257</v>
      </c>
      <c r="M98" s="93">
        <v>-5257686282989</v>
      </c>
    </row>
    <row r="99" spans="1:13" ht="23.1" customHeight="1" x14ac:dyDescent="0.6">
      <c r="A99" s="4" t="s">
        <v>273</v>
      </c>
      <c r="B99" s="5">
        <v>0</v>
      </c>
      <c r="C99" s="5">
        <v>0</v>
      </c>
      <c r="D99" s="5">
        <v>0</v>
      </c>
      <c r="E99" s="5">
        <f>Table8[[#This Row],[-66937133.0000]]+Table8[[#This Row],[-3026583148]]+Table8[[#This Row],[1574884]]</f>
        <v>0</v>
      </c>
      <c r="F99" s="45">
        <f>(Table8[[#This Row],[-3091945397.0000]]/Table8[[#This Row],[Column2]])*100</f>
        <v>0</v>
      </c>
      <c r="G99" s="5">
        <v>0</v>
      </c>
      <c r="H99" s="5">
        <v>81745678602</v>
      </c>
      <c r="I99" s="5">
        <v>0</v>
      </c>
      <c r="J99" s="5">
        <f>Table8[[#This Row],[3337088272.0000]]+Table8[[#This Row],[-3862046928]]+Table8[[#This Row],[82960809]]</f>
        <v>81745678602</v>
      </c>
      <c r="K99" s="45">
        <f>(Table8[[#This Row],[-441997847.0000]]/Table8[[#This Row],[Column1]])*100</f>
        <v>1.7835200241938729</v>
      </c>
      <c r="L99" s="93">
        <v>4583390009257</v>
      </c>
      <c r="M99" s="93">
        <v>-5257686282989</v>
      </c>
    </row>
    <row r="100" spans="1:13" ht="23.1" customHeight="1" x14ac:dyDescent="0.6">
      <c r="A100" s="4" t="s">
        <v>274</v>
      </c>
      <c r="B100" s="5">
        <v>0</v>
      </c>
      <c r="C100" s="5">
        <v>0</v>
      </c>
      <c r="D100" s="5">
        <v>0</v>
      </c>
      <c r="E100" s="5">
        <f>Table8[[#This Row],[-66937133.0000]]+Table8[[#This Row],[-3026583148]]+Table8[[#This Row],[1574884]]</f>
        <v>0</v>
      </c>
      <c r="F100" s="45">
        <f>(Table8[[#This Row],[-3091945397.0000]]/Table8[[#This Row],[Column2]])*100</f>
        <v>0</v>
      </c>
      <c r="G100" s="5">
        <v>0</v>
      </c>
      <c r="H100" s="5">
        <v>0</v>
      </c>
      <c r="I100" s="5">
        <v>0</v>
      </c>
      <c r="J100" s="5">
        <f>Table8[[#This Row],[3337088272.0000]]+Table8[[#This Row],[-3862046928]]+Table8[[#This Row],[82960809]]</f>
        <v>0</v>
      </c>
      <c r="K100" s="45">
        <f>(Table8[[#This Row],[-441997847.0000]]/Table8[[#This Row],[Column1]])*100</f>
        <v>0</v>
      </c>
      <c r="L100" s="93">
        <v>4583390009257</v>
      </c>
      <c r="M100" s="93">
        <v>-5257686282989</v>
      </c>
    </row>
    <row r="101" spans="1:13" ht="23.1" customHeight="1" x14ac:dyDescent="0.6">
      <c r="A101" s="4" t="s">
        <v>275</v>
      </c>
      <c r="B101" s="5">
        <v>0</v>
      </c>
      <c r="C101" s="5">
        <v>0</v>
      </c>
      <c r="D101" s="5">
        <v>0</v>
      </c>
      <c r="E101" s="5">
        <f>Table8[[#This Row],[-66937133.0000]]+Table8[[#This Row],[-3026583148]]+Table8[[#This Row],[1574884]]</f>
        <v>0</v>
      </c>
      <c r="F101" s="45">
        <f>(Table8[[#This Row],[-3091945397.0000]]/Table8[[#This Row],[Column2]])*100</f>
        <v>0</v>
      </c>
      <c r="G101" s="5">
        <v>0</v>
      </c>
      <c r="H101" s="5">
        <v>172419701665</v>
      </c>
      <c r="I101" s="5">
        <v>0</v>
      </c>
      <c r="J101" s="5">
        <f>Table8[[#This Row],[3337088272.0000]]+Table8[[#This Row],[-3862046928]]+Table8[[#This Row],[82960809]]</f>
        <v>172419701665</v>
      </c>
      <c r="K101" s="45">
        <f>(Table8[[#This Row],[-441997847.0000]]/Table8[[#This Row],[Column1]])*100</f>
        <v>3.7618378823701817</v>
      </c>
      <c r="L101" s="93">
        <v>4583390009257</v>
      </c>
      <c r="M101" s="93">
        <v>-5257686282989</v>
      </c>
    </row>
    <row r="102" spans="1:13" ht="23.1" customHeight="1" x14ac:dyDescent="0.6">
      <c r="A102" s="4" t="s">
        <v>276</v>
      </c>
      <c r="B102" s="5">
        <v>0</v>
      </c>
      <c r="C102" s="5">
        <v>0</v>
      </c>
      <c r="D102" s="5">
        <v>0</v>
      </c>
      <c r="E102" s="5">
        <f>Table8[[#This Row],[-66937133.0000]]+Table8[[#This Row],[-3026583148]]+Table8[[#This Row],[1574884]]</f>
        <v>0</v>
      </c>
      <c r="F102" s="45">
        <f>(Table8[[#This Row],[-3091945397.0000]]/Table8[[#This Row],[Column2]])*100</f>
        <v>0</v>
      </c>
      <c r="G102" s="5">
        <v>0</v>
      </c>
      <c r="H102" s="5">
        <v>57237750718</v>
      </c>
      <c r="I102" s="5">
        <v>0</v>
      </c>
      <c r="J102" s="5">
        <f>Table8[[#This Row],[3337088272.0000]]+Table8[[#This Row],[-3862046928]]+Table8[[#This Row],[82960809]]</f>
        <v>57237750718</v>
      </c>
      <c r="K102" s="45">
        <f>(Table8[[#This Row],[-441997847.0000]]/Table8[[#This Row],[Column1]])*100</f>
        <v>1.2488082096962692</v>
      </c>
      <c r="L102" s="93">
        <v>4583390009257</v>
      </c>
      <c r="M102" s="93">
        <v>-5257686282989</v>
      </c>
    </row>
    <row r="103" spans="1:13" ht="23.1" customHeight="1" x14ac:dyDescent="0.6">
      <c r="A103" s="4" t="s">
        <v>196</v>
      </c>
      <c r="B103" s="5">
        <v>0</v>
      </c>
      <c r="C103" s="5">
        <v>4357278628</v>
      </c>
      <c r="D103" s="5">
        <v>0</v>
      </c>
      <c r="E103" s="5">
        <f>Table8[[#This Row],[-66937133.0000]]+Table8[[#This Row],[-3026583148]]+Table8[[#This Row],[1574884]]</f>
        <v>4357278628</v>
      </c>
      <c r="F103" s="45">
        <f>(Table8[[#This Row],[-3091945397.0000]]/Table8[[#This Row],[Column2]])*100</f>
        <v>-8.2874450727457305E-2</v>
      </c>
      <c r="G103" s="5">
        <v>0</v>
      </c>
      <c r="H103" s="5">
        <v>-48703564912</v>
      </c>
      <c r="I103" s="5">
        <v>0</v>
      </c>
      <c r="J103" s="5">
        <f>Table8[[#This Row],[3337088272.0000]]+Table8[[#This Row],[-3862046928]]+Table8[[#This Row],[82960809]]</f>
        <v>-48703564912</v>
      </c>
      <c r="K103" s="45">
        <f>(Table8[[#This Row],[-441997847.0000]]/Table8[[#This Row],[Column1]])*100</f>
        <v>-1.0626100945726675</v>
      </c>
      <c r="L103" s="93">
        <v>4583390009257</v>
      </c>
      <c r="M103" s="93">
        <v>-5257686282989</v>
      </c>
    </row>
    <row r="104" spans="1:13" ht="23.1" customHeight="1" x14ac:dyDescent="0.6">
      <c r="A104" s="4" t="s">
        <v>197</v>
      </c>
      <c r="B104" s="5">
        <v>0</v>
      </c>
      <c r="C104" s="5">
        <v>-264561606323</v>
      </c>
      <c r="D104" s="5">
        <v>-20260</v>
      </c>
      <c r="E104" s="5">
        <f>Table8[[#This Row],[-66937133.0000]]+Table8[[#This Row],[-3026583148]]+Table8[[#This Row],[1574884]]</f>
        <v>-264561626583</v>
      </c>
      <c r="F104" s="45">
        <f>(Table8[[#This Row],[-3091945397.0000]]/Table8[[#This Row],[Column2]])*100</f>
        <v>5.0319021018613617</v>
      </c>
      <c r="G104" s="5">
        <v>0</v>
      </c>
      <c r="H104" s="5">
        <v>-278955474644</v>
      </c>
      <c r="I104" s="5">
        <v>-20260</v>
      </c>
      <c r="J104" s="5">
        <f>Table8[[#This Row],[3337088272.0000]]+Table8[[#This Row],[-3862046928]]+Table8[[#This Row],[82960809]]</f>
        <v>-278955494904</v>
      </c>
      <c r="K104" s="45">
        <f>(Table8[[#This Row],[-441997847.0000]]/Table8[[#This Row],[Column1]])*100</f>
        <v>-6.0862264468133409</v>
      </c>
      <c r="L104" s="93">
        <v>4583390009257</v>
      </c>
      <c r="M104" s="93">
        <v>-5257686282989</v>
      </c>
    </row>
    <row r="105" spans="1:13" ht="23.1" customHeight="1" x14ac:dyDescent="0.6">
      <c r="A105" s="4" t="s">
        <v>198</v>
      </c>
      <c r="B105" s="5">
        <v>0</v>
      </c>
      <c r="C105" s="5">
        <v>6144229387</v>
      </c>
      <c r="D105" s="5">
        <v>668250421</v>
      </c>
      <c r="E105" s="5">
        <f>Table8[[#This Row],[-66937133.0000]]+Table8[[#This Row],[-3026583148]]+Table8[[#This Row],[1574884]]</f>
        <v>6812479808</v>
      </c>
      <c r="F105" s="45">
        <f>(Table8[[#This Row],[-3091945397.0000]]/Table8[[#This Row],[Column2]])*100</f>
        <v>-0.12957182002359979</v>
      </c>
      <c r="G105" s="5">
        <v>0</v>
      </c>
      <c r="H105" s="5">
        <v>10093703741</v>
      </c>
      <c r="I105" s="5">
        <v>1386814538</v>
      </c>
      <c r="J105" s="5">
        <f>Table8[[#This Row],[3337088272.0000]]+Table8[[#This Row],[-3862046928]]+Table8[[#This Row],[82960809]]</f>
        <v>11480518279</v>
      </c>
      <c r="K105" s="45">
        <f>(Table8[[#This Row],[-441997847.0000]]/Table8[[#This Row],[Column1]])*100</f>
        <v>0.250480937817052</v>
      </c>
      <c r="L105" s="93">
        <v>4583390009257</v>
      </c>
      <c r="M105" s="93">
        <v>-5257686282989</v>
      </c>
    </row>
    <row r="106" spans="1:13" ht="23.1" customHeight="1" x14ac:dyDescent="0.6">
      <c r="A106" s="4" t="s">
        <v>277</v>
      </c>
      <c r="B106" s="5">
        <v>0</v>
      </c>
      <c r="C106" s="5">
        <v>0</v>
      </c>
      <c r="D106" s="5">
        <v>0</v>
      </c>
      <c r="E106" s="5">
        <f>Table8[[#This Row],[-66937133.0000]]+Table8[[#This Row],[-3026583148]]+Table8[[#This Row],[1574884]]</f>
        <v>0</v>
      </c>
      <c r="F106" s="45">
        <f>(Table8[[#This Row],[-3091945397.0000]]/Table8[[#This Row],[Column2]])*100</f>
        <v>0</v>
      </c>
      <c r="G106" s="5">
        <v>0</v>
      </c>
      <c r="H106" s="5">
        <v>0</v>
      </c>
      <c r="I106" s="5">
        <v>4514906261</v>
      </c>
      <c r="J106" s="5">
        <f>Table8[[#This Row],[3337088272.0000]]+Table8[[#This Row],[-3862046928]]+Table8[[#This Row],[82960809]]</f>
        <v>4514906261</v>
      </c>
      <c r="K106" s="45">
        <f>(Table8[[#This Row],[-441997847.0000]]/Table8[[#This Row],[Column1]])*100</f>
        <v>9.8505827605360127E-2</v>
      </c>
      <c r="L106" s="93">
        <v>4583390009257</v>
      </c>
      <c r="M106" s="93">
        <v>-5257686282989</v>
      </c>
    </row>
    <row r="107" spans="1:13" ht="23.1" customHeight="1" x14ac:dyDescent="0.6">
      <c r="A107" s="4" t="s">
        <v>199</v>
      </c>
      <c r="B107" s="5">
        <v>0</v>
      </c>
      <c r="C107" s="5">
        <v>14733341291</v>
      </c>
      <c r="D107" s="5">
        <v>2147123596</v>
      </c>
      <c r="E107" s="5">
        <f>Table8[[#This Row],[-66937133.0000]]+Table8[[#This Row],[-3026583148]]+Table8[[#This Row],[1574884]]</f>
        <v>16880464887</v>
      </c>
      <c r="F107" s="45">
        <f>(Table8[[#This Row],[-3091945397.0000]]/Table8[[#This Row],[Column2]])*100</f>
        <v>-0.3210626115448531</v>
      </c>
      <c r="G107" s="5">
        <v>0</v>
      </c>
      <c r="H107" s="5">
        <v>18030472077</v>
      </c>
      <c r="I107" s="5">
        <v>2153758096</v>
      </c>
      <c r="J107" s="5">
        <f>Table8[[#This Row],[3337088272.0000]]+Table8[[#This Row],[-3862046928]]+Table8[[#This Row],[82960809]]</f>
        <v>20184230173</v>
      </c>
      <c r="K107" s="45">
        <f>(Table8[[#This Row],[-441997847.0000]]/Table8[[#This Row],[Column1]])*100</f>
        <v>0.44037775821464525</v>
      </c>
      <c r="L107" s="93">
        <v>4583390009257</v>
      </c>
      <c r="M107" s="93">
        <v>-5257686282989</v>
      </c>
    </row>
    <row r="108" spans="1:13" ht="23.1" customHeight="1" x14ac:dyDescent="0.6">
      <c r="A108" s="4" t="s">
        <v>200</v>
      </c>
      <c r="B108" s="5">
        <v>0</v>
      </c>
      <c r="C108" s="5">
        <v>7996953430</v>
      </c>
      <c r="D108" s="5">
        <v>0</v>
      </c>
      <c r="E108" s="5">
        <f>Table8[[#This Row],[-66937133.0000]]+Table8[[#This Row],[-3026583148]]+Table8[[#This Row],[1574884]]</f>
        <v>7996953430</v>
      </c>
      <c r="F108" s="45">
        <f>(Table8[[#This Row],[-3091945397.0000]]/Table8[[#This Row],[Column2]])*100</f>
        <v>-0.15210023952691457</v>
      </c>
      <c r="G108" s="5">
        <v>0</v>
      </c>
      <c r="H108" s="5">
        <v>9399411278</v>
      </c>
      <c r="I108" s="5">
        <v>630462074</v>
      </c>
      <c r="J108" s="5">
        <f>Table8[[#This Row],[3337088272.0000]]+Table8[[#This Row],[-3862046928]]+Table8[[#This Row],[82960809]]</f>
        <v>10029873352</v>
      </c>
      <c r="K108" s="45">
        <f>(Table8[[#This Row],[-441997847.0000]]/Table8[[#This Row],[Column1]])*100</f>
        <v>0.21883089441969422</v>
      </c>
      <c r="L108" s="93">
        <v>4583390009257</v>
      </c>
      <c r="M108" s="93">
        <v>-5257686282989</v>
      </c>
    </row>
    <row r="109" spans="1:13" ht="23.1" customHeight="1" x14ac:dyDescent="0.6">
      <c r="A109" s="4" t="s">
        <v>201</v>
      </c>
      <c r="B109" s="5">
        <v>0</v>
      </c>
      <c r="C109" s="5">
        <v>31731579899</v>
      </c>
      <c r="D109" s="5">
        <v>6911063266</v>
      </c>
      <c r="E109" s="5">
        <f>Table8[[#This Row],[-66937133.0000]]+Table8[[#This Row],[-3026583148]]+Table8[[#This Row],[1574884]]</f>
        <v>38642643165</v>
      </c>
      <c r="F109" s="45">
        <f>(Table8[[#This Row],[-3091945397.0000]]/Table8[[#This Row],[Column2]])*100</f>
        <v>-0.73497430400186636</v>
      </c>
      <c r="G109" s="5">
        <v>0</v>
      </c>
      <c r="H109" s="5">
        <v>61780268081</v>
      </c>
      <c r="I109" s="5">
        <v>14328292877</v>
      </c>
      <c r="J109" s="5">
        <f>Table8[[#This Row],[3337088272.0000]]+Table8[[#This Row],[-3862046928]]+Table8[[#This Row],[82960809]]</f>
        <v>76108560958</v>
      </c>
      <c r="K109" s="45">
        <f>(Table8[[#This Row],[-441997847.0000]]/Table8[[#This Row],[Column1]])*100</f>
        <v>1.6605298873603327</v>
      </c>
      <c r="L109" s="93">
        <v>4583390009257</v>
      </c>
      <c r="M109" s="93">
        <v>-5257686282989</v>
      </c>
    </row>
    <row r="110" spans="1:13" ht="23.1" customHeight="1" x14ac:dyDescent="0.6">
      <c r="A110" s="4" t="s">
        <v>278</v>
      </c>
      <c r="B110" s="5">
        <v>0</v>
      </c>
      <c r="C110" s="5">
        <v>0</v>
      </c>
      <c r="D110" s="5">
        <v>0</v>
      </c>
      <c r="E110" s="5">
        <f>Table8[[#This Row],[-66937133.0000]]+Table8[[#This Row],[-3026583148]]+Table8[[#This Row],[1574884]]</f>
        <v>0</v>
      </c>
      <c r="F110" s="45">
        <f>(Table8[[#This Row],[-3091945397.0000]]/Table8[[#This Row],[Column2]])*100</f>
        <v>0</v>
      </c>
      <c r="G110" s="5">
        <v>0</v>
      </c>
      <c r="H110" s="5">
        <v>0</v>
      </c>
      <c r="I110" s="5">
        <v>517846492</v>
      </c>
      <c r="J110" s="5">
        <f>Table8[[#This Row],[3337088272.0000]]+Table8[[#This Row],[-3862046928]]+Table8[[#This Row],[82960809]]</f>
        <v>517846492</v>
      </c>
      <c r="K110" s="45">
        <f>(Table8[[#This Row],[-441997847.0000]]/Table8[[#This Row],[Column1]])*100</f>
        <v>1.129832920511049E-2</v>
      </c>
      <c r="L110" s="93">
        <v>4583390009257</v>
      </c>
      <c r="M110" s="93">
        <v>-5257686282989</v>
      </c>
    </row>
    <row r="111" spans="1:13" ht="23.1" customHeight="1" x14ac:dyDescent="0.6">
      <c r="A111" s="4" t="s">
        <v>202</v>
      </c>
      <c r="B111" s="5">
        <v>0</v>
      </c>
      <c r="C111" s="5">
        <v>4369691930</v>
      </c>
      <c r="D111" s="5">
        <v>2208519334</v>
      </c>
      <c r="E111" s="5">
        <f>Table8[[#This Row],[-66937133.0000]]+Table8[[#This Row],[-3026583148]]+Table8[[#This Row],[1574884]]</f>
        <v>6578211264</v>
      </c>
      <c r="F111" s="45">
        <f>(Table8[[#This Row],[-3091945397.0000]]/Table8[[#This Row],[Column2]])*100</f>
        <v>-0.12511608547819783</v>
      </c>
      <c r="G111" s="5">
        <v>0</v>
      </c>
      <c r="H111" s="5">
        <v>6116179855</v>
      </c>
      <c r="I111" s="5">
        <v>2214593604</v>
      </c>
      <c r="J111" s="5">
        <f>Table8[[#This Row],[3337088272.0000]]+Table8[[#This Row],[-3862046928]]+Table8[[#This Row],[82960809]]</f>
        <v>8330773459</v>
      </c>
      <c r="K111" s="45">
        <f>(Table8[[#This Row],[-441997847.0000]]/Table8[[#This Row],[Column1]])*100</f>
        <v>0.18176008243187836</v>
      </c>
      <c r="L111" s="93">
        <v>4583390009257</v>
      </c>
      <c r="M111" s="93">
        <v>-5257686282989</v>
      </c>
    </row>
    <row r="112" spans="1:13" ht="23.1" customHeight="1" x14ac:dyDescent="0.6">
      <c r="A112" s="4" t="s">
        <v>203</v>
      </c>
      <c r="B112" s="5">
        <v>0</v>
      </c>
      <c r="C112" s="5">
        <v>23532549131</v>
      </c>
      <c r="D112" s="5">
        <v>10341029135</v>
      </c>
      <c r="E112" s="5">
        <f>Table8[[#This Row],[-66937133.0000]]+Table8[[#This Row],[-3026583148]]+Table8[[#This Row],[1574884]]</f>
        <v>33873578266</v>
      </c>
      <c r="F112" s="45">
        <f>(Table8[[#This Row],[-3091945397.0000]]/Table8[[#This Row],[Column2]])*100</f>
        <v>-0.6442677718447446</v>
      </c>
      <c r="G112" s="5">
        <v>0</v>
      </c>
      <c r="H112" s="5">
        <v>68866084456</v>
      </c>
      <c r="I112" s="5">
        <v>19319751510</v>
      </c>
      <c r="J112" s="5">
        <f>Table8[[#This Row],[3337088272.0000]]+Table8[[#This Row],[-3862046928]]+Table8[[#This Row],[82960809]]</f>
        <v>88185835966</v>
      </c>
      <c r="K112" s="45">
        <f>(Table8[[#This Row],[-441997847.0000]]/Table8[[#This Row],[Column1]])*100</f>
        <v>1.9240308109912636</v>
      </c>
      <c r="L112" s="93">
        <v>4583390009257</v>
      </c>
      <c r="M112" s="93">
        <v>-5257686282989</v>
      </c>
    </row>
    <row r="113" spans="1:13" ht="23.1" customHeight="1" x14ac:dyDescent="0.6">
      <c r="A113" s="4" t="s">
        <v>204</v>
      </c>
      <c r="B113" s="5">
        <v>0</v>
      </c>
      <c r="C113" s="5">
        <v>26873600486</v>
      </c>
      <c r="D113" s="5">
        <v>4822455515</v>
      </c>
      <c r="E113" s="5">
        <f>Table8[[#This Row],[-66937133.0000]]+Table8[[#This Row],[-3026583148]]+Table8[[#This Row],[1574884]]</f>
        <v>31696056001</v>
      </c>
      <c r="F113" s="45">
        <f>(Table8[[#This Row],[-3091945397.0000]]/Table8[[#This Row],[Column2]])*100</f>
        <v>-0.60285179249950915</v>
      </c>
      <c r="G113" s="5">
        <v>0</v>
      </c>
      <c r="H113" s="5">
        <v>46561702237</v>
      </c>
      <c r="I113" s="5">
        <v>5988566733</v>
      </c>
      <c r="J113" s="5">
        <f>Table8[[#This Row],[3337088272.0000]]+Table8[[#This Row],[-3862046928]]+Table8[[#This Row],[82960809]]</f>
        <v>52550268970</v>
      </c>
      <c r="K113" s="45">
        <f>(Table8[[#This Row],[-441997847.0000]]/Table8[[#This Row],[Column1]])*100</f>
        <v>1.1465371452978048</v>
      </c>
      <c r="L113" s="93">
        <v>4583390009257</v>
      </c>
      <c r="M113" s="93">
        <v>-5257686282989</v>
      </c>
    </row>
    <row r="114" spans="1:13" ht="23.1" customHeight="1" x14ac:dyDescent="0.6">
      <c r="A114" s="4" t="s">
        <v>205</v>
      </c>
      <c r="B114" s="5">
        <v>0</v>
      </c>
      <c r="C114" s="5">
        <v>6240965232</v>
      </c>
      <c r="D114" s="5">
        <v>55359353</v>
      </c>
      <c r="E114" s="5">
        <f>Table8[[#This Row],[-66937133.0000]]+Table8[[#This Row],[-3026583148]]+Table8[[#This Row],[1574884]]</f>
        <v>6296324585</v>
      </c>
      <c r="F114" s="45">
        <f>(Table8[[#This Row],[-3091945397.0000]]/Table8[[#This Row],[Column2]])*100</f>
        <v>-0.11975466481085922</v>
      </c>
      <c r="G114" s="5">
        <v>0</v>
      </c>
      <c r="H114" s="5">
        <v>6240965232</v>
      </c>
      <c r="I114" s="5">
        <v>55359353</v>
      </c>
      <c r="J114" s="5">
        <f>Table8[[#This Row],[3337088272.0000]]+Table8[[#This Row],[-3862046928]]+Table8[[#This Row],[82960809]]</f>
        <v>6296324585</v>
      </c>
      <c r="K114" s="45">
        <f>(Table8[[#This Row],[-441997847.0000]]/Table8[[#This Row],[Column1]])*100</f>
        <v>0.13737265587880179</v>
      </c>
      <c r="L114" s="93">
        <v>4583390009257</v>
      </c>
      <c r="M114" s="93">
        <v>-5257686282989</v>
      </c>
    </row>
    <row r="115" spans="1:13" ht="23.1" customHeight="1" x14ac:dyDescent="0.6">
      <c r="A115" s="4" t="s">
        <v>206</v>
      </c>
      <c r="B115" s="5">
        <v>0</v>
      </c>
      <c r="C115" s="5">
        <v>-7297476463</v>
      </c>
      <c r="D115" s="5">
        <v>34541890920</v>
      </c>
      <c r="E115" s="5">
        <f>Table8[[#This Row],[-66937133.0000]]+Table8[[#This Row],[-3026583148]]+Table8[[#This Row],[1574884]]</f>
        <v>27244414457</v>
      </c>
      <c r="F115" s="45">
        <f>(Table8[[#This Row],[-3091945397.0000]]/Table8[[#This Row],[Column2]])*100</f>
        <v>-0.5181825805230722</v>
      </c>
      <c r="G115" s="5">
        <v>0</v>
      </c>
      <c r="H115" s="5">
        <v>580381226</v>
      </c>
      <c r="I115" s="5">
        <v>156330518028</v>
      </c>
      <c r="J115" s="5">
        <f>Table8[[#This Row],[3337088272.0000]]+Table8[[#This Row],[-3862046928]]+Table8[[#This Row],[82960809]]</f>
        <v>156910899254</v>
      </c>
      <c r="K115" s="45">
        <f>(Table8[[#This Row],[-441997847.0000]]/Table8[[#This Row],[Column1]])*100</f>
        <v>3.4234681957478976</v>
      </c>
      <c r="L115" s="93">
        <v>4583390009257</v>
      </c>
      <c r="M115" s="93">
        <v>-5257686282989</v>
      </c>
    </row>
    <row r="116" spans="1:13" ht="23.1" customHeight="1" thickBot="1" x14ac:dyDescent="0.65">
      <c r="A116" s="4" t="s">
        <v>98</v>
      </c>
      <c r="B116" s="49">
        <f t="shared" ref="B116:K116" si="0">SUM(B11:B115)</f>
        <v>1783493027932</v>
      </c>
      <c r="C116" s="49">
        <f t="shared" si="0"/>
        <v>-6184274787178</v>
      </c>
      <c r="D116" s="49">
        <f t="shared" si="0"/>
        <v>77530638019</v>
      </c>
      <c r="E116" s="49">
        <f t="shared" si="0"/>
        <v>-4323251121227</v>
      </c>
      <c r="F116" s="50">
        <f t="shared" si="0"/>
        <v>82.227255270339711</v>
      </c>
      <c r="G116" s="49">
        <f t="shared" si="0"/>
        <v>6187984161090</v>
      </c>
      <c r="H116" s="49">
        <f t="shared" si="0"/>
        <v>-4232306879298</v>
      </c>
      <c r="I116" s="49">
        <f>SUM(I11:I115)</f>
        <v>2184734398917</v>
      </c>
      <c r="J116" s="49">
        <f>SUM(J11:J115)</f>
        <v>4140411680709</v>
      </c>
      <c r="K116" s="50">
        <f t="shared" si="0"/>
        <v>90.335137798587425</v>
      </c>
    </row>
    <row r="117" spans="1:13" ht="23.1" customHeight="1" thickTop="1" x14ac:dyDescent="0.6">
      <c r="A117" s="4" t="s">
        <v>99</v>
      </c>
      <c r="B117" s="14"/>
      <c r="C117" s="14"/>
      <c r="D117" s="14"/>
      <c r="E117" s="14"/>
      <c r="F117" s="59"/>
      <c r="G117" s="14"/>
      <c r="H117" s="14"/>
      <c r="I117" s="14"/>
      <c r="J117" s="14"/>
      <c r="K117" s="59"/>
    </row>
  </sheetData>
  <mergeCells count="15">
    <mergeCell ref="A1:K1"/>
    <mergeCell ref="A2:K2"/>
    <mergeCell ref="A3:K3"/>
    <mergeCell ref="B8:B9"/>
    <mergeCell ref="C8:C9"/>
    <mergeCell ref="D8:D9"/>
    <mergeCell ref="G8:G9"/>
    <mergeCell ref="H8:H9"/>
    <mergeCell ref="I8:I9"/>
    <mergeCell ref="E8:F9"/>
    <mergeCell ref="J8:K9"/>
    <mergeCell ref="A5:K5"/>
    <mergeCell ref="G7:K7"/>
    <mergeCell ref="B7:F7"/>
    <mergeCell ref="A8:A10"/>
  </mergeCells>
  <pageMargins left="0.7" right="0.7" top="0.75" bottom="0.75" header="0.3" footer="0.3"/>
  <pageSetup paperSize="9" scale="58" orientation="landscape" r:id="rId1"/>
  <headerFooter differentOddEven="1" differentFirst="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rightToLeft="1" view="pageBreakPreview" topLeftCell="A23" zoomScale="106" zoomScaleNormal="100" zoomScaleSheetLayoutView="106" workbookViewId="0">
      <selection activeCell="A2" sqref="A2:I2"/>
    </sheetView>
  </sheetViews>
  <sheetFormatPr defaultRowHeight="22.5" x14ac:dyDescent="0.6"/>
  <cols>
    <col min="1" max="1" width="30" style="6" bestFit="1" customWidth="1"/>
    <col min="2" max="2" width="13.7109375" style="6" bestFit="1" customWidth="1"/>
    <col min="3" max="3" width="14.7109375" style="6" bestFit="1" customWidth="1"/>
    <col min="4" max="4" width="12" style="6" bestFit="1" customWidth="1"/>
    <col min="5" max="5" width="14.42578125" style="6" bestFit="1" customWidth="1"/>
    <col min="6" max="6" width="15.28515625" style="6" bestFit="1" customWidth="1"/>
    <col min="7" max="7" width="15" style="6" bestFit="1" customWidth="1"/>
    <col min="8" max="8" width="14.7109375" style="6" bestFit="1" customWidth="1"/>
    <col min="9" max="9" width="15.28515625" style="6" bestFit="1" customWidth="1"/>
    <col min="10" max="10" width="9.140625" style="1" customWidth="1"/>
    <col min="11" max="16384" width="9.140625" style="1"/>
  </cols>
  <sheetData>
    <row r="1" spans="1:9" x14ac:dyDescent="0.6">
      <c r="A1" s="83" t="s">
        <v>0</v>
      </c>
      <c r="B1" s="83"/>
      <c r="C1" s="83"/>
      <c r="D1" s="83"/>
      <c r="E1" s="83"/>
      <c r="F1" s="83"/>
      <c r="G1" s="83"/>
      <c r="H1" s="83"/>
      <c r="I1" s="83"/>
    </row>
    <row r="2" spans="1:9" x14ac:dyDescent="0.6">
      <c r="A2" s="83" t="s">
        <v>234</v>
      </c>
      <c r="B2" s="83"/>
      <c r="C2" s="83"/>
      <c r="D2" s="83"/>
      <c r="E2" s="83"/>
      <c r="F2" s="83"/>
      <c r="G2" s="83"/>
      <c r="H2" s="83"/>
      <c r="I2" s="83"/>
    </row>
    <row r="3" spans="1:9" x14ac:dyDescent="0.6">
      <c r="A3" s="83" t="s">
        <v>235</v>
      </c>
      <c r="B3" s="83"/>
      <c r="C3" s="83"/>
      <c r="D3" s="83"/>
      <c r="E3" s="83"/>
      <c r="F3" s="83"/>
      <c r="G3" s="83"/>
      <c r="H3" s="83"/>
      <c r="I3" s="83"/>
    </row>
    <row r="4" spans="1:9" x14ac:dyDescent="0.6">
      <c r="A4" s="87" t="s">
        <v>236</v>
      </c>
      <c r="B4" s="87"/>
      <c r="C4" s="87"/>
      <c r="D4" s="87"/>
      <c r="E4" s="87"/>
      <c r="F4" s="87"/>
      <c r="G4" s="87"/>
      <c r="H4" s="87"/>
      <c r="I4" s="87"/>
    </row>
    <row r="6" spans="1:9" ht="19.5" customHeight="1" x14ac:dyDescent="0.6">
      <c r="A6" s="2"/>
      <c r="B6" s="86" t="s">
        <v>380</v>
      </c>
      <c r="C6" s="86"/>
      <c r="D6" s="86"/>
      <c r="E6" s="86"/>
      <c r="F6" s="86" t="s">
        <v>237</v>
      </c>
      <c r="G6" s="86"/>
      <c r="H6" s="86"/>
      <c r="I6" s="86"/>
    </row>
    <row r="7" spans="1:9" ht="20.25" customHeight="1" x14ac:dyDescent="0.6">
      <c r="A7" s="88"/>
      <c r="B7" s="84" t="s">
        <v>238</v>
      </c>
      <c r="C7" s="84" t="s">
        <v>239</v>
      </c>
      <c r="D7" s="84" t="s">
        <v>240</v>
      </c>
      <c r="E7" s="84" t="s">
        <v>98</v>
      </c>
      <c r="F7" s="84" t="s">
        <v>238</v>
      </c>
      <c r="G7" s="84" t="s">
        <v>239</v>
      </c>
      <c r="H7" s="84" t="s">
        <v>240</v>
      </c>
      <c r="I7" s="84" t="s">
        <v>98</v>
      </c>
    </row>
    <row r="8" spans="1:9" ht="20.25" customHeight="1" x14ac:dyDescent="0.6">
      <c r="A8" s="89"/>
      <c r="B8" s="85"/>
      <c r="C8" s="85"/>
      <c r="D8" s="85"/>
      <c r="E8" s="85"/>
      <c r="F8" s="85"/>
      <c r="G8" s="85"/>
      <c r="H8" s="85"/>
      <c r="I8" s="85"/>
    </row>
    <row r="9" spans="1:9" x14ac:dyDescent="0.6">
      <c r="A9" s="89"/>
      <c r="B9" s="11"/>
      <c r="C9" s="11"/>
      <c r="D9" s="11"/>
      <c r="E9" s="86"/>
      <c r="F9" s="11"/>
      <c r="G9" s="11"/>
      <c r="H9" s="11"/>
      <c r="I9" s="86"/>
    </row>
    <row r="10" spans="1:9" ht="23.1" customHeight="1" x14ac:dyDescent="0.6">
      <c r="A10" s="4" t="s">
        <v>241</v>
      </c>
      <c r="B10" s="5">
        <v>0</v>
      </c>
      <c r="C10" s="5">
        <v>0</v>
      </c>
      <c r="D10" s="5">
        <v>0</v>
      </c>
      <c r="E10" s="5">
        <f>Table9[[#This Row],[Column4]]+Table9[[#This Row],[Column3]]+Table9[[#This Row],[0]]</f>
        <v>0</v>
      </c>
      <c r="F10" s="5">
        <v>0</v>
      </c>
      <c r="G10" s="5">
        <v>0</v>
      </c>
      <c r="H10" s="5">
        <f>'درآمد ناشی ازفروش'!K101</f>
        <v>112039050</v>
      </c>
      <c r="I10" s="5">
        <f>Table9[[#This Row],[112039050.0000]]+Table9[[#This Row],[Column7]]+Table9[[#This Row],[Column6]]</f>
        <v>112039050</v>
      </c>
    </row>
    <row r="11" spans="1:9" ht="23.1" customHeight="1" x14ac:dyDescent="0.6">
      <c r="A11" s="4" t="s">
        <v>242</v>
      </c>
      <c r="B11" s="5">
        <v>0</v>
      </c>
      <c r="C11" s="5">
        <v>0</v>
      </c>
      <c r="D11" s="5">
        <v>0</v>
      </c>
      <c r="E11" s="5">
        <f>Table9[[#This Row],[Column4]]+Table9[[#This Row],[Column3]]+Table9[[#This Row],[0]]</f>
        <v>0</v>
      </c>
      <c r="F11" s="5">
        <v>0</v>
      </c>
      <c r="G11" s="5">
        <v>0</v>
      </c>
      <c r="H11" s="5">
        <v>11183974</v>
      </c>
      <c r="I11" s="5">
        <f>Table9[[#This Row],[112039050.0000]]+Table9[[#This Row],[Column7]]+Table9[[#This Row],[Column6]]</f>
        <v>11183974</v>
      </c>
    </row>
    <row r="12" spans="1:9" ht="23.1" customHeight="1" x14ac:dyDescent="0.6">
      <c r="A12" s="4" t="s">
        <v>243</v>
      </c>
      <c r="B12" s="5">
        <v>0</v>
      </c>
      <c r="C12" s="5">
        <v>0</v>
      </c>
      <c r="D12" s="5">
        <v>0</v>
      </c>
      <c r="E12" s="5">
        <f>Table9[[#This Row],[Column4]]+Table9[[#This Row],[Column3]]+Table9[[#This Row],[0]]</f>
        <v>0</v>
      </c>
      <c r="F12" s="5">
        <v>26156605409</v>
      </c>
      <c r="G12" s="5">
        <v>0</v>
      </c>
      <c r="H12" s="5">
        <v>-1140249993</v>
      </c>
      <c r="I12" s="5">
        <f>Table9[[#This Row],[112039050.0000]]+Table9[[#This Row],[Column7]]+Table9[[#This Row],[Column6]]</f>
        <v>25016355416</v>
      </c>
    </row>
    <row r="13" spans="1:9" ht="23.1" customHeight="1" x14ac:dyDescent="0.6">
      <c r="A13" s="4" t="s">
        <v>244</v>
      </c>
      <c r="B13" s="5">
        <v>0</v>
      </c>
      <c r="C13" s="5">
        <v>0</v>
      </c>
      <c r="D13" s="5">
        <v>0</v>
      </c>
      <c r="E13" s="5">
        <f>Table9[[#This Row],[Column4]]+Table9[[#This Row],[Column3]]+Table9[[#This Row],[0]]</f>
        <v>0</v>
      </c>
      <c r="F13" s="5">
        <v>22592071365</v>
      </c>
      <c r="G13" s="5">
        <v>0</v>
      </c>
      <c r="H13" s="5">
        <v>-566887498</v>
      </c>
      <c r="I13" s="5">
        <f>Table9[[#This Row],[112039050.0000]]+Table9[[#This Row],[Column7]]+Table9[[#This Row],[Column6]]</f>
        <v>22025183867</v>
      </c>
    </row>
    <row r="14" spans="1:9" ht="23.1" customHeight="1" x14ac:dyDescent="0.6">
      <c r="A14" s="4" t="s">
        <v>245</v>
      </c>
      <c r="B14" s="5">
        <v>0</v>
      </c>
      <c r="C14" s="5">
        <v>0</v>
      </c>
      <c r="D14" s="5">
        <v>0</v>
      </c>
      <c r="E14" s="5">
        <f>Table9[[#This Row],[Column4]]+Table9[[#This Row],[Column3]]+Table9[[#This Row],[0]]</f>
        <v>0</v>
      </c>
      <c r="F14" s="5">
        <v>2871588521</v>
      </c>
      <c r="G14" s="5">
        <v>0</v>
      </c>
      <c r="H14" s="5">
        <v>0</v>
      </c>
      <c r="I14" s="5">
        <f>Table9[[#This Row],[112039050.0000]]+Table9[[#This Row],[Column7]]+Table9[[#This Row],[Column6]]</f>
        <v>2871588521</v>
      </c>
    </row>
    <row r="15" spans="1:9" ht="23.1" customHeight="1" x14ac:dyDescent="0.6">
      <c r="A15" s="4" t="s">
        <v>225</v>
      </c>
      <c r="B15" s="5">
        <v>0</v>
      </c>
      <c r="C15" s="5">
        <v>0</v>
      </c>
      <c r="D15" s="5">
        <v>0</v>
      </c>
      <c r="E15" s="5">
        <f>Table9[[#This Row],[Column4]]+Table9[[#This Row],[Column3]]+Table9[[#This Row],[0]]</f>
        <v>0</v>
      </c>
      <c r="F15" s="5">
        <v>-423296</v>
      </c>
      <c r="G15" s="5">
        <v>0</v>
      </c>
      <c r="H15" s="5">
        <v>0</v>
      </c>
      <c r="I15" s="5">
        <f>Table9[[#This Row],[112039050.0000]]+Table9[[#This Row],[Column7]]+Table9[[#This Row],[Column6]]</f>
        <v>-423296</v>
      </c>
    </row>
    <row r="16" spans="1:9" ht="23.1" customHeight="1" x14ac:dyDescent="0.6">
      <c r="A16" s="4" t="s">
        <v>246</v>
      </c>
      <c r="B16" s="5">
        <v>0</v>
      </c>
      <c r="C16" s="5">
        <v>0</v>
      </c>
      <c r="D16" s="5">
        <v>0</v>
      </c>
      <c r="E16" s="5">
        <f>Table9[[#This Row],[Column4]]+Table9[[#This Row],[Column3]]+Table9[[#This Row],[0]]</f>
        <v>0</v>
      </c>
      <c r="F16" s="5">
        <v>0</v>
      </c>
      <c r="G16" s="5">
        <v>0</v>
      </c>
      <c r="H16" s="5">
        <v>3180178280</v>
      </c>
      <c r="I16" s="5">
        <f>Table9[[#This Row],[112039050.0000]]+Table9[[#This Row],[Column7]]+Table9[[#This Row],[Column6]]</f>
        <v>3180178280</v>
      </c>
    </row>
    <row r="17" spans="1:9" ht="23.1" customHeight="1" x14ac:dyDescent="0.6">
      <c r="A17" s="4" t="s">
        <v>247</v>
      </c>
      <c r="B17" s="5">
        <v>0</v>
      </c>
      <c r="C17" s="5">
        <v>0</v>
      </c>
      <c r="D17" s="5">
        <v>0</v>
      </c>
      <c r="E17" s="5">
        <f>Table9[[#This Row],[Column4]]+Table9[[#This Row],[Column3]]+Table9[[#This Row],[0]]</f>
        <v>0</v>
      </c>
      <c r="F17" s="5">
        <v>0</v>
      </c>
      <c r="G17" s="5">
        <v>0</v>
      </c>
      <c r="H17" s="5">
        <v>28025401</v>
      </c>
      <c r="I17" s="5">
        <f>Table9[[#This Row],[112039050.0000]]+Table9[[#This Row],[Column7]]+Table9[[#This Row],[Column6]]</f>
        <v>28025401</v>
      </c>
    </row>
    <row r="18" spans="1:9" ht="23.1" customHeight="1" x14ac:dyDescent="0.6">
      <c r="A18" s="4" t="s">
        <v>248</v>
      </c>
      <c r="B18" s="5">
        <v>0</v>
      </c>
      <c r="C18" s="5">
        <v>0</v>
      </c>
      <c r="D18" s="5">
        <v>0</v>
      </c>
      <c r="E18" s="5">
        <f>Table9[[#This Row],[Column4]]+Table9[[#This Row],[Column3]]+Table9[[#This Row],[0]]</f>
        <v>0</v>
      </c>
      <c r="F18" s="5">
        <v>5487627459</v>
      </c>
      <c r="G18" s="5">
        <v>0</v>
      </c>
      <c r="H18" s="5">
        <v>-521000003</v>
      </c>
      <c r="I18" s="5">
        <f>Table9[[#This Row],[112039050.0000]]+Table9[[#This Row],[Column7]]+Table9[[#This Row],[Column6]]</f>
        <v>4966627456</v>
      </c>
    </row>
    <row r="19" spans="1:9" ht="23.1" customHeight="1" x14ac:dyDescent="0.6">
      <c r="A19" s="4" t="s">
        <v>249</v>
      </c>
      <c r="B19" s="5">
        <v>0</v>
      </c>
      <c r="C19" s="5">
        <v>0</v>
      </c>
      <c r="D19" s="5">
        <v>0</v>
      </c>
      <c r="E19" s="5">
        <f>Table9[[#This Row],[Column4]]+Table9[[#This Row],[Column3]]+Table9[[#This Row],[0]]</f>
        <v>0</v>
      </c>
      <c r="F19" s="5">
        <v>7332351267</v>
      </c>
      <c r="G19" s="5">
        <v>0</v>
      </c>
      <c r="H19" s="5">
        <v>-187771956</v>
      </c>
      <c r="I19" s="5">
        <f>Table9[[#This Row],[112039050.0000]]+Table9[[#This Row],[Column7]]+Table9[[#This Row],[Column6]]</f>
        <v>7144579311</v>
      </c>
    </row>
    <row r="20" spans="1:9" ht="23.1" customHeight="1" x14ac:dyDescent="0.6">
      <c r="A20" s="4" t="s">
        <v>220</v>
      </c>
      <c r="B20" s="5">
        <v>366528183</v>
      </c>
      <c r="C20" s="5">
        <v>1498912500</v>
      </c>
      <c r="D20" s="5">
        <v>0</v>
      </c>
      <c r="E20" s="5">
        <f>Table9[[#This Row],[Column4]]+Table9[[#This Row],[Column3]]+Table9[[#This Row],[0]]</f>
        <v>1865440683</v>
      </c>
      <c r="F20" s="5">
        <v>2280197734</v>
      </c>
      <c r="G20" s="5">
        <v>0</v>
      </c>
      <c r="H20" s="5">
        <v>0</v>
      </c>
      <c r="I20" s="5">
        <f>Table9[[#This Row],[112039050.0000]]+Table9[[#This Row],[Column7]]+Table9[[#This Row],[Column6]]</f>
        <v>2280197734</v>
      </c>
    </row>
    <row r="21" spans="1:9" ht="23.1" customHeight="1" x14ac:dyDescent="0.6">
      <c r="A21" s="4" t="s">
        <v>250</v>
      </c>
      <c r="B21" s="5">
        <v>0</v>
      </c>
      <c r="C21" s="5">
        <v>0</v>
      </c>
      <c r="D21" s="5">
        <v>0</v>
      </c>
      <c r="E21" s="5">
        <f>Table9[[#This Row],[Column4]]+Table9[[#This Row],[Column3]]+Table9[[#This Row],[0]]</f>
        <v>0</v>
      </c>
      <c r="F21" s="5">
        <v>0</v>
      </c>
      <c r="G21" s="5">
        <v>0</v>
      </c>
      <c r="H21" s="5">
        <v>56448234</v>
      </c>
      <c r="I21" s="5">
        <f>Table9[[#This Row],[112039050.0000]]+Table9[[#This Row],[Column7]]+Table9[[#This Row],[Column6]]</f>
        <v>56448234</v>
      </c>
    </row>
    <row r="22" spans="1:9" ht="23.1" customHeight="1" x14ac:dyDescent="0.6">
      <c r="A22" s="4" t="s">
        <v>213</v>
      </c>
      <c r="B22" s="5">
        <v>510335506</v>
      </c>
      <c r="C22" s="5">
        <v>-1197451218</v>
      </c>
      <c r="D22" s="5">
        <v>0</v>
      </c>
      <c r="E22" s="5">
        <f>Table9[[#This Row],[Column4]]+Table9[[#This Row],[Column3]]+Table9[[#This Row],[0]]</f>
        <v>-687115712</v>
      </c>
      <c r="F22" s="5">
        <v>3053115784</v>
      </c>
      <c r="G22" s="5">
        <v>-2794052841</v>
      </c>
      <c r="H22" s="5">
        <v>0</v>
      </c>
      <c r="I22" s="5">
        <f>Table9[[#This Row],[112039050.0000]]+Table9[[#This Row],[Column7]]+Table9[[#This Row],[Column6]]</f>
        <v>259062943</v>
      </c>
    </row>
    <row r="23" spans="1:9" ht="23.1" customHeight="1" x14ac:dyDescent="0.6">
      <c r="A23" s="4" t="s">
        <v>251</v>
      </c>
      <c r="B23" s="5">
        <v>0</v>
      </c>
      <c r="C23" s="5">
        <v>0</v>
      </c>
      <c r="D23" s="5">
        <v>0</v>
      </c>
      <c r="E23" s="5">
        <f>Table9[[#This Row],[Column4]]+Table9[[#This Row],[Column3]]+Table9[[#This Row],[0]]</f>
        <v>0</v>
      </c>
      <c r="F23" s="5">
        <v>0</v>
      </c>
      <c r="G23" s="5">
        <v>0</v>
      </c>
      <c r="H23" s="5">
        <v>70113004</v>
      </c>
      <c r="I23" s="5">
        <f>Table9[[#This Row],[112039050.0000]]+Table9[[#This Row],[Column7]]+Table9[[#This Row],[Column6]]</f>
        <v>70113004</v>
      </c>
    </row>
    <row r="24" spans="1:9" ht="23.1" customHeight="1" x14ac:dyDescent="0.6">
      <c r="A24" s="4" t="s">
        <v>252</v>
      </c>
      <c r="B24" s="5">
        <v>0</v>
      </c>
      <c r="C24" s="5">
        <v>0</v>
      </c>
      <c r="D24" s="5">
        <v>0</v>
      </c>
      <c r="E24" s="5">
        <f>Table9[[#This Row],[Column4]]+Table9[[#This Row],[Column3]]+Table9[[#This Row],[0]]</f>
        <v>0</v>
      </c>
      <c r="F24" s="5">
        <v>0</v>
      </c>
      <c r="G24" s="5">
        <v>0</v>
      </c>
      <c r="H24" s="5">
        <v>3665709</v>
      </c>
      <c r="I24" s="5">
        <f>Table9[[#This Row],[112039050.0000]]+Table9[[#This Row],[Column7]]+Table9[[#This Row],[Column6]]</f>
        <v>3665709</v>
      </c>
    </row>
    <row r="25" spans="1:9" ht="23.1" customHeight="1" x14ac:dyDescent="0.6">
      <c r="A25" s="4" t="s">
        <v>253</v>
      </c>
      <c r="B25" s="5">
        <v>345716</v>
      </c>
      <c r="C25" s="5">
        <v>0</v>
      </c>
      <c r="D25" s="5">
        <v>0</v>
      </c>
      <c r="E25" s="5">
        <f>Table9[[#This Row],[Column4]]+Table9[[#This Row],[Column3]]+Table9[[#This Row],[0]]</f>
        <v>345716</v>
      </c>
      <c r="F25" s="5">
        <v>27856188697</v>
      </c>
      <c r="G25" s="5">
        <v>0</v>
      </c>
      <c r="H25" s="5">
        <f>'درآمد ناشی ازفروش'!K115</f>
        <v>-1931000000</v>
      </c>
      <c r="I25" s="5">
        <f>Table9[[#This Row],[112039050.0000]]+Table9[[#This Row],[Column7]]+Table9[[#This Row],[Column6]]</f>
        <v>25925188697</v>
      </c>
    </row>
    <row r="26" spans="1:9" ht="23.1" customHeight="1" x14ac:dyDescent="0.6">
      <c r="A26" s="4" t="s">
        <v>228</v>
      </c>
      <c r="B26" s="5">
        <f>'سود اوراق بهادار و سپرده بانکی'!E9</f>
        <v>455864135</v>
      </c>
      <c r="C26" s="5">
        <v>0</v>
      </c>
      <c r="D26" s="5">
        <v>0</v>
      </c>
      <c r="E26" s="5">
        <f>Table9[[#This Row],[Column4]]+Table9[[#This Row],[Column3]]+Table9[[#This Row],[0]]</f>
        <v>455864135</v>
      </c>
      <c r="F26" s="5">
        <v>302361029885</v>
      </c>
      <c r="G26" s="5">
        <v>-5609956</v>
      </c>
      <c r="H26" s="5">
        <v>2397854963</v>
      </c>
      <c r="I26" s="5">
        <f>Table9[[#This Row],[112039050.0000]]+Table9[[#This Row],[Column7]]+Table9[[#This Row],[Column6]]</f>
        <v>304753274892</v>
      </c>
    </row>
    <row r="27" spans="1:9" ht="23.1" customHeight="1" x14ac:dyDescent="0.6">
      <c r="A27" s="4" t="s">
        <v>254</v>
      </c>
      <c r="B27" s="5">
        <v>0</v>
      </c>
      <c r="C27" s="5">
        <v>0</v>
      </c>
      <c r="D27" s="5">
        <v>0</v>
      </c>
      <c r="E27" s="5">
        <f>Table9[[#This Row],[Column4]]+Table9[[#This Row],[Column3]]+Table9[[#This Row],[0]]</f>
        <v>0</v>
      </c>
      <c r="F27" s="5">
        <v>0</v>
      </c>
      <c r="G27" s="5">
        <v>0</v>
      </c>
      <c r="H27" s="5">
        <v>1847513</v>
      </c>
      <c r="I27" s="5">
        <f>Table9[[#This Row],[112039050.0000]]+Table9[[#This Row],[Column7]]+Table9[[#This Row],[Column6]]</f>
        <v>1847513</v>
      </c>
    </row>
    <row r="28" spans="1:9" ht="23.1" customHeight="1" x14ac:dyDescent="0.6">
      <c r="A28" s="4" t="s">
        <v>217</v>
      </c>
      <c r="B28" s="5">
        <v>3613466134</v>
      </c>
      <c r="C28" s="5">
        <v>5146066395</v>
      </c>
      <c r="D28" s="5">
        <v>0</v>
      </c>
      <c r="E28" s="5">
        <f>Table9[[#This Row],[Column4]]+Table9[[#This Row],[Column3]]+Table9[[#This Row],[0]]</f>
        <v>8759532529</v>
      </c>
      <c r="F28" s="5">
        <v>11503168010</v>
      </c>
      <c r="G28" s="5">
        <v>-859219077</v>
      </c>
      <c r="H28" s="5">
        <v>0</v>
      </c>
      <c r="I28" s="5">
        <f>Table9[[#This Row],[112039050.0000]]+Table9[[#This Row],[Column7]]+Table9[[#This Row],[Column6]]</f>
        <v>10643948933</v>
      </c>
    </row>
    <row r="29" spans="1:9" ht="23.1" customHeight="1" x14ac:dyDescent="0.6">
      <c r="A29" s="4" t="s">
        <v>255</v>
      </c>
      <c r="B29" s="5">
        <v>0</v>
      </c>
      <c r="C29" s="5">
        <v>0</v>
      </c>
      <c r="D29" s="5">
        <v>0</v>
      </c>
      <c r="E29" s="5">
        <f>Table9[[#This Row],[Column4]]+Table9[[#This Row],[Column3]]+Table9[[#This Row],[0]]</f>
        <v>0</v>
      </c>
      <c r="F29" s="5">
        <v>0</v>
      </c>
      <c r="G29" s="5">
        <v>0</v>
      </c>
      <c r="H29" s="5">
        <v>54167</v>
      </c>
      <c r="I29" s="5">
        <f>Table9[[#This Row],[112039050.0000]]+Table9[[#This Row],[Column7]]+Table9[[#This Row],[Column6]]</f>
        <v>54167</v>
      </c>
    </row>
    <row r="30" spans="1:9" ht="23.1" customHeight="1" x14ac:dyDescent="0.6">
      <c r="A30" s="4" t="s">
        <v>222</v>
      </c>
      <c r="B30" s="5">
        <v>76780535</v>
      </c>
      <c r="C30" s="5">
        <v>7975000</v>
      </c>
      <c r="D30" s="5">
        <f>'درآمد ناشی ازفروش'!F111</f>
        <v>-7975000</v>
      </c>
      <c r="E30" s="5">
        <f>Table9[[#This Row],[Column4]]+Table9[[#This Row],[Column3]]+Table9[[#This Row],[0]]</f>
        <v>76780535</v>
      </c>
      <c r="F30" s="5">
        <v>34332036210</v>
      </c>
      <c r="G30" s="5">
        <v>0</v>
      </c>
      <c r="H30" s="5">
        <f>'درآمد ناشی ازفروش'!K111</f>
        <v>-2295074997</v>
      </c>
      <c r="I30" s="5">
        <f>Table9[[#This Row],[112039050.0000]]+Table9[[#This Row],[Column7]]+Table9[[#This Row],[Column6]]</f>
        <v>32036961213</v>
      </c>
    </row>
    <row r="31" spans="1:9" ht="23.1" customHeight="1" x14ac:dyDescent="0.6">
      <c r="A31" s="4" t="s">
        <v>256</v>
      </c>
      <c r="B31" s="5">
        <v>0</v>
      </c>
      <c r="C31" s="5">
        <v>0</v>
      </c>
      <c r="D31" s="5">
        <v>0</v>
      </c>
      <c r="E31" s="5">
        <f>Table9[[#This Row],[Column4]]+Table9[[#This Row],[Column3]]+Table9[[#This Row],[0]]</f>
        <v>0</v>
      </c>
      <c r="F31" s="5">
        <v>14274404221</v>
      </c>
      <c r="G31" s="5">
        <v>0</v>
      </c>
      <c r="H31" s="5">
        <v>-35825100</v>
      </c>
      <c r="I31" s="5">
        <f>Table9[[#This Row],[112039050.0000]]+Table9[[#This Row],[Column7]]+Table9[[#This Row],[Column6]]</f>
        <v>14238579121</v>
      </c>
    </row>
    <row r="32" spans="1:9" ht="23.1" customHeight="1" thickBot="1" x14ac:dyDescent="0.65">
      <c r="A32" s="4" t="s">
        <v>98</v>
      </c>
      <c r="B32" s="49">
        <f>SUM(B10:B31)</f>
        <v>5023320209</v>
      </c>
      <c r="C32" s="49">
        <f>SUM(C10:C31)</f>
        <v>5455502677</v>
      </c>
      <c r="D32" s="49">
        <f>SUM(D10:D31)</f>
        <v>-7975000</v>
      </c>
      <c r="E32" s="49">
        <f>SUM(E10:E31)</f>
        <v>10470847886</v>
      </c>
      <c r="F32" s="49">
        <f>SUM(F10:F31)</f>
        <v>460099961266</v>
      </c>
      <c r="G32" s="49">
        <f>SUM(G10:G31)</f>
        <v>-3658881874</v>
      </c>
      <c r="H32" s="49">
        <f>SUM(H10:H31)</f>
        <v>-816399252</v>
      </c>
      <c r="I32" s="49">
        <f>SUM(I10:I31)</f>
        <v>455624680140</v>
      </c>
    </row>
    <row r="33" spans="1:9" ht="23.1" customHeight="1" thickTop="1" x14ac:dyDescent="0.6">
      <c r="A33" s="12" t="s">
        <v>99</v>
      </c>
      <c r="B33" s="14"/>
      <c r="C33" s="14"/>
      <c r="D33" s="14"/>
      <c r="E33" s="14"/>
      <c r="F33" s="14"/>
      <c r="G33" s="14"/>
      <c r="H33" s="14"/>
      <c r="I33" s="14"/>
    </row>
  </sheetData>
  <mergeCells count="15">
    <mergeCell ref="A1:I1"/>
    <mergeCell ref="A2:I2"/>
    <mergeCell ref="A3:I3"/>
    <mergeCell ref="B7:B8"/>
    <mergeCell ref="C7:C8"/>
    <mergeCell ref="D7:D8"/>
    <mergeCell ref="F7:F8"/>
    <mergeCell ref="G7:G8"/>
    <mergeCell ref="H7:H8"/>
    <mergeCell ref="A4:I4"/>
    <mergeCell ref="B6:E6"/>
    <mergeCell ref="F6:I6"/>
    <mergeCell ref="A7:A9"/>
    <mergeCell ref="I7:I9"/>
    <mergeCell ref="E7:E9"/>
  </mergeCells>
  <pageMargins left="0.7" right="0.7" top="0.75" bottom="0.75" header="0.3" footer="0.3"/>
  <pageSetup paperSize="9" scale="90" orientation="landscape" r:id="rId1"/>
  <headerFooter differentOddEven="1" differentFirst="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rightToLeft="1" view="pageBreakPreview" topLeftCell="A21" zoomScale="106" zoomScaleNormal="100" zoomScaleSheetLayoutView="106" workbookViewId="0">
      <selection activeCell="C21" sqref="C21"/>
    </sheetView>
  </sheetViews>
  <sheetFormatPr defaultColWidth="0" defaultRowHeight="22.5" x14ac:dyDescent="0.6"/>
  <cols>
    <col min="1" max="1" width="10.7109375" style="6" bestFit="1" customWidth="1"/>
    <col min="2" max="2" width="29.85546875" style="6" bestFit="1" customWidth="1"/>
    <col min="3" max="3" width="26.5703125" style="6" bestFit="1" customWidth="1"/>
    <col min="4" max="4" width="29.85546875" style="6" bestFit="1" customWidth="1"/>
    <col min="5" max="5" width="26.5703125" style="6" bestFit="1" customWidth="1"/>
    <col min="6" max="6" width="0.7109375" style="1" customWidth="1"/>
    <col min="7" max="7" width="0" style="1" hidden="1" customWidth="1"/>
    <col min="8" max="16384" width="0" style="1" hidden="1"/>
  </cols>
  <sheetData>
    <row r="1" spans="1:6" x14ac:dyDescent="0.6">
      <c r="A1" s="83" t="s">
        <v>0</v>
      </c>
      <c r="B1" s="83"/>
      <c r="C1" s="83"/>
      <c r="D1" s="83"/>
      <c r="E1" s="83"/>
    </row>
    <row r="2" spans="1:6" x14ac:dyDescent="0.6">
      <c r="A2" s="83" t="s">
        <v>234</v>
      </c>
      <c r="B2" s="83"/>
      <c r="C2" s="83"/>
      <c r="D2" s="83"/>
      <c r="E2" s="83"/>
    </row>
    <row r="3" spans="1:6" x14ac:dyDescent="0.6">
      <c r="A3" s="83" t="s">
        <v>235</v>
      </c>
      <c r="B3" s="83"/>
      <c r="C3" s="83"/>
      <c r="D3" s="83"/>
      <c r="E3" s="83"/>
    </row>
    <row r="4" spans="1:6" x14ac:dyDescent="0.6">
      <c r="A4" s="87" t="s">
        <v>257</v>
      </c>
      <c r="B4" s="87"/>
      <c r="C4" s="87"/>
      <c r="D4" s="87"/>
      <c r="E4" s="87"/>
    </row>
    <row r="5" spans="1:6" x14ac:dyDescent="0.6">
      <c r="A5" s="7"/>
      <c r="B5" s="7"/>
      <c r="C5" s="7"/>
      <c r="D5" s="7"/>
      <c r="E5" s="7"/>
    </row>
    <row r="6" spans="1:6" ht="37.5" customHeight="1" x14ac:dyDescent="0.6">
      <c r="A6" s="37" t="s">
        <v>258</v>
      </c>
      <c r="B6" s="91" t="s">
        <v>391</v>
      </c>
      <c r="C6" s="91"/>
      <c r="D6" s="90" t="s">
        <v>237</v>
      </c>
      <c r="E6" s="90"/>
      <c r="F6" s="8"/>
    </row>
    <row r="7" spans="1:6" ht="39" customHeight="1" x14ac:dyDescent="0.6">
      <c r="A7" s="9" t="s">
        <v>259</v>
      </c>
      <c r="B7" s="10" t="s">
        <v>260</v>
      </c>
      <c r="C7" s="10" t="s">
        <v>261</v>
      </c>
      <c r="D7" s="10" t="s">
        <v>260</v>
      </c>
      <c r="E7" s="10" t="s">
        <v>261</v>
      </c>
      <c r="F7" s="6"/>
    </row>
    <row r="8" spans="1:6" ht="22.5" customHeight="1" x14ac:dyDescent="0.6">
      <c r="A8" s="3"/>
      <c r="B8" s="11"/>
      <c r="C8" s="3"/>
      <c r="D8" s="11"/>
      <c r="E8" s="3"/>
      <c r="F8" s="6"/>
    </row>
    <row r="9" spans="1:6" ht="23.1" customHeight="1" x14ac:dyDescent="0.6">
      <c r="A9" s="4" t="s">
        <v>15</v>
      </c>
      <c r="B9" s="5">
        <v>22861927</v>
      </c>
      <c r="C9" s="5">
        <v>10</v>
      </c>
      <c r="D9" s="5">
        <v>647235312</v>
      </c>
      <c r="E9" s="5">
        <v>10</v>
      </c>
    </row>
    <row r="10" spans="1:6" ht="23.1" customHeight="1" x14ac:dyDescent="0.6">
      <c r="A10" s="4" t="s">
        <v>59</v>
      </c>
      <c r="B10" s="5">
        <v>0</v>
      </c>
      <c r="C10" s="5">
        <v>10</v>
      </c>
      <c r="D10" s="5">
        <v>611300</v>
      </c>
      <c r="E10" s="5">
        <v>10</v>
      </c>
    </row>
    <row r="11" spans="1:6" ht="23.1" customHeight="1" x14ac:dyDescent="0.6">
      <c r="A11" s="4" t="s">
        <v>28</v>
      </c>
      <c r="B11" s="5">
        <v>371487</v>
      </c>
      <c r="C11" s="5">
        <v>10</v>
      </c>
      <c r="D11" s="5">
        <v>72094928</v>
      </c>
      <c r="E11" s="5">
        <v>10</v>
      </c>
    </row>
    <row r="12" spans="1:6" ht="23.1" customHeight="1" x14ac:dyDescent="0.6">
      <c r="A12" s="4" t="s">
        <v>40</v>
      </c>
      <c r="B12" s="5">
        <v>424657</v>
      </c>
      <c r="C12" s="5">
        <v>10</v>
      </c>
      <c r="D12" s="5">
        <v>99638757</v>
      </c>
      <c r="E12" s="5">
        <v>10</v>
      </c>
    </row>
    <row r="13" spans="1:6" ht="23.1" customHeight="1" x14ac:dyDescent="0.6">
      <c r="A13" s="4" t="s">
        <v>43</v>
      </c>
      <c r="B13" s="5">
        <v>19278461</v>
      </c>
      <c r="C13" s="5">
        <v>10</v>
      </c>
      <c r="D13" s="5">
        <v>222041191</v>
      </c>
      <c r="E13" s="5">
        <v>10</v>
      </c>
    </row>
    <row r="14" spans="1:6" ht="23.1" customHeight="1" x14ac:dyDescent="0.6">
      <c r="A14" s="4" t="s">
        <v>94</v>
      </c>
      <c r="B14" s="5">
        <v>822917</v>
      </c>
      <c r="C14" s="5">
        <v>10</v>
      </c>
      <c r="D14" s="5">
        <v>111240341</v>
      </c>
      <c r="E14" s="5">
        <v>10</v>
      </c>
    </row>
    <row r="15" spans="1:6" ht="23.1" customHeight="1" x14ac:dyDescent="0.6">
      <c r="A15" s="4" t="s">
        <v>19</v>
      </c>
      <c r="B15" s="5">
        <v>2638734</v>
      </c>
      <c r="C15" s="5">
        <v>10</v>
      </c>
      <c r="D15" s="5">
        <v>178049056</v>
      </c>
      <c r="E15" s="5">
        <v>10</v>
      </c>
    </row>
    <row r="16" spans="1:6" ht="23.1" customHeight="1" x14ac:dyDescent="0.6">
      <c r="A16" s="4" t="s">
        <v>70</v>
      </c>
      <c r="B16" s="5">
        <v>7737284</v>
      </c>
      <c r="C16" s="5">
        <v>10</v>
      </c>
      <c r="D16" s="5">
        <v>362283094</v>
      </c>
      <c r="E16" s="5">
        <v>10</v>
      </c>
    </row>
    <row r="17" spans="1:5" ht="23.1" customHeight="1" x14ac:dyDescent="0.6">
      <c r="A17" s="4" t="s">
        <v>82</v>
      </c>
      <c r="B17" s="5">
        <v>427488</v>
      </c>
      <c r="C17" s="5">
        <v>10</v>
      </c>
      <c r="D17" s="5">
        <v>113333168</v>
      </c>
      <c r="E17" s="5">
        <v>10</v>
      </c>
    </row>
    <row r="18" spans="1:5" ht="23.1" customHeight="1" x14ac:dyDescent="0.6">
      <c r="A18" s="4" t="s">
        <v>50</v>
      </c>
      <c r="B18" s="5">
        <v>427488</v>
      </c>
      <c r="C18" s="5">
        <v>10</v>
      </c>
      <c r="D18" s="5">
        <v>256273449</v>
      </c>
      <c r="E18" s="5">
        <v>10</v>
      </c>
    </row>
    <row r="19" spans="1:5" ht="23.1" customHeight="1" x14ac:dyDescent="0.6">
      <c r="A19" s="4" t="s">
        <v>61</v>
      </c>
      <c r="B19" s="5">
        <v>371487</v>
      </c>
      <c r="C19" s="5">
        <v>10</v>
      </c>
      <c r="D19" s="5">
        <v>95789848</v>
      </c>
      <c r="E19" s="5">
        <v>10</v>
      </c>
    </row>
    <row r="20" spans="1:5" ht="23.1" customHeight="1" x14ac:dyDescent="0.6">
      <c r="A20" s="4" t="s">
        <v>31</v>
      </c>
      <c r="B20" s="5">
        <v>14055968</v>
      </c>
      <c r="C20" s="5">
        <v>10</v>
      </c>
      <c r="D20" s="5">
        <v>179300357</v>
      </c>
      <c r="E20" s="5">
        <v>10</v>
      </c>
    </row>
    <row r="21" spans="1:5" ht="23.1" customHeight="1" x14ac:dyDescent="0.6">
      <c r="A21" s="4" t="s">
        <v>42</v>
      </c>
      <c r="B21" s="5">
        <v>427488</v>
      </c>
      <c r="C21" s="5">
        <v>10</v>
      </c>
      <c r="D21" s="5">
        <v>107351416</v>
      </c>
      <c r="E21" s="5">
        <v>10</v>
      </c>
    </row>
    <row r="22" spans="1:5" ht="23.1" customHeight="1" x14ac:dyDescent="0.6">
      <c r="A22" s="4" t="s">
        <v>93</v>
      </c>
      <c r="B22" s="5">
        <v>12607038</v>
      </c>
      <c r="C22" s="5">
        <v>10</v>
      </c>
      <c r="D22" s="5">
        <v>176203054</v>
      </c>
      <c r="E22" s="5">
        <v>10</v>
      </c>
    </row>
    <row r="23" spans="1:5" ht="23.1" customHeight="1" x14ac:dyDescent="0.6">
      <c r="A23" s="4" t="s">
        <v>89</v>
      </c>
      <c r="B23" s="5">
        <v>1827491</v>
      </c>
      <c r="C23" s="5">
        <v>10</v>
      </c>
      <c r="D23" s="5">
        <v>179808581</v>
      </c>
      <c r="E23" s="5">
        <v>10</v>
      </c>
    </row>
    <row r="24" spans="1:5" ht="23.1" customHeight="1" x14ac:dyDescent="0.6">
      <c r="A24" s="4" t="s">
        <v>62</v>
      </c>
      <c r="B24" s="5">
        <v>0</v>
      </c>
      <c r="C24" s="5">
        <v>10</v>
      </c>
      <c r="D24" s="5">
        <v>140485</v>
      </c>
      <c r="E24" s="5">
        <v>10</v>
      </c>
    </row>
    <row r="25" spans="1:5" ht="23.1" customHeight="1" x14ac:dyDescent="0.6">
      <c r="A25" s="4" t="s">
        <v>45</v>
      </c>
      <c r="B25" s="5">
        <v>424657</v>
      </c>
      <c r="C25" s="5">
        <v>10</v>
      </c>
      <c r="D25" s="5">
        <v>108253410</v>
      </c>
      <c r="E25" s="5">
        <v>10</v>
      </c>
    </row>
    <row r="26" spans="1:5" ht="23.1" customHeight="1" x14ac:dyDescent="0.6">
      <c r="A26" s="4" t="s">
        <v>52</v>
      </c>
      <c r="B26" s="5">
        <v>17902424</v>
      </c>
      <c r="C26" s="5">
        <v>10</v>
      </c>
      <c r="D26" s="5">
        <v>266697576</v>
      </c>
      <c r="E26" s="5">
        <v>10</v>
      </c>
    </row>
    <row r="27" spans="1:5" ht="23.1" customHeight="1" x14ac:dyDescent="0.6">
      <c r="A27" s="4" t="s">
        <v>21</v>
      </c>
      <c r="B27" s="5">
        <v>2122745</v>
      </c>
      <c r="C27" s="5">
        <v>10</v>
      </c>
      <c r="D27" s="5">
        <v>34284989</v>
      </c>
      <c r="E27" s="5">
        <v>10</v>
      </c>
    </row>
    <row r="28" spans="1:5" ht="23.1" customHeight="1" x14ac:dyDescent="0.6">
      <c r="A28" s="4" t="s">
        <v>29</v>
      </c>
      <c r="B28" s="5">
        <v>6253546</v>
      </c>
      <c r="C28" s="5">
        <v>10</v>
      </c>
      <c r="D28" s="5">
        <v>19463108</v>
      </c>
      <c r="E28" s="5">
        <v>10</v>
      </c>
    </row>
    <row r="29" spans="1:5" ht="23.1" customHeight="1" x14ac:dyDescent="0.6">
      <c r="A29" s="4" t="s">
        <v>80</v>
      </c>
      <c r="B29" s="5">
        <v>12712427</v>
      </c>
      <c r="C29" s="5">
        <v>10</v>
      </c>
      <c r="D29" s="5">
        <v>69299783</v>
      </c>
      <c r="E29" s="5">
        <v>10</v>
      </c>
    </row>
    <row r="30" spans="1:5" ht="23.1" customHeight="1" x14ac:dyDescent="0.6">
      <c r="A30" s="4" t="s">
        <v>92</v>
      </c>
      <c r="B30" s="5">
        <v>16564485</v>
      </c>
      <c r="C30" s="5">
        <v>10</v>
      </c>
      <c r="D30" s="5">
        <v>40984718</v>
      </c>
      <c r="E30" s="5">
        <v>10</v>
      </c>
    </row>
    <row r="31" spans="1:5" ht="23.1" customHeight="1" x14ac:dyDescent="0.6">
      <c r="A31" s="4" t="s">
        <v>60</v>
      </c>
      <c r="B31" s="5">
        <v>16545182</v>
      </c>
      <c r="C31" s="5">
        <v>10</v>
      </c>
      <c r="D31" s="5">
        <v>129529483</v>
      </c>
      <c r="E31" s="5">
        <v>10</v>
      </c>
    </row>
    <row r="32" spans="1:5" ht="23.1" customHeight="1" x14ac:dyDescent="0.6">
      <c r="A32" s="4" t="s">
        <v>20</v>
      </c>
      <c r="B32" s="5">
        <v>10368715</v>
      </c>
      <c r="C32" s="5">
        <v>10</v>
      </c>
      <c r="D32" s="5">
        <v>96937969</v>
      </c>
      <c r="E32" s="5">
        <v>10</v>
      </c>
    </row>
    <row r="33" spans="1:5" ht="23.1" customHeight="1" x14ac:dyDescent="0.6">
      <c r="A33" s="4" t="s">
        <v>69</v>
      </c>
      <c r="B33" s="5">
        <v>424657</v>
      </c>
      <c r="C33" s="5">
        <v>10</v>
      </c>
      <c r="D33" s="5">
        <v>161228793</v>
      </c>
      <c r="E33" s="5">
        <v>10</v>
      </c>
    </row>
    <row r="34" spans="1:5" ht="23.1" customHeight="1" x14ac:dyDescent="0.6">
      <c r="A34" s="4" t="s">
        <v>78</v>
      </c>
      <c r="B34" s="5">
        <v>6325310</v>
      </c>
      <c r="C34" s="5">
        <v>10</v>
      </c>
      <c r="D34" s="5">
        <v>201441575</v>
      </c>
      <c r="E34" s="5">
        <v>10</v>
      </c>
    </row>
    <row r="35" spans="1:5" ht="23.1" customHeight="1" x14ac:dyDescent="0.6">
      <c r="A35" s="4" t="s">
        <v>49</v>
      </c>
      <c r="B35" s="5">
        <v>3541097</v>
      </c>
      <c r="C35" s="5">
        <v>10</v>
      </c>
      <c r="D35" s="5">
        <v>50504748</v>
      </c>
      <c r="E35" s="5">
        <v>10</v>
      </c>
    </row>
    <row r="36" spans="1:5" ht="23.1" customHeight="1" x14ac:dyDescent="0.6">
      <c r="A36" s="4" t="s">
        <v>58</v>
      </c>
      <c r="B36" s="5">
        <v>331241</v>
      </c>
      <c r="C36" s="5">
        <v>10</v>
      </c>
      <c r="D36" s="5">
        <v>151453412</v>
      </c>
      <c r="E36" s="5">
        <v>10</v>
      </c>
    </row>
    <row r="37" spans="1:5" ht="23.1" customHeight="1" x14ac:dyDescent="0.6">
      <c r="A37" s="4" t="s">
        <v>30</v>
      </c>
      <c r="B37" s="5">
        <v>23116806</v>
      </c>
      <c r="C37" s="5">
        <v>10</v>
      </c>
      <c r="D37" s="5">
        <v>172992173</v>
      </c>
      <c r="E37" s="5">
        <v>10</v>
      </c>
    </row>
    <row r="38" spans="1:5" ht="23.1" customHeight="1" x14ac:dyDescent="0.6">
      <c r="A38" s="4" t="s">
        <v>41</v>
      </c>
      <c r="B38" s="5">
        <v>424657</v>
      </c>
      <c r="C38" s="5">
        <v>10</v>
      </c>
      <c r="D38" s="5">
        <v>174412757</v>
      </c>
      <c r="E38" s="5">
        <v>10</v>
      </c>
    </row>
    <row r="39" spans="1:5" ht="23.1" customHeight="1" x14ac:dyDescent="0.6">
      <c r="A39" s="4" t="s">
        <v>90</v>
      </c>
      <c r="B39" s="5">
        <v>424657</v>
      </c>
      <c r="C39" s="5">
        <v>10</v>
      </c>
      <c r="D39" s="5">
        <v>190986892</v>
      </c>
      <c r="E39" s="5">
        <v>10</v>
      </c>
    </row>
    <row r="40" spans="1:5" ht="23.1" customHeight="1" x14ac:dyDescent="0.6">
      <c r="A40" s="4" t="s">
        <v>18</v>
      </c>
      <c r="B40" s="5">
        <v>424657</v>
      </c>
      <c r="C40" s="5">
        <v>10</v>
      </c>
      <c r="D40" s="5">
        <v>32952697</v>
      </c>
      <c r="E40" s="5">
        <v>10</v>
      </c>
    </row>
    <row r="41" spans="1:5" ht="23.1" customHeight="1" x14ac:dyDescent="0.6">
      <c r="A41" s="4" t="s">
        <v>73</v>
      </c>
      <c r="B41" s="5">
        <v>424657</v>
      </c>
      <c r="C41" s="5">
        <v>10</v>
      </c>
      <c r="D41" s="5">
        <v>40568657</v>
      </c>
      <c r="E41" s="5">
        <v>10</v>
      </c>
    </row>
    <row r="42" spans="1:5" ht="23.1" customHeight="1" x14ac:dyDescent="0.6">
      <c r="A42" s="4" t="s">
        <v>72</v>
      </c>
      <c r="B42" s="5">
        <v>424657</v>
      </c>
      <c r="C42" s="5">
        <v>10</v>
      </c>
      <c r="D42" s="5">
        <v>19494321</v>
      </c>
      <c r="E42" s="5">
        <v>10</v>
      </c>
    </row>
    <row r="43" spans="1:5" ht="23.1" customHeight="1" x14ac:dyDescent="0.6">
      <c r="A43" s="4" t="s">
        <v>44</v>
      </c>
      <c r="B43" s="5">
        <v>12633407</v>
      </c>
      <c r="C43" s="5">
        <v>10</v>
      </c>
      <c r="D43" s="5">
        <v>162833300</v>
      </c>
      <c r="E43" s="5">
        <v>10</v>
      </c>
    </row>
    <row r="44" spans="1:5" ht="23.1" customHeight="1" x14ac:dyDescent="0.6">
      <c r="A44" s="4" t="s">
        <v>51</v>
      </c>
      <c r="B44" s="5">
        <v>3589915</v>
      </c>
      <c r="C44" s="5">
        <v>10</v>
      </c>
      <c r="D44" s="5">
        <v>123542000</v>
      </c>
      <c r="E44" s="5">
        <v>10</v>
      </c>
    </row>
    <row r="45" spans="1:5" ht="23.1" customHeight="1" x14ac:dyDescent="0.6">
      <c r="A45" s="4" t="s">
        <v>24</v>
      </c>
      <c r="B45" s="5">
        <v>22567548</v>
      </c>
      <c r="C45" s="5">
        <v>10</v>
      </c>
      <c r="D45" s="5">
        <v>67238999</v>
      </c>
      <c r="E45" s="5">
        <v>10</v>
      </c>
    </row>
    <row r="46" spans="1:5" ht="23.1" customHeight="1" x14ac:dyDescent="0.6">
      <c r="A46" s="4" t="s">
        <v>36</v>
      </c>
      <c r="B46" s="5">
        <v>3744047</v>
      </c>
      <c r="C46" s="5">
        <v>10</v>
      </c>
      <c r="D46" s="5">
        <v>70070453</v>
      </c>
      <c r="E46" s="5">
        <v>10</v>
      </c>
    </row>
    <row r="47" spans="1:5" ht="23.1" customHeight="1" x14ac:dyDescent="0.6">
      <c r="A47" s="4" t="s">
        <v>87</v>
      </c>
      <c r="B47" s="5">
        <v>11071583</v>
      </c>
      <c r="C47" s="5">
        <v>10</v>
      </c>
      <c r="D47" s="5">
        <v>158776891</v>
      </c>
      <c r="E47" s="5">
        <v>10</v>
      </c>
    </row>
    <row r="48" spans="1:5" ht="23.1" customHeight="1" x14ac:dyDescent="0.6">
      <c r="A48" s="4" t="s">
        <v>95</v>
      </c>
      <c r="B48" s="5">
        <v>7315581</v>
      </c>
      <c r="C48" s="5">
        <v>10</v>
      </c>
      <c r="D48" s="5">
        <v>215317631</v>
      </c>
      <c r="E48" s="5">
        <v>10</v>
      </c>
    </row>
    <row r="49" spans="1:5" ht="23.1" customHeight="1" x14ac:dyDescent="0.6">
      <c r="A49" s="4" t="s">
        <v>64</v>
      </c>
      <c r="B49" s="5">
        <v>4489221</v>
      </c>
      <c r="C49" s="5">
        <v>10</v>
      </c>
      <c r="D49" s="5">
        <v>134919128</v>
      </c>
      <c r="E49" s="5">
        <v>10</v>
      </c>
    </row>
    <row r="50" spans="1:5" ht="23.1" customHeight="1" x14ac:dyDescent="0.6">
      <c r="A50" s="4" t="s">
        <v>71</v>
      </c>
      <c r="B50" s="5">
        <v>5903261</v>
      </c>
      <c r="C50" s="5">
        <v>10</v>
      </c>
      <c r="D50" s="5">
        <v>103346627</v>
      </c>
      <c r="E50" s="5">
        <v>10</v>
      </c>
    </row>
    <row r="51" spans="1:5" ht="23.1" customHeight="1" x14ac:dyDescent="0.6">
      <c r="A51" s="4" t="s">
        <v>47</v>
      </c>
      <c r="B51" s="5">
        <v>424657</v>
      </c>
      <c r="C51" s="5">
        <v>10</v>
      </c>
      <c r="D51" s="5">
        <v>23977597</v>
      </c>
      <c r="E51" s="5">
        <v>10</v>
      </c>
    </row>
    <row r="52" spans="1:5" ht="23.1" customHeight="1" x14ac:dyDescent="0.6">
      <c r="A52" s="4" t="s">
        <v>85</v>
      </c>
      <c r="B52" s="5">
        <v>18398448</v>
      </c>
      <c r="C52" s="5">
        <v>10</v>
      </c>
      <c r="D52" s="5">
        <v>78898815</v>
      </c>
      <c r="E52" s="5">
        <v>10</v>
      </c>
    </row>
    <row r="53" spans="1:5" ht="23.1" customHeight="1" x14ac:dyDescent="0.6">
      <c r="A53" s="4" t="s">
        <v>54</v>
      </c>
      <c r="B53" s="5">
        <v>12479671</v>
      </c>
      <c r="C53" s="5">
        <v>10</v>
      </c>
      <c r="D53" s="5">
        <v>65216942</v>
      </c>
      <c r="E53" s="5">
        <v>10</v>
      </c>
    </row>
    <row r="54" spans="1:5" ht="23.1" customHeight="1" x14ac:dyDescent="0.6">
      <c r="A54" s="4" t="s">
        <v>63</v>
      </c>
      <c r="B54" s="5">
        <v>15154049</v>
      </c>
      <c r="C54" s="5">
        <v>10</v>
      </c>
      <c r="D54" s="5">
        <v>137032950</v>
      </c>
      <c r="E54" s="5">
        <v>10</v>
      </c>
    </row>
    <row r="55" spans="1:5" ht="23.1" customHeight="1" x14ac:dyDescent="0.6">
      <c r="A55" s="4" t="s">
        <v>33</v>
      </c>
      <c r="B55" s="5">
        <v>424657</v>
      </c>
      <c r="C55" s="5">
        <v>10</v>
      </c>
      <c r="D55" s="5">
        <v>31398385</v>
      </c>
      <c r="E55" s="5">
        <v>10</v>
      </c>
    </row>
    <row r="56" spans="1:5" ht="23.1" customHeight="1" x14ac:dyDescent="0.6">
      <c r="A56" s="4" t="s">
        <v>48</v>
      </c>
      <c r="B56" s="5">
        <v>424657</v>
      </c>
      <c r="C56" s="5">
        <v>10</v>
      </c>
      <c r="D56" s="5">
        <v>143461302</v>
      </c>
      <c r="E56" s="5">
        <v>10</v>
      </c>
    </row>
    <row r="57" spans="1:5" ht="23.1" customHeight="1" x14ac:dyDescent="0.6">
      <c r="A57" s="4" t="s">
        <v>22</v>
      </c>
      <c r="B57" s="5">
        <v>0</v>
      </c>
      <c r="C57" s="5">
        <v>10</v>
      </c>
      <c r="D57" s="5">
        <v>81193136</v>
      </c>
      <c r="E57" s="5">
        <v>10</v>
      </c>
    </row>
    <row r="58" spans="1:5" ht="23.1" customHeight="1" x14ac:dyDescent="0.6">
      <c r="A58" s="4" t="s">
        <v>74</v>
      </c>
      <c r="B58" s="5">
        <v>424657</v>
      </c>
      <c r="C58" s="5">
        <v>10</v>
      </c>
      <c r="D58" s="5">
        <v>122248009</v>
      </c>
      <c r="E58" s="5">
        <v>10</v>
      </c>
    </row>
    <row r="59" spans="1:5" ht="23.1" customHeight="1" x14ac:dyDescent="0.6">
      <c r="A59" s="4" t="s">
        <v>84</v>
      </c>
      <c r="B59" s="5">
        <v>424657</v>
      </c>
      <c r="C59" s="5">
        <v>10</v>
      </c>
      <c r="D59" s="5">
        <v>49278534</v>
      </c>
      <c r="E59" s="5">
        <v>10</v>
      </c>
    </row>
    <row r="60" spans="1:5" ht="23.1" customHeight="1" x14ac:dyDescent="0.6">
      <c r="A60" s="4" t="s">
        <v>57</v>
      </c>
      <c r="B60" s="5">
        <v>424657</v>
      </c>
      <c r="C60" s="5">
        <v>10</v>
      </c>
      <c r="D60" s="5">
        <v>89654173</v>
      </c>
      <c r="E60" s="5">
        <v>10</v>
      </c>
    </row>
    <row r="61" spans="1:5" ht="23.1" customHeight="1" x14ac:dyDescent="0.6">
      <c r="A61" s="4" t="s">
        <v>56</v>
      </c>
      <c r="B61" s="5">
        <v>424657</v>
      </c>
      <c r="C61" s="5">
        <v>10</v>
      </c>
      <c r="D61" s="5">
        <v>251418932</v>
      </c>
      <c r="E61" s="5">
        <v>10</v>
      </c>
    </row>
    <row r="62" spans="1:5" ht="23.1" customHeight="1" x14ac:dyDescent="0.6">
      <c r="A62" s="4" t="s">
        <v>27</v>
      </c>
      <c r="B62" s="5">
        <v>424657</v>
      </c>
      <c r="C62" s="5">
        <v>10</v>
      </c>
      <c r="D62" s="5">
        <v>100167768</v>
      </c>
      <c r="E62" s="5">
        <v>10</v>
      </c>
    </row>
    <row r="63" spans="1:5" ht="23.1" customHeight="1" x14ac:dyDescent="0.6">
      <c r="A63" s="4" t="s">
        <v>35</v>
      </c>
      <c r="B63" s="5">
        <v>424657</v>
      </c>
      <c r="C63" s="5">
        <v>10</v>
      </c>
      <c r="D63" s="5">
        <v>149958700</v>
      </c>
      <c r="E63" s="5">
        <v>10</v>
      </c>
    </row>
    <row r="64" spans="1:5" ht="23.1" customHeight="1" x14ac:dyDescent="0.6">
      <c r="A64" s="4" t="s">
        <v>86</v>
      </c>
      <c r="B64" s="5">
        <v>7947158</v>
      </c>
      <c r="C64" s="5">
        <v>10</v>
      </c>
      <c r="D64" s="5">
        <v>64992943</v>
      </c>
      <c r="E64" s="5">
        <v>10</v>
      </c>
    </row>
    <row r="65" spans="1:5" ht="23.1" customHeight="1" x14ac:dyDescent="0.6">
      <c r="A65" s="4" t="s">
        <v>97</v>
      </c>
      <c r="B65" s="5">
        <v>34581980</v>
      </c>
      <c r="C65" s="5">
        <v>10</v>
      </c>
      <c r="D65" s="5">
        <v>175865299</v>
      </c>
      <c r="E65" s="5">
        <v>10</v>
      </c>
    </row>
    <row r="66" spans="1:5" ht="23.1" customHeight="1" x14ac:dyDescent="0.6">
      <c r="A66" s="4" t="s">
        <v>68</v>
      </c>
      <c r="B66" s="5">
        <v>9025862</v>
      </c>
      <c r="C66" s="5">
        <v>10</v>
      </c>
      <c r="D66" s="5">
        <v>89738519</v>
      </c>
      <c r="E66" s="5">
        <v>10</v>
      </c>
    </row>
    <row r="67" spans="1:5" ht="23.1" customHeight="1" x14ac:dyDescent="0.6">
      <c r="A67" s="4" t="s">
        <v>76</v>
      </c>
      <c r="B67" s="5">
        <v>424657</v>
      </c>
      <c r="C67" s="5">
        <v>10</v>
      </c>
      <c r="D67" s="5">
        <v>130892117</v>
      </c>
      <c r="E67" s="5">
        <v>10</v>
      </c>
    </row>
    <row r="68" spans="1:5" ht="23.1" customHeight="1" x14ac:dyDescent="0.6">
      <c r="A68" s="4" t="s">
        <v>55</v>
      </c>
      <c r="B68" s="5">
        <v>424657</v>
      </c>
      <c r="C68" s="5">
        <v>10</v>
      </c>
      <c r="D68" s="5">
        <v>67539729</v>
      </c>
      <c r="E68" s="5">
        <v>10</v>
      </c>
    </row>
    <row r="69" spans="1:5" ht="23.1" customHeight="1" x14ac:dyDescent="0.6">
      <c r="A69" s="4" t="s">
        <v>23</v>
      </c>
      <c r="B69" s="5">
        <v>32450234</v>
      </c>
      <c r="C69" s="5">
        <v>10</v>
      </c>
      <c r="D69" s="5">
        <v>205937398</v>
      </c>
      <c r="E69" s="5">
        <v>10</v>
      </c>
    </row>
    <row r="70" spans="1:5" ht="23.1" customHeight="1" x14ac:dyDescent="0.6">
      <c r="A70" s="4" t="s">
        <v>66</v>
      </c>
      <c r="B70" s="5">
        <v>424657</v>
      </c>
      <c r="C70" s="5">
        <v>10</v>
      </c>
      <c r="D70" s="5">
        <v>40253593</v>
      </c>
      <c r="E70" s="5">
        <v>10</v>
      </c>
    </row>
    <row r="71" spans="1:5" ht="23.1" customHeight="1" x14ac:dyDescent="0.6">
      <c r="A71" s="4" t="s">
        <v>34</v>
      </c>
      <c r="B71" s="5">
        <v>424657</v>
      </c>
      <c r="C71" s="5">
        <v>10</v>
      </c>
      <c r="D71" s="5">
        <v>56748612</v>
      </c>
      <c r="E71" s="5">
        <v>10</v>
      </c>
    </row>
    <row r="72" spans="1:5" ht="23.1" customHeight="1" x14ac:dyDescent="0.6">
      <c r="A72" s="4" t="s">
        <v>46</v>
      </c>
      <c r="B72" s="5">
        <v>424657</v>
      </c>
      <c r="C72" s="5">
        <v>10</v>
      </c>
      <c r="D72" s="5">
        <v>140125936</v>
      </c>
      <c r="E72" s="5">
        <v>10</v>
      </c>
    </row>
    <row r="73" spans="1:5" ht="23.1" customHeight="1" x14ac:dyDescent="0.6">
      <c r="A73" s="4" t="s">
        <v>26</v>
      </c>
      <c r="B73" s="5">
        <v>424657</v>
      </c>
      <c r="C73" s="5">
        <v>10</v>
      </c>
      <c r="D73" s="5">
        <v>33601744</v>
      </c>
      <c r="E73" s="5">
        <v>10</v>
      </c>
    </row>
    <row r="74" spans="1:5" ht="23.1" customHeight="1" x14ac:dyDescent="0.6">
      <c r="A74" s="4" t="s">
        <v>75</v>
      </c>
      <c r="B74" s="5">
        <v>424657</v>
      </c>
      <c r="C74" s="5">
        <v>10</v>
      </c>
      <c r="D74" s="5">
        <v>21487331</v>
      </c>
      <c r="E74" s="5">
        <v>10</v>
      </c>
    </row>
    <row r="75" spans="1:5" ht="23.1" customHeight="1" x14ac:dyDescent="0.6">
      <c r="A75" s="4" t="s">
        <v>83</v>
      </c>
      <c r="B75" s="5">
        <v>84540017</v>
      </c>
      <c r="C75" s="5">
        <v>10</v>
      </c>
      <c r="D75" s="5">
        <v>173187422</v>
      </c>
      <c r="E75" s="5">
        <v>10</v>
      </c>
    </row>
    <row r="76" spans="1:5" ht="23.1" customHeight="1" x14ac:dyDescent="0.6">
      <c r="A76" s="4" t="s">
        <v>53</v>
      </c>
      <c r="B76" s="5">
        <v>6029180</v>
      </c>
      <c r="C76" s="5">
        <v>10</v>
      </c>
      <c r="D76" s="5">
        <v>134251068</v>
      </c>
      <c r="E76" s="5">
        <v>10</v>
      </c>
    </row>
    <row r="77" spans="1:5" ht="23.1" customHeight="1" x14ac:dyDescent="0.6">
      <c r="A77" s="4" t="s">
        <v>39</v>
      </c>
      <c r="B77" s="5">
        <v>424657</v>
      </c>
      <c r="C77" s="5">
        <v>10</v>
      </c>
      <c r="D77" s="5">
        <v>92730824</v>
      </c>
      <c r="E77" s="5">
        <v>10</v>
      </c>
    </row>
    <row r="78" spans="1:5" ht="23.1" customHeight="1" x14ac:dyDescent="0.6">
      <c r="A78" s="4" t="s">
        <v>32</v>
      </c>
      <c r="B78" s="5">
        <v>424657</v>
      </c>
      <c r="C78" s="5">
        <v>10</v>
      </c>
      <c r="D78" s="5">
        <v>10799067</v>
      </c>
      <c r="E78" s="5">
        <v>10</v>
      </c>
    </row>
    <row r="79" spans="1:5" ht="23.1" customHeight="1" x14ac:dyDescent="0.6">
      <c r="A79" s="4" t="s">
        <v>81</v>
      </c>
      <c r="B79" s="5">
        <v>0</v>
      </c>
      <c r="C79" s="5">
        <v>10</v>
      </c>
      <c r="D79" s="5">
        <v>781918285</v>
      </c>
      <c r="E79" s="5">
        <v>10</v>
      </c>
    </row>
    <row r="80" spans="1:5" ht="23.1" customHeight="1" x14ac:dyDescent="0.6">
      <c r="A80" s="4" t="s">
        <v>88</v>
      </c>
      <c r="B80" s="5">
        <v>8477136</v>
      </c>
      <c r="C80" s="5">
        <v>10</v>
      </c>
      <c r="D80" s="5">
        <v>152963593</v>
      </c>
      <c r="E80" s="5">
        <v>10</v>
      </c>
    </row>
    <row r="81" spans="1:6" ht="23.1" customHeight="1" x14ac:dyDescent="0.6">
      <c r="A81" s="4" t="s">
        <v>77</v>
      </c>
      <c r="B81" s="5">
        <v>4113762</v>
      </c>
      <c r="C81" s="5">
        <v>10</v>
      </c>
      <c r="D81" s="5">
        <v>90435432</v>
      </c>
      <c r="E81" s="5">
        <v>10</v>
      </c>
    </row>
    <row r="82" spans="1:6" ht="23.1" customHeight="1" x14ac:dyDescent="0.6">
      <c r="A82" s="4" t="s">
        <v>67</v>
      </c>
      <c r="B82" s="5">
        <v>424657</v>
      </c>
      <c r="C82" s="5">
        <v>10</v>
      </c>
      <c r="D82" s="5">
        <v>116696284</v>
      </c>
      <c r="E82" s="5">
        <v>10</v>
      </c>
    </row>
    <row r="83" spans="1:6" ht="23.1" customHeight="1" x14ac:dyDescent="0.6">
      <c r="A83" s="4" t="s">
        <v>37</v>
      </c>
      <c r="B83" s="5">
        <v>3397214</v>
      </c>
      <c r="C83" s="5">
        <v>10</v>
      </c>
      <c r="D83" s="5">
        <v>17071911</v>
      </c>
      <c r="E83" s="5">
        <v>10</v>
      </c>
    </row>
    <row r="84" spans="1:6" ht="23.1" customHeight="1" x14ac:dyDescent="0.6">
      <c r="A84" s="4" t="s">
        <v>91</v>
      </c>
      <c r="B84" s="5">
        <v>424657</v>
      </c>
      <c r="C84" s="5">
        <v>10</v>
      </c>
      <c r="D84" s="5">
        <v>290587885</v>
      </c>
      <c r="E84" s="5">
        <v>10</v>
      </c>
    </row>
    <row r="85" spans="1:6" ht="23.1" customHeight="1" x14ac:dyDescent="0.6">
      <c r="A85" s="4" t="s">
        <v>79</v>
      </c>
      <c r="B85" s="5">
        <v>424657</v>
      </c>
      <c r="C85" s="5">
        <v>10</v>
      </c>
      <c r="D85" s="5">
        <v>66907147</v>
      </c>
      <c r="E85" s="5">
        <v>10</v>
      </c>
    </row>
    <row r="86" spans="1:6" ht="23.1" customHeight="1" x14ac:dyDescent="0.6">
      <c r="A86" s="4" t="s">
        <v>65</v>
      </c>
      <c r="B86" s="5">
        <v>424657</v>
      </c>
      <c r="C86" s="5">
        <v>10</v>
      </c>
      <c r="D86" s="5">
        <v>171072440</v>
      </c>
      <c r="E86" s="5">
        <v>10</v>
      </c>
    </row>
    <row r="87" spans="1:6" ht="23.1" customHeight="1" x14ac:dyDescent="0.6">
      <c r="A87" s="4" t="s">
        <v>38</v>
      </c>
      <c r="B87" s="5">
        <v>416511</v>
      </c>
      <c r="C87" s="5">
        <v>10</v>
      </c>
      <c r="D87" s="5">
        <v>1164196</v>
      </c>
      <c r="E87" s="5">
        <v>10</v>
      </c>
    </row>
    <row r="88" spans="1:6" ht="23.1" customHeight="1" x14ac:dyDescent="0.6">
      <c r="A88" s="4" t="s">
        <v>25</v>
      </c>
      <c r="B88" s="5">
        <v>424657</v>
      </c>
      <c r="C88" s="5">
        <v>10</v>
      </c>
      <c r="D88" s="5">
        <v>61735390</v>
      </c>
      <c r="E88" s="5">
        <v>10</v>
      </c>
    </row>
    <row r="89" spans="1:6" ht="23.1" customHeight="1" x14ac:dyDescent="0.6">
      <c r="A89" s="4" t="s">
        <v>96</v>
      </c>
      <c r="B89" s="5">
        <v>33917806</v>
      </c>
      <c r="C89" s="5">
        <v>10</v>
      </c>
      <c r="D89" s="5">
        <v>64656989</v>
      </c>
      <c r="E89" s="5">
        <v>10</v>
      </c>
    </row>
    <row r="90" spans="1:6" ht="23.1" customHeight="1" thickBot="1" x14ac:dyDescent="0.65">
      <c r="A90" s="4" t="s">
        <v>98</v>
      </c>
      <c r="B90" s="49">
        <f>SUM(B9:B89)</f>
        <v>555047194</v>
      </c>
      <c r="C90" s="4"/>
      <c r="D90" s="49">
        <f>SUM(D9:D89)</f>
        <v>10376192824</v>
      </c>
      <c r="E90" s="4"/>
    </row>
    <row r="91" spans="1:6" ht="23.1" customHeight="1" thickTop="1" x14ac:dyDescent="0.6">
      <c r="A91" s="12" t="s">
        <v>99</v>
      </c>
      <c r="B91" s="14"/>
      <c r="C91" s="13"/>
      <c r="D91" s="14"/>
      <c r="E91" s="13"/>
      <c r="F91" s="6"/>
    </row>
  </sheetData>
  <mergeCells count="6">
    <mergeCell ref="B6:C6"/>
    <mergeCell ref="A4:E4"/>
    <mergeCell ref="D6:E6"/>
    <mergeCell ref="A1:E1"/>
    <mergeCell ref="A2:E2"/>
    <mergeCell ref="A3:E3"/>
  </mergeCells>
  <pageMargins left="0.7" right="0.7" top="0.75" bottom="0.75" header="0.3" footer="0.3"/>
  <pageSetup paperSize="9" scale="70" orientation="portrait" r:id="rId1"/>
  <headerFooter differentOddEven="1" differentFirst="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rightToLeft="1" view="pageBreakPreview" topLeftCell="A3" zoomScale="106" zoomScaleNormal="100" zoomScaleSheetLayoutView="106" workbookViewId="0">
      <selection activeCell="E25" sqref="E25"/>
    </sheetView>
  </sheetViews>
  <sheetFormatPr defaultRowHeight="22.5" x14ac:dyDescent="0.6"/>
  <cols>
    <col min="1" max="1" width="56.140625" style="6" customWidth="1"/>
    <col min="2" max="2" width="29.85546875" style="6" customWidth="1"/>
    <col min="3" max="3" width="32" style="6" customWidth="1"/>
    <col min="4" max="4" width="9.140625" style="1" customWidth="1"/>
    <col min="5" max="16384" width="9.140625" style="1"/>
  </cols>
  <sheetData>
    <row r="1" spans="1:3" x14ac:dyDescent="0.6">
      <c r="A1" s="83" t="s">
        <v>0</v>
      </c>
      <c r="B1" s="83"/>
      <c r="C1" s="83"/>
    </row>
    <row r="2" spans="1:3" x14ac:dyDescent="0.6">
      <c r="A2" s="83" t="s">
        <v>234</v>
      </c>
      <c r="B2" s="83"/>
      <c r="C2" s="83"/>
    </row>
    <row r="3" spans="1:3" x14ac:dyDescent="0.6">
      <c r="A3" s="83" t="s">
        <v>235</v>
      </c>
      <c r="B3" s="83"/>
      <c r="C3" s="83"/>
    </row>
    <row r="4" spans="1:3" x14ac:dyDescent="0.6">
      <c r="A4" s="87" t="s">
        <v>262</v>
      </c>
      <c r="B4" s="87"/>
      <c r="C4" s="87"/>
    </row>
    <row r="5" spans="1:3" x14ac:dyDescent="0.6">
      <c r="A5" s="2"/>
      <c r="B5" s="3" t="s">
        <v>380</v>
      </c>
      <c r="C5" s="3" t="s">
        <v>237</v>
      </c>
    </row>
    <row r="6" spans="1:3" ht="16.5" customHeight="1" x14ac:dyDescent="0.6">
      <c r="A6" s="88" t="s">
        <v>263</v>
      </c>
      <c r="B6" s="84" t="s">
        <v>12</v>
      </c>
      <c r="C6" s="84" t="s">
        <v>12</v>
      </c>
    </row>
    <row r="7" spans="1:3" ht="23.25" thickBot="1" x14ac:dyDescent="0.65">
      <c r="A7" s="89"/>
      <c r="B7" s="86"/>
      <c r="C7" s="86"/>
    </row>
    <row r="8" spans="1:3" ht="23.1" customHeight="1" x14ac:dyDescent="0.6">
      <c r="A8" s="4" t="s">
        <v>263</v>
      </c>
      <c r="B8" s="5">
        <v>0</v>
      </c>
      <c r="C8" s="5">
        <v>44835170112</v>
      </c>
    </row>
    <row r="9" spans="1:3" ht="23.1" customHeight="1" x14ac:dyDescent="0.6">
      <c r="A9" s="4" t="s">
        <v>392</v>
      </c>
      <c r="B9" s="5">
        <v>5865409463</v>
      </c>
      <c r="C9" s="5">
        <v>9881129995</v>
      </c>
    </row>
    <row r="10" spans="1:3" ht="23.1" customHeight="1" thickBot="1" x14ac:dyDescent="0.65">
      <c r="A10" s="4" t="s">
        <v>98</v>
      </c>
      <c r="B10" s="49">
        <f>SUM(B8:B9)</f>
        <v>5865409463</v>
      </c>
      <c r="C10" s="49">
        <f>SUM(C8:C9)</f>
        <v>54716300107</v>
      </c>
    </row>
    <row r="11" spans="1:3" ht="23.1" customHeight="1" thickTop="1" x14ac:dyDescent="0.6">
      <c r="A11" s="4" t="s">
        <v>99</v>
      </c>
      <c r="B11" s="5"/>
      <c r="C11" s="5"/>
    </row>
  </sheetData>
  <mergeCells count="7">
    <mergeCell ref="A1:C1"/>
    <mergeCell ref="A2:C2"/>
    <mergeCell ref="A3:C3"/>
    <mergeCell ref="C6:C7"/>
    <mergeCell ref="B6:B7"/>
    <mergeCell ref="A4:C4"/>
    <mergeCell ref="A6:A7"/>
  </mergeCells>
  <pageMargins left="0.7" right="0.7" top="0.75" bottom="0.75" header="0.3" footer="0.3"/>
  <pageSetup paperSize="9" scale="74" orientation="portrait" r:id="rId1"/>
  <headerFooter differentOddEven="1" differentFirst="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rightToLeft="1" view="pageBreakPreview" zoomScale="60" zoomScaleNormal="100" workbookViewId="0">
      <selection activeCell="F6" sqref="F6"/>
    </sheetView>
  </sheetViews>
  <sheetFormatPr defaultColWidth="37.85546875" defaultRowHeight="39.75" customHeight="1" x14ac:dyDescent="0.6"/>
  <cols>
    <col min="1" max="16384" width="37.85546875" style="97"/>
  </cols>
  <sheetData>
    <row r="1" spans="1:4" ht="39.75" customHeight="1" x14ac:dyDescent="0.75">
      <c r="A1" s="101" t="s">
        <v>0</v>
      </c>
      <c r="B1" s="101"/>
      <c r="C1" s="101"/>
      <c r="D1" s="101"/>
    </row>
    <row r="2" spans="1:4" ht="39.75" customHeight="1" x14ac:dyDescent="0.75">
      <c r="A2" s="101" t="s">
        <v>406</v>
      </c>
      <c r="B2" s="101"/>
      <c r="C2" s="101"/>
      <c r="D2" s="101"/>
    </row>
    <row r="3" spans="1:4" ht="39.75" customHeight="1" x14ac:dyDescent="0.75">
      <c r="A3" s="101" t="s">
        <v>235</v>
      </c>
      <c r="B3" s="101"/>
      <c r="C3" s="101"/>
      <c r="D3" s="101"/>
    </row>
    <row r="4" spans="1:4" ht="39.75" customHeight="1" x14ac:dyDescent="0.6">
      <c r="A4" s="98"/>
      <c r="B4" s="98"/>
      <c r="C4" s="98"/>
      <c r="D4" s="98"/>
    </row>
    <row r="5" spans="1:4" ht="39.75" customHeight="1" x14ac:dyDescent="0.75">
      <c r="A5" s="102" t="str">
        <f>'[1]ریز محاسبات'!A1</f>
        <v>نسبت های کفایت سرمایۀ صندوق سرمایه گذاری اختصاصی بازارگردانی صبا گستر نفت و گاز تامین در تاریخ 1401/06/31</v>
      </c>
      <c r="B5" s="103"/>
      <c r="C5" s="103"/>
      <c r="D5" s="104"/>
    </row>
    <row r="6" spans="1:4" ht="39.75" customHeight="1" x14ac:dyDescent="0.6">
      <c r="A6" s="105"/>
      <c r="B6" s="106" t="s">
        <v>393</v>
      </c>
      <c r="C6" s="107" t="s">
        <v>394</v>
      </c>
      <c r="D6" s="107" t="s">
        <v>395</v>
      </c>
    </row>
    <row r="7" spans="1:4" ht="39.75" customHeight="1" x14ac:dyDescent="0.6">
      <c r="A7" s="108" t="s">
        <v>396</v>
      </c>
      <c r="B7" s="94">
        <f>'[1]ریز محاسبات'!E83</f>
        <v>76241276</v>
      </c>
      <c r="C7" s="94">
        <f>'[1]ریز محاسبات'!F83</f>
        <v>52348494.050000012</v>
      </c>
      <c r="D7" s="94">
        <f>'[1]ریز محاسبات'!G83</f>
        <v>68094265</v>
      </c>
    </row>
    <row r="8" spans="1:4" ht="39.75" customHeight="1" x14ac:dyDescent="0.6">
      <c r="A8" s="108" t="s">
        <v>397</v>
      </c>
      <c r="B8" s="94">
        <f>'[1]ریز محاسبات'!E166</f>
        <v>0</v>
      </c>
      <c r="C8" s="94">
        <f>'[1]ریز محاسبات'!F166</f>
        <v>0</v>
      </c>
      <c r="D8" s="94">
        <f>'[1]ریز محاسبات'!G166</f>
        <v>0</v>
      </c>
    </row>
    <row r="9" spans="1:4" ht="39.75" customHeight="1" x14ac:dyDescent="0.6">
      <c r="A9" s="108" t="s">
        <v>398</v>
      </c>
      <c r="B9" s="94">
        <f>B7+B8</f>
        <v>76241276</v>
      </c>
      <c r="C9" s="94">
        <f t="shared" ref="C9:D9" si="0">C7+C8</f>
        <v>52348494.050000012</v>
      </c>
      <c r="D9" s="94">
        <f t="shared" si="0"/>
        <v>68094265</v>
      </c>
    </row>
    <row r="10" spans="1:4" ht="39.75" customHeight="1" x14ac:dyDescent="0.6">
      <c r="A10" s="108" t="s">
        <v>399</v>
      </c>
      <c r="B10" s="94">
        <f>'[1]ریز محاسبات'!E182</f>
        <v>272023</v>
      </c>
      <c r="C10" s="94">
        <f>'[1]ریز محاسبات'!F182</f>
        <v>223208.2</v>
      </c>
      <c r="D10" s="94">
        <f>'[1]ریز محاسبات'!G182</f>
        <v>198800.8</v>
      </c>
    </row>
    <row r="11" spans="1:4" ht="39.75" customHeight="1" x14ac:dyDescent="0.6">
      <c r="A11" s="108" t="s">
        <v>400</v>
      </c>
      <c r="B11" s="94">
        <f>'[1]ریز محاسبات'!E194</f>
        <v>0</v>
      </c>
      <c r="C11" s="94">
        <f>'[1]ریز محاسبات'!F194</f>
        <v>0</v>
      </c>
      <c r="D11" s="94">
        <f>'[1]ریز محاسبات'!G194</f>
        <v>0</v>
      </c>
    </row>
    <row r="12" spans="1:4" ht="39.75" customHeight="1" x14ac:dyDescent="0.6">
      <c r="A12" s="108" t="s">
        <v>401</v>
      </c>
      <c r="B12" s="94">
        <f>B10+B11</f>
        <v>272023</v>
      </c>
      <c r="C12" s="94">
        <f t="shared" ref="C12:D12" si="1">C10+C11</f>
        <v>223208.2</v>
      </c>
      <c r="D12" s="94">
        <f t="shared" si="1"/>
        <v>198800.8</v>
      </c>
    </row>
    <row r="13" spans="1:4" ht="39.75" customHeight="1" x14ac:dyDescent="0.6">
      <c r="A13" s="108" t="s">
        <v>402</v>
      </c>
      <c r="B13" s="94">
        <f>'[1]ریز محاسبات'!E254</f>
        <v>1551055</v>
      </c>
      <c r="C13" s="94">
        <f>'[1]ریز محاسبات'!F254</f>
        <v>775527.5</v>
      </c>
      <c r="D13" s="94">
        <f>'[1]ریز محاسبات'!G254</f>
        <v>7755275</v>
      </c>
    </row>
    <row r="14" spans="1:4" ht="39.75" customHeight="1" x14ac:dyDescent="0.6">
      <c r="A14" s="108" t="s">
        <v>403</v>
      </c>
      <c r="B14" s="94">
        <f>B12+B13</f>
        <v>1823078</v>
      </c>
      <c r="C14" s="94">
        <f t="shared" ref="C14:D14" si="2">C12+C13</f>
        <v>998735.7</v>
      </c>
      <c r="D14" s="94">
        <f t="shared" si="2"/>
        <v>7954075.7999999998</v>
      </c>
    </row>
    <row r="15" spans="1:4" ht="39.75" customHeight="1" x14ac:dyDescent="0.6">
      <c r="A15" s="108" t="s">
        <v>404</v>
      </c>
      <c r="B15" s="99">
        <f>B7/(B10+B13)</f>
        <v>41.820084494464858</v>
      </c>
      <c r="C15" s="99">
        <f>C9/C14</f>
        <v>52.414762033639143</v>
      </c>
      <c r="D15" s="95"/>
    </row>
    <row r="16" spans="1:4" ht="39.75" customHeight="1" x14ac:dyDescent="0.6">
      <c r="A16" s="108" t="s">
        <v>405</v>
      </c>
      <c r="B16" s="100">
        <f>B14/B9</f>
        <v>2.3911955513441302E-2</v>
      </c>
      <c r="C16" s="96"/>
      <c r="D16" s="100">
        <f>D14/D9</f>
        <v>0.11680977539004202</v>
      </c>
    </row>
  </sheetData>
  <mergeCells count="4">
    <mergeCell ref="A5:D5"/>
    <mergeCell ref="A1:D1"/>
    <mergeCell ref="A2:D2"/>
    <mergeCell ref="A3:D3"/>
  </mergeCells>
  <pageMargins left="0.7" right="0.7" top="0.75" bottom="0.75" header="0.3" footer="0.3"/>
  <pageSetup paperSize="9"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rightToLeft="1" view="pageBreakPreview" topLeftCell="A85" zoomScale="106" zoomScaleNormal="100" zoomScaleSheetLayoutView="106" workbookViewId="0">
      <selection activeCell="N85" sqref="N1:N1048576"/>
    </sheetView>
  </sheetViews>
  <sheetFormatPr defaultRowHeight="20.25" x14ac:dyDescent="0.55000000000000004"/>
  <cols>
    <col min="1" max="1" width="31" style="21" customWidth="1"/>
    <col min="2" max="2" width="12.140625" style="21" customWidth="1"/>
    <col min="3" max="4" width="17.28515625" style="21" customWidth="1"/>
    <col min="5" max="5" width="11.28515625" style="21" customWidth="1"/>
    <col min="6" max="6" width="17.28515625" style="21" customWidth="1"/>
    <col min="7" max="7" width="11.28515625" style="21" customWidth="1"/>
    <col min="8" max="8" width="17.28515625" style="21" customWidth="1"/>
    <col min="9" max="9" width="18.7109375" style="34" customWidth="1"/>
    <col min="10" max="10" width="10.140625" style="34" customWidth="1"/>
    <col min="11" max="12" width="17.28515625" style="21" customWidth="1"/>
    <col min="13" max="13" width="15.7109375" style="46" customWidth="1"/>
    <col min="14" max="14" width="28.28515625" style="57" hidden="1" customWidth="1"/>
    <col min="15" max="16384" width="9.140625" style="20"/>
  </cols>
  <sheetData>
    <row r="1" spans="1:14" x14ac:dyDescent="0.55000000000000004">
      <c r="A1" s="71" t="s">
        <v>101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4" x14ac:dyDescent="0.55000000000000004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4" ht="35.25" customHeight="1" x14ac:dyDescent="0.55000000000000004">
      <c r="A3" s="71" t="s">
        <v>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4" ht="48" customHeight="1" x14ac:dyDescent="0.55000000000000004">
      <c r="A4" s="74" t="s">
        <v>102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4" x14ac:dyDescent="0.55000000000000004">
      <c r="A5" s="74" t="s">
        <v>103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</row>
    <row r="7" spans="1:14" ht="18.75" customHeight="1" x14ac:dyDescent="0.55000000000000004">
      <c r="A7" s="30"/>
      <c r="B7" s="66" t="s">
        <v>5</v>
      </c>
      <c r="C7" s="66"/>
      <c r="D7" s="66"/>
      <c r="E7" s="75" t="s">
        <v>6</v>
      </c>
      <c r="F7" s="75"/>
      <c r="G7" s="75"/>
      <c r="H7" s="75"/>
      <c r="I7" s="66" t="s">
        <v>7</v>
      </c>
      <c r="J7" s="66"/>
      <c r="K7" s="66"/>
      <c r="L7" s="66"/>
      <c r="M7" s="66"/>
    </row>
    <row r="8" spans="1:14" ht="17.25" customHeight="1" x14ac:dyDescent="0.55000000000000004">
      <c r="A8" s="72" t="s">
        <v>104</v>
      </c>
      <c r="B8" s="72" t="s">
        <v>105</v>
      </c>
      <c r="C8" s="72" t="s">
        <v>106</v>
      </c>
      <c r="D8" s="67" t="s">
        <v>107</v>
      </c>
      <c r="E8" s="73" t="s">
        <v>108</v>
      </c>
      <c r="F8" s="73"/>
      <c r="G8" s="71" t="s">
        <v>109</v>
      </c>
      <c r="H8" s="71"/>
      <c r="I8" s="67" t="s">
        <v>105</v>
      </c>
      <c r="J8" s="68" t="s">
        <v>373</v>
      </c>
      <c r="K8" s="67" t="s">
        <v>106</v>
      </c>
      <c r="L8" s="67" t="s">
        <v>107</v>
      </c>
      <c r="M8" s="69" t="s">
        <v>110</v>
      </c>
    </row>
    <row r="9" spans="1:14" ht="20.25" customHeight="1" thickBot="1" x14ac:dyDescent="0.6">
      <c r="A9" s="66"/>
      <c r="B9" s="66"/>
      <c r="C9" s="66"/>
      <c r="D9" s="66"/>
      <c r="E9" s="24" t="s">
        <v>105</v>
      </c>
      <c r="F9" s="24" t="s">
        <v>111</v>
      </c>
      <c r="G9" s="24" t="s">
        <v>105</v>
      </c>
      <c r="H9" s="24" t="s">
        <v>112</v>
      </c>
      <c r="I9" s="66"/>
      <c r="J9" s="66"/>
      <c r="K9" s="66"/>
      <c r="L9" s="66"/>
      <c r="M9" s="70"/>
    </row>
    <row r="10" spans="1:14" ht="23.1" customHeight="1" x14ac:dyDescent="0.55000000000000004">
      <c r="A10" s="4" t="s">
        <v>113</v>
      </c>
      <c r="B10" s="5">
        <v>1034148</v>
      </c>
      <c r="C10" s="5">
        <v>23362758804</v>
      </c>
      <c r="D10" s="5">
        <v>22527292638</v>
      </c>
      <c r="E10" s="5">
        <v>1836801</v>
      </c>
      <c r="F10" s="5">
        <v>38974051640</v>
      </c>
      <c r="G10" s="5">
        <v>576661</v>
      </c>
      <c r="H10" s="5">
        <v>12623874985</v>
      </c>
      <c r="I10" s="5">
        <f>Table1[[#This Row],[1034148]]+Table1[[#This Row],[1836801]]-Table1[[#This Row],[576661]]</f>
        <v>2294288</v>
      </c>
      <c r="J10" s="47">
        <v>20000</v>
      </c>
      <c r="K10" s="5">
        <v>49712935459</v>
      </c>
      <c r="L10" s="5">
        <v>45850886825</v>
      </c>
      <c r="M10" s="45">
        <f>(Table1[[#This Row],[45850886825.0000]]/Table1[[#This Row],[Column1]])*100</f>
        <v>6.013919112659348E-2</v>
      </c>
      <c r="N10" s="57">
        <v>76241276222827</v>
      </c>
    </row>
    <row r="11" spans="1:14" ht="23.1" customHeight="1" x14ac:dyDescent="0.55000000000000004">
      <c r="A11" s="4" t="s">
        <v>114</v>
      </c>
      <c r="B11" s="5">
        <v>15748357</v>
      </c>
      <c r="C11" s="5">
        <v>249456039136</v>
      </c>
      <c r="D11" s="5">
        <v>192928119932</v>
      </c>
      <c r="E11" s="5">
        <v>826724</v>
      </c>
      <c r="F11" s="5">
        <v>10443517096</v>
      </c>
      <c r="G11" s="5">
        <v>518664</v>
      </c>
      <c r="H11" s="5">
        <v>8205734406</v>
      </c>
      <c r="I11" s="5">
        <f>Table1[[#This Row],[1034148]]+Table1[[#This Row],[1836801]]-Table1[[#This Row],[576661]]</f>
        <v>16056417</v>
      </c>
      <c r="J11" s="47">
        <v>12560</v>
      </c>
      <c r="K11" s="5">
        <v>251693821826</v>
      </c>
      <c r="L11" s="5">
        <v>201515329388</v>
      </c>
      <c r="M11" s="45">
        <f>(Table1[[#This Row],[45850886825.0000]]/Table1[[#This Row],[Column1]])*100</f>
        <v>0.26431263925729687</v>
      </c>
      <c r="N11" s="57">
        <v>76241276222827</v>
      </c>
    </row>
    <row r="12" spans="1:14" ht="23.1" customHeight="1" x14ac:dyDescent="0.55000000000000004">
      <c r="A12" s="4" t="s">
        <v>115</v>
      </c>
      <c r="B12" s="5">
        <v>1126316</v>
      </c>
      <c r="C12" s="5">
        <v>33808074737</v>
      </c>
      <c r="D12" s="5">
        <v>29903472198</v>
      </c>
      <c r="E12" s="5">
        <v>1128566</v>
      </c>
      <c r="F12" s="5">
        <v>32813722166</v>
      </c>
      <c r="G12" s="5">
        <v>1895740</v>
      </c>
      <c r="H12" s="5">
        <v>55762341986</v>
      </c>
      <c r="I12" s="5">
        <f>Table1[[#This Row],[1034148]]+Table1[[#This Row],[1836801]]-Table1[[#This Row],[576661]]</f>
        <v>359142</v>
      </c>
      <c r="J12" s="47">
        <v>31440</v>
      </c>
      <c r="K12" s="5">
        <v>10859454917</v>
      </c>
      <c r="L12" s="5">
        <v>11282843000</v>
      </c>
      <c r="M12" s="45">
        <f>(Table1[[#This Row],[45850886825.0000]]/Table1[[#This Row],[Column1]])*100</f>
        <v>1.4798864288452011E-2</v>
      </c>
      <c r="N12" s="57">
        <v>76241276222827</v>
      </c>
    </row>
    <row r="13" spans="1:14" ht="23.1" customHeight="1" x14ac:dyDescent="0.55000000000000004">
      <c r="A13" s="4" t="s">
        <v>116</v>
      </c>
      <c r="B13" s="5">
        <v>25174350</v>
      </c>
      <c r="C13" s="5">
        <v>174989067072</v>
      </c>
      <c r="D13" s="5">
        <v>152943722365</v>
      </c>
      <c r="E13" s="5">
        <v>4678144</v>
      </c>
      <c r="F13" s="5">
        <v>30830276928</v>
      </c>
      <c r="G13" s="5">
        <v>3478832</v>
      </c>
      <c r="H13" s="5">
        <v>24153953119</v>
      </c>
      <c r="I13" s="5">
        <f>Table1[[#This Row],[1034148]]+Table1[[#This Row],[1836801]]-Table1[[#This Row],[576661]]</f>
        <v>26373662</v>
      </c>
      <c r="J13" s="47">
        <v>6540</v>
      </c>
      <c r="K13" s="5">
        <v>181665390881</v>
      </c>
      <c r="L13" s="5">
        <v>172352661836</v>
      </c>
      <c r="M13" s="45">
        <f>(Table1[[#This Row],[45850886825.0000]]/Table1[[#This Row],[Column1]])*100</f>
        <v>0.22606214163083069</v>
      </c>
      <c r="N13" s="57">
        <v>76241276222827</v>
      </c>
    </row>
    <row r="14" spans="1:14" ht="23.1" customHeight="1" x14ac:dyDescent="0.55000000000000004">
      <c r="A14" s="4" t="s">
        <v>117</v>
      </c>
      <c r="B14" s="5">
        <v>16049789</v>
      </c>
      <c r="C14" s="5">
        <v>573630660046</v>
      </c>
      <c r="D14" s="5">
        <v>458675107188</v>
      </c>
      <c r="E14" s="5">
        <v>416412</v>
      </c>
      <c r="F14" s="5">
        <v>12527205753</v>
      </c>
      <c r="G14" s="5">
        <v>904293</v>
      </c>
      <c r="H14" s="5">
        <v>32290103247</v>
      </c>
      <c r="I14" s="5">
        <f>Table1[[#This Row],[1034148]]+Table1[[#This Row],[1836801]]-Table1[[#This Row],[576661]]</f>
        <v>15561908</v>
      </c>
      <c r="J14" s="47">
        <v>29100</v>
      </c>
      <c r="K14" s="5">
        <v>553867762552</v>
      </c>
      <c r="L14" s="5">
        <v>452507355646</v>
      </c>
      <c r="M14" s="45">
        <f>(Table1[[#This Row],[45850886825.0000]]/Table1[[#This Row],[Column1]])*100</f>
        <v>0.59352017445704452</v>
      </c>
      <c r="N14" s="57">
        <v>76241276222827</v>
      </c>
    </row>
    <row r="15" spans="1:14" ht="23.1" customHeight="1" x14ac:dyDescent="0.55000000000000004">
      <c r="A15" s="4" t="s">
        <v>118</v>
      </c>
      <c r="B15" s="5">
        <v>9227238</v>
      </c>
      <c r="C15" s="5">
        <v>280440997632</v>
      </c>
      <c r="D15" s="5">
        <v>156190616571</v>
      </c>
      <c r="E15" s="5">
        <v>0</v>
      </c>
      <c r="F15" s="5">
        <v>0</v>
      </c>
      <c r="G15" s="5">
        <v>0</v>
      </c>
      <c r="H15" s="5">
        <v>0</v>
      </c>
      <c r="I15" s="5">
        <f>Table1[[#This Row],[1034148]]+Table1[[#This Row],[1836801]]-Table1[[#This Row],[576661]]</f>
        <v>9227238</v>
      </c>
      <c r="J15" s="47">
        <v>18230</v>
      </c>
      <c r="K15" s="5">
        <v>280440997632</v>
      </c>
      <c r="L15" s="5">
        <v>168084707205</v>
      </c>
      <c r="M15" s="45">
        <f>(Table1[[#This Row],[45850886825.0000]]/Table1[[#This Row],[Column1]])*100</f>
        <v>0.22046418361852479</v>
      </c>
      <c r="N15" s="57">
        <v>76241276222827</v>
      </c>
    </row>
    <row r="16" spans="1:14" ht="23.1" customHeight="1" x14ac:dyDescent="0.55000000000000004">
      <c r="A16" s="4" t="s">
        <v>119</v>
      </c>
      <c r="B16" s="5">
        <v>1203253</v>
      </c>
      <c r="C16" s="5">
        <v>22273666359</v>
      </c>
      <c r="D16" s="5">
        <v>24359378576</v>
      </c>
      <c r="E16" s="5">
        <v>2913316</v>
      </c>
      <c r="F16" s="5">
        <v>61871576396</v>
      </c>
      <c r="G16" s="5">
        <v>1700308</v>
      </c>
      <c r="H16" s="5">
        <v>33422360568</v>
      </c>
      <c r="I16" s="5">
        <f>Table1[[#This Row],[1034148]]+Table1[[#This Row],[1836801]]-Table1[[#This Row],[576661]]</f>
        <v>2416261</v>
      </c>
      <c r="J16" s="47">
        <v>20490</v>
      </c>
      <c r="K16" s="5">
        <v>50722882187</v>
      </c>
      <c r="L16" s="5">
        <v>49471560909</v>
      </c>
      <c r="M16" s="45">
        <f>(Table1[[#This Row],[45850886825.0000]]/Table1[[#This Row],[Column1]])*100</f>
        <v>6.4888159485173957E-2</v>
      </c>
      <c r="N16" s="57">
        <v>76241276222827</v>
      </c>
    </row>
    <row r="17" spans="1:14" ht="23.1" customHeight="1" x14ac:dyDescent="0.55000000000000004">
      <c r="A17" s="4" t="s">
        <v>120</v>
      </c>
      <c r="B17" s="5">
        <v>20480431</v>
      </c>
      <c r="C17" s="5">
        <v>191710874165</v>
      </c>
      <c r="D17" s="5">
        <v>147347034285</v>
      </c>
      <c r="E17" s="5">
        <v>16525400</v>
      </c>
      <c r="F17" s="5">
        <v>26648718424</v>
      </c>
      <c r="G17" s="5">
        <v>15981141</v>
      </c>
      <c r="H17" s="5">
        <v>29544776983</v>
      </c>
      <c r="I17" s="5">
        <f>Table1[[#This Row],[1034148]]+Table1[[#This Row],[1836801]]-Table1[[#This Row],[576661]]</f>
        <v>21024690</v>
      </c>
      <c r="J17" s="47">
        <v>6780</v>
      </c>
      <c r="K17" s="5">
        <v>188814815606</v>
      </c>
      <c r="L17" s="5">
        <v>142439062180</v>
      </c>
      <c r="M17" s="45">
        <f>(Table1[[#This Row],[45850886825.0000]]/Table1[[#This Row],[Column1]])*100</f>
        <v>0.18682670232814527</v>
      </c>
      <c r="N17" s="57">
        <v>76241276222827</v>
      </c>
    </row>
    <row r="18" spans="1:14" ht="23.1" customHeight="1" x14ac:dyDescent="0.55000000000000004">
      <c r="A18" s="4" t="s">
        <v>121</v>
      </c>
      <c r="B18" s="5">
        <v>2041315</v>
      </c>
      <c r="C18" s="5">
        <v>223185925528</v>
      </c>
      <c r="D18" s="5">
        <v>163160690416</v>
      </c>
      <c r="E18" s="5">
        <v>116626</v>
      </c>
      <c r="F18" s="5">
        <v>8806966259</v>
      </c>
      <c r="G18" s="5">
        <v>25428</v>
      </c>
      <c r="H18" s="5">
        <v>2776285264</v>
      </c>
      <c r="I18" s="5">
        <f>Table1[[#This Row],[1034148]]+Table1[[#This Row],[1836801]]-Table1[[#This Row],[576661]]</f>
        <v>2132513</v>
      </c>
      <c r="J18" s="47">
        <v>71860</v>
      </c>
      <c r="K18" s="5">
        <v>229216606523</v>
      </c>
      <c r="L18" s="5">
        <v>153125919970</v>
      </c>
      <c r="M18" s="45">
        <f>(Table1[[#This Row],[45850886825.0000]]/Table1[[#This Row],[Column1]])*100</f>
        <v>0.20084385723353534</v>
      </c>
      <c r="N18" s="57">
        <v>76241276222827</v>
      </c>
    </row>
    <row r="19" spans="1:14" ht="23.1" customHeight="1" x14ac:dyDescent="0.55000000000000004">
      <c r="A19" s="4" t="s">
        <v>122</v>
      </c>
      <c r="B19" s="5">
        <v>24082893</v>
      </c>
      <c r="C19" s="5">
        <v>373634425167</v>
      </c>
      <c r="D19" s="5">
        <v>243533650815</v>
      </c>
      <c r="E19" s="5">
        <v>18113135</v>
      </c>
      <c r="F19" s="5">
        <v>17637456798</v>
      </c>
      <c r="G19" s="5">
        <v>17100379</v>
      </c>
      <c r="H19" s="5">
        <v>12124378090</v>
      </c>
      <c r="I19" s="5">
        <f>Table1[[#This Row],[1034148]]+Table1[[#This Row],[1836801]]-Table1[[#This Row],[576661]]</f>
        <v>25095649</v>
      </c>
      <c r="J19" s="47">
        <v>8610</v>
      </c>
      <c r="K19" s="5">
        <v>379147503875</v>
      </c>
      <c r="L19" s="5">
        <v>215909322005</v>
      </c>
      <c r="M19" s="45">
        <f>(Table1[[#This Row],[45850886825.0000]]/Table1[[#This Row],[Column1]])*100</f>
        <v>0.28319216663421448</v>
      </c>
      <c r="N19" s="57">
        <v>76241276222827</v>
      </c>
    </row>
    <row r="20" spans="1:14" ht="23.1" customHeight="1" x14ac:dyDescent="0.55000000000000004">
      <c r="A20" s="4" t="s">
        <v>123</v>
      </c>
      <c r="B20" s="5">
        <v>18676479</v>
      </c>
      <c r="C20" s="5">
        <v>193790668287</v>
      </c>
      <c r="D20" s="5">
        <v>153590604531</v>
      </c>
      <c r="E20" s="5">
        <v>1030562</v>
      </c>
      <c r="F20" s="5">
        <v>8310031436</v>
      </c>
      <c r="G20" s="5">
        <v>218432</v>
      </c>
      <c r="H20" s="5">
        <v>2255964182</v>
      </c>
      <c r="I20" s="5">
        <f>Table1[[#This Row],[1034148]]+Table1[[#This Row],[1836801]]-Table1[[#This Row],[576661]]</f>
        <v>19488609</v>
      </c>
      <c r="J20" s="47">
        <v>7660</v>
      </c>
      <c r="K20" s="5">
        <v>199844735541</v>
      </c>
      <c r="L20" s="5">
        <v>149169290058</v>
      </c>
      <c r="M20" s="45">
        <f>(Table1[[#This Row],[45850886825.0000]]/Table1[[#This Row],[Column1]])*100</f>
        <v>0.19565424065309389</v>
      </c>
      <c r="N20" s="57">
        <v>76241276222827</v>
      </c>
    </row>
    <row r="21" spans="1:14" ht="23.1" customHeight="1" x14ac:dyDescent="0.55000000000000004">
      <c r="A21" s="4" t="s">
        <v>124</v>
      </c>
      <c r="B21" s="5">
        <v>94566735</v>
      </c>
      <c r="C21" s="5">
        <v>353955717890</v>
      </c>
      <c r="D21" s="5">
        <v>308903711339</v>
      </c>
      <c r="E21" s="5">
        <v>12148031</v>
      </c>
      <c r="F21" s="5">
        <v>40946194795</v>
      </c>
      <c r="G21" s="5">
        <v>8474661</v>
      </c>
      <c r="H21" s="5">
        <v>31659437104</v>
      </c>
      <c r="I21" s="5">
        <f>Table1[[#This Row],[1034148]]+Table1[[#This Row],[1836801]]-Table1[[#This Row],[576661]]</f>
        <v>98240105</v>
      </c>
      <c r="J21" s="47">
        <v>3286</v>
      </c>
      <c r="K21" s="5">
        <v>363242475581</v>
      </c>
      <c r="L21" s="5">
        <v>322571644125</v>
      </c>
      <c r="M21" s="45">
        <f>(Table1[[#This Row],[45850886825.0000]]/Table1[[#This Row],[Column1]])*100</f>
        <v>0.42309318535308116</v>
      </c>
      <c r="N21" s="57">
        <v>76241276222827</v>
      </c>
    </row>
    <row r="22" spans="1:14" ht="23.1" customHeight="1" x14ac:dyDescent="0.55000000000000004">
      <c r="A22" s="4" t="s">
        <v>125</v>
      </c>
      <c r="B22" s="5">
        <v>2342199</v>
      </c>
      <c r="C22" s="5">
        <v>93363398038</v>
      </c>
      <c r="D22" s="5">
        <v>84816781979</v>
      </c>
      <c r="E22" s="5">
        <v>0</v>
      </c>
      <c r="F22" s="5">
        <v>0</v>
      </c>
      <c r="G22" s="5">
        <v>2001</v>
      </c>
      <c r="H22" s="5">
        <v>79762718</v>
      </c>
      <c r="I22" s="5">
        <f>Table1[[#This Row],[1034148]]+Table1[[#This Row],[1836801]]-Table1[[#This Row],[576661]]</f>
        <v>2340198</v>
      </c>
      <c r="J22" s="47">
        <v>35450</v>
      </c>
      <c r="K22" s="5">
        <v>93283635320</v>
      </c>
      <c r="L22" s="5">
        <v>82896969489</v>
      </c>
      <c r="M22" s="45">
        <f>(Table1[[#This Row],[45850886825.0000]]/Table1[[#This Row],[Column1]])*100</f>
        <v>0.10872977682944433</v>
      </c>
      <c r="N22" s="57">
        <v>76241276222827</v>
      </c>
    </row>
    <row r="23" spans="1:14" ht="23.1" customHeight="1" x14ac:dyDescent="0.55000000000000004">
      <c r="A23" s="4" t="s">
        <v>126</v>
      </c>
      <c r="B23" s="5">
        <v>5948099</v>
      </c>
      <c r="C23" s="5">
        <v>539053297350</v>
      </c>
      <c r="D23" s="5">
        <v>430315079404</v>
      </c>
      <c r="E23" s="5">
        <v>75776</v>
      </c>
      <c r="F23" s="5">
        <v>5491748663</v>
      </c>
      <c r="G23" s="5">
        <v>56431</v>
      </c>
      <c r="H23" s="5">
        <v>5113441516</v>
      </c>
      <c r="I23" s="5">
        <f>Table1[[#This Row],[1034148]]+Table1[[#This Row],[1836801]]-Table1[[#This Row],[576661]]</f>
        <v>5967444</v>
      </c>
      <c r="J23" s="47">
        <v>72550</v>
      </c>
      <c r="K23" s="5">
        <v>539431604497</v>
      </c>
      <c r="L23" s="5">
        <v>432609029277</v>
      </c>
      <c r="M23" s="45">
        <f>(Table1[[#This Row],[45850886825.0000]]/Table1[[#This Row],[Column1]])*100</f>
        <v>0.56742102271823569</v>
      </c>
      <c r="N23" s="57">
        <v>76241276222827</v>
      </c>
    </row>
    <row r="24" spans="1:14" ht="23.1" customHeight="1" x14ac:dyDescent="0.55000000000000004">
      <c r="A24" s="4" t="s">
        <v>127</v>
      </c>
      <c r="B24" s="5">
        <v>4180651</v>
      </c>
      <c r="C24" s="5">
        <v>81480200200</v>
      </c>
      <c r="D24" s="5">
        <v>70891728780</v>
      </c>
      <c r="E24" s="5">
        <v>1096589</v>
      </c>
      <c r="F24" s="5">
        <v>16729742468</v>
      </c>
      <c r="G24" s="5">
        <v>196966</v>
      </c>
      <c r="H24" s="5">
        <v>3812318688</v>
      </c>
      <c r="I24" s="5">
        <f>Table1[[#This Row],[1034148]]+Table1[[#This Row],[1836801]]-Table1[[#This Row],[576661]]</f>
        <v>5080274</v>
      </c>
      <c r="J24" s="47">
        <v>14960</v>
      </c>
      <c r="K24" s="5">
        <v>94397623980</v>
      </c>
      <c r="L24" s="5">
        <v>75943138359</v>
      </c>
      <c r="M24" s="45">
        <f>(Table1[[#This Row],[45850886825.0000]]/Table1[[#This Row],[Column1]])*100</f>
        <v>9.9608954783291348E-2</v>
      </c>
      <c r="N24" s="57">
        <v>76241276222827</v>
      </c>
    </row>
    <row r="25" spans="1:14" ht="23.1" customHeight="1" x14ac:dyDescent="0.55000000000000004">
      <c r="A25" s="4" t="s">
        <v>128</v>
      </c>
      <c r="B25" s="5">
        <v>10943358</v>
      </c>
      <c r="C25" s="5">
        <v>203279154315</v>
      </c>
      <c r="D25" s="5">
        <v>184364792071</v>
      </c>
      <c r="E25" s="5">
        <v>111147</v>
      </c>
      <c r="F25" s="5">
        <v>1740526994</v>
      </c>
      <c r="G25" s="5">
        <v>55702</v>
      </c>
      <c r="H25" s="5">
        <v>1034559481</v>
      </c>
      <c r="I25" s="5">
        <f>Table1[[#This Row],[1034148]]+Table1[[#This Row],[1836801]]-Table1[[#This Row],[576661]]</f>
        <v>10998803</v>
      </c>
      <c r="J25" s="47">
        <v>15560</v>
      </c>
      <c r="K25" s="5">
        <v>203985121828</v>
      </c>
      <c r="L25" s="5">
        <v>171011307240</v>
      </c>
      <c r="M25" s="45">
        <f>(Table1[[#This Row],[45850886825.0000]]/Table1[[#This Row],[Column1]])*100</f>
        <v>0.22430278677417836</v>
      </c>
      <c r="N25" s="57">
        <v>76241276222827</v>
      </c>
    </row>
    <row r="26" spans="1:14" ht="23.1" customHeight="1" x14ac:dyDescent="0.55000000000000004">
      <c r="A26" s="4" t="s">
        <v>129</v>
      </c>
      <c r="B26" s="5">
        <v>26219713</v>
      </c>
      <c r="C26" s="5">
        <v>133767423624</v>
      </c>
      <c r="D26" s="5">
        <v>102624561837</v>
      </c>
      <c r="E26" s="5">
        <v>690931</v>
      </c>
      <c r="F26" s="5">
        <v>2716648985</v>
      </c>
      <c r="G26" s="5">
        <v>112466</v>
      </c>
      <c r="H26" s="5">
        <v>573756108</v>
      </c>
      <c r="I26" s="5">
        <f>Table1[[#This Row],[1034148]]+Table1[[#This Row],[1836801]]-Table1[[#This Row],[576661]]</f>
        <v>26798178</v>
      </c>
      <c r="J26" s="47">
        <v>3766</v>
      </c>
      <c r="K26" s="5">
        <v>135910316501</v>
      </c>
      <c r="L26" s="5">
        <v>100845237677</v>
      </c>
      <c r="M26" s="45">
        <f>(Table1[[#This Row],[45850886825.0000]]/Table1[[#This Row],[Column1]])*100</f>
        <v>0.13227118258391177</v>
      </c>
      <c r="N26" s="57">
        <v>76241276222827</v>
      </c>
    </row>
    <row r="27" spans="1:14" ht="23.1" customHeight="1" x14ac:dyDescent="0.55000000000000004">
      <c r="A27" s="4" t="s">
        <v>130</v>
      </c>
      <c r="B27" s="5">
        <v>449023</v>
      </c>
      <c r="C27" s="5">
        <v>8985439706</v>
      </c>
      <c r="D27" s="5">
        <v>8812109426</v>
      </c>
      <c r="E27" s="5">
        <v>212936</v>
      </c>
      <c r="F27" s="5">
        <v>4164429400</v>
      </c>
      <c r="G27" s="5">
        <v>2500</v>
      </c>
      <c r="H27" s="5">
        <v>49748288</v>
      </c>
      <c r="I27" s="5">
        <f>Table1[[#This Row],[1034148]]+Table1[[#This Row],[1836801]]-Table1[[#This Row],[576661]]</f>
        <v>659459</v>
      </c>
      <c r="J27" s="47">
        <v>18310</v>
      </c>
      <c r="K27" s="5">
        <v>13100120818</v>
      </c>
      <c r="L27" s="5">
        <v>12065517525</v>
      </c>
      <c r="M27" s="45">
        <f>(Table1[[#This Row],[45850886825.0000]]/Table1[[#This Row],[Column1]])*100</f>
        <v>1.5825440132634514E-2</v>
      </c>
      <c r="N27" s="57">
        <v>76241276222827</v>
      </c>
    </row>
    <row r="28" spans="1:14" ht="23.1" customHeight="1" x14ac:dyDescent="0.55000000000000004">
      <c r="A28" s="4" t="s">
        <v>131</v>
      </c>
      <c r="B28" s="5">
        <v>795348</v>
      </c>
      <c r="C28" s="5">
        <v>23796111929</v>
      </c>
      <c r="D28" s="5">
        <v>23595935572</v>
      </c>
      <c r="E28" s="5">
        <v>363600</v>
      </c>
      <c r="F28" s="5">
        <v>10328151970</v>
      </c>
      <c r="G28" s="5">
        <v>134763</v>
      </c>
      <c r="H28" s="5">
        <v>3976638138</v>
      </c>
      <c r="I28" s="5">
        <f>Table1[[#This Row],[1034148]]+Table1[[#This Row],[1836801]]-Table1[[#This Row],[576661]]</f>
        <v>1024185</v>
      </c>
      <c r="J28" s="47">
        <v>27600</v>
      </c>
      <c r="K28" s="5">
        <v>30147625761</v>
      </c>
      <c r="L28" s="5">
        <v>28246022697</v>
      </c>
      <c r="M28" s="45">
        <f>(Table1[[#This Row],[45850886825.0000]]/Table1[[#This Row],[Column1]])*100</f>
        <v>3.7048202884808222E-2</v>
      </c>
      <c r="N28" s="57">
        <v>76241276222827</v>
      </c>
    </row>
    <row r="29" spans="1:14" ht="23.1" customHeight="1" x14ac:dyDescent="0.55000000000000004">
      <c r="A29" s="4" t="s">
        <v>132</v>
      </c>
      <c r="B29" s="5">
        <v>2450204</v>
      </c>
      <c r="C29" s="5">
        <v>107325944091</v>
      </c>
      <c r="D29" s="5">
        <v>101067551361</v>
      </c>
      <c r="E29" s="5">
        <v>487534</v>
      </c>
      <c r="F29" s="5">
        <v>23138250140</v>
      </c>
      <c r="G29" s="5">
        <v>1211493</v>
      </c>
      <c r="H29" s="5">
        <v>53105675093</v>
      </c>
      <c r="I29" s="5">
        <f>Table1[[#This Row],[1034148]]+Table1[[#This Row],[1836801]]-Table1[[#This Row],[576661]]</f>
        <v>1726245</v>
      </c>
      <c r="J29" s="47">
        <v>47580</v>
      </c>
      <c r="K29" s="5">
        <v>77358519138</v>
      </c>
      <c r="L29" s="5">
        <v>82072314703</v>
      </c>
      <c r="M29" s="45">
        <f>(Table1[[#This Row],[45850886825.0000]]/Table1[[#This Row],[Column1]])*100</f>
        <v>0.10764813860556437</v>
      </c>
      <c r="N29" s="57">
        <v>76241276222827</v>
      </c>
    </row>
    <row r="30" spans="1:14" ht="23.1" customHeight="1" x14ac:dyDescent="0.55000000000000004">
      <c r="A30" s="4" t="s">
        <v>133</v>
      </c>
      <c r="B30" s="5">
        <v>6250597</v>
      </c>
      <c r="C30" s="5">
        <v>249173180401</v>
      </c>
      <c r="D30" s="5">
        <v>150025234044</v>
      </c>
      <c r="E30" s="5">
        <v>513001</v>
      </c>
      <c r="F30" s="5">
        <v>12005926367</v>
      </c>
      <c r="G30" s="5">
        <v>64934</v>
      </c>
      <c r="H30" s="5">
        <v>2577020091</v>
      </c>
      <c r="I30" s="5">
        <f>Table1[[#This Row],[1034148]]+Table1[[#This Row],[1836801]]-Table1[[#This Row],[576661]]</f>
        <v>6698664</v>
      </c>
      <c r="J30" s="47">
        <v>23190</v>
      </c>
      <c r="K30" s="5">
        <v>258602086677</v>
      </c>
      <c r="L30" s="5">
        <v>155223958229</v>
      </c>
      <c r="M30" s="45">
        <f>(Table1[[#This Row],[45850886825.0000]]/Table1[[#This Row],[Column1]])*100</f>
        <v>0.20359569765770161</v>
      </c>
      <c r="N30" s="57">
        <v>76241276222827</v>
      </c>
    </row>
    <row r="31" spans="1:14" ht="23.1" customHeight="1" x14ac:dyDescent="0.55000000000000004">
      <c r="A31" s="4" t="s">
        <v>134</v>
      </c>
      <c r="B31" s="5">
        <v>6937037</v>
      </c>
      <c r="C31" s="5">
        <v>133657691171</v>
      </c>
      <c r="D31" s="5">
        <v>90112943077</v>
      </c>
      <c r="E31" s="5">
        <v>622536</v>
      </c>
      <c r="F31" s="5">
        <v>8461585471</v>
      </c>
      <c r="G31" s="5">
        <v>520552</v>
      </c>
      <c r="H31" s="5">
        <v>9968661421</v>
      </c>
      <c r="I31" s="5">
        <f>Table1[[#This Row],[1034148]]+Table1[[#This Row],[1836801]]-Table1[[#This Row],[576661]]</f>
        <v>7039021</v>
      </c>
      <c r="J31" s="47">
        <v>13730</v>
      </c>
      <c r="K31" s="5">
        <v>132150615221</v>
      </c>
      <c r="L31" s="5">
        <v>96572307556</v>
      </c>
      <c r="M31" s="45">
        <f>(Table1[[#This Row],[45850886825.0000]]/Table1[[#This Row],[Column1]])*100</f>
        <v>0.12666669859218044</v>
      </c>
      <c r="N31" s="57">
        <v>76241276222827</v>
      </c>
    </row>
    <row r="32" spans="1:14" ht="23.1" customHeight="1" x14ac:dyDescent="0.55000000000000004">
      <c r="A32" s="4" t="s">
        <v>135</v>
      </c>
      <c r="B32" s="5">
        <v>9222469</v>
      </c>
      <c r="C32" s="5">
        <v>199847029443</v>
      </c>
      <c r="D32" s="5">
        <v>212877124238</v>
      </c>
      <c r="E32" s="5">
        <v>534000</v>
      </c>
      <c r="F32" s="5">
        <v>11307345729</v>
      </c>
      <c r="G32" s="5">
        <v>530500</v>
      </c>
      <c r="H32" s="5">
        <v>11495826238</v>
      </c>
      <c r="I32" s="5">
        <f>Table1[[#This Row],[1034148]]+Table1[[#This Row],[1836801]]-Table1[[#This Row],[576661]]</f>
        <v>9225969</v>
      </c>
      <c r="J32" s="47">
        <v>16650</v>
      </c>
      <c r="K32" s="5">
        <v>199658548934</v>
      </c>
      <c r="L32" s="5">
        <v>153495638440</v>
      </c>
      <c r="M32" s="45">
        <f>(Table1[[#This Row],[45850886825.0000]]/Table1[[#This Row],[Column1]])*100</f>
        <v>0.20132878939668467</v>
      </c>
      <c r="N32" s="57">
        <v>76241276222827</v>
      </c>
    </row>
    <row r="33" spans="1:14" ht="23.1" customHeight="1" x14ac:dyDescent="0.55000000000000004">
      <c r="A33" s="4" t="s">
        <v>136</v>
      </c>
      <c r="B33" s="5">
        <v>5537671</v>
      </c>
      <c r="C33" s="5">
        <v>242210184162</v>
      </c>
      <c r="D33" s="5">
        <v>169268613902</v>
      </c>
      <c r="E33" s="5">
        <v>226504</v>
      </c>
      <c r="F33" s="5">
        <v>7133154336</v>
      </c>
      <c r="G33" s="5">
        <v>48218</v>
      </c>
      <c r="H33" s="5">
        <v>2106642291</v>
      </c>
      <c r="I33" s="5">
        <f>Table1[[#This Row],[1034148]]+Table1[[#This Row],[1836801]]-Table1[[#This Row],[576661]]</f>
        <v>5715957</v>
      </c>
      <c r="J33" s="47">
        <v>30600</v>
      </c>
      <c r="K33" s="5">
        <v>247236696207</v>
      </c>
      <c r="L33" s="5">
        <v>174775353908</v>
      </c>
      <c r="M33" s="45">
        <f>(Table1[[#This Row],[45850886825.0000]]/Table1[[#This Row],[Column1]])*100</f>
        <v>0.22923980626608584</v>
      </c>
      <c r="N33" s="57">
        <v>76241276222827</v>
      </c>
    </row>
    <row r="34" spans="1:14" ht="23.1" customHeight="1" x14ac:dyDescent="0.55000000000000004">
      <c r="A34" s="4" t="s">
        <v>137</v>
      </c>
      <c r="B34" s="5">
        <v>18889678</v>
      </c>
      <c r="C34" s="5">
        <v>755601646196</v>
      </c>
      <c r="D34" s="5">
        <v>754069107700</v>
      </c>
      <c r="E34" s="5">
        <v>388809</v>
      </c>
      <c r="F34" s="5">
        <v>15512616385</v>
      </c>
      <c r="G34" s="5">
        <v>67594</v>
      </c>
      <c r="H34" s="5">
        <v>2703849049</v>
      </c>
      <c r="I34" s="5">
        <f>Table1[[#This Row],[1034148]]+Table1[[#This Row],[1836801]]-Table1[[#This Row],[576661]]</f>
        <v>19210893</v>
      </c>
      <c r="J34" s="47">
        <v>39500</v>
      </c>
      <c r="K34" s="5">
        <v>768410413532</v>
      </c>
      <c r="L34" s="5">
        <v>758253562494</v>
      </c>
      <c r="M34" s="45">
        <f>(Table1[[#This Row],[45850886825.0000]]/Table1[[#This Row],[Column1]])*100</f>
        <v>0.99454468768057602</v>
      </c>
      <c r="N34" s="57">
        <v>76241276222827</v>
      </c>
    </row>
    <row r="35" spans="1:14" ht="23.1" customHeight="1" x14ac:dyDescent="0.55000000000000004">
      <c r="A35" s="4" t="s">
        <v>138</v>
      </c>
      <c r="B35" s="5">
        <v>2294972870</v>
      </c>
      <c r="C35" s="5">
        <v>11203741205835</v>
      </c>
      <c r="D35" s="5">
        <v>11012084172355</v>
      </c>
      <c r="E35" s="5">
        <v>96033326</v>
      </c>
      <c r="F35" s="5">
        <v>420763131585</v>
      </c>
      <c r="G35" s="5">
        <v>1100000</v>
      </c>
      <c r="H35" s="5">
        <v>5370027948</v>
      </c>
      <c r="I35" s="5">
        <f>Table1[[#This Row],[1034148]]+Table1[[#This Row],[1836801]]-Table1[[#This Row],[576661]]</f>
        <v>2389906196</v>
      </c>
      <c r="J35" s="47">
        <v>3271</v>
      </c>
      <c r="K35" s="5">
        <v>11619134309472</v>
      </c>
      <c r="L35" s="5">
        <v>7811441955910</v>
      </c>
      <c r="M35" s="45">
        <f>(Table1[[#This Row],[45850886825.0000]]/Table1[[#This Row],[Column1]])*100</f>
        <v>10.245686251473343</v>
      </c>
      <c r="N35" s="57">
        <v>76241276222827</v>
      </c>
    </row>
    <row r="36" spans="1:14" ht="23.1" customHeight="1" x14ac:dyDescent="0.55000000000000004">
      <c r="A36" s="4" t="s">
        <v>139</v>
      </c>
      <c r="B36" s="5">
        <v>30324809</v>
      </c>
      <c r="C36" s="5">
        <v>522830196223</v>
      </c>
      <c r="D36" s="5">
        <v>388165573082</v>
      </c>
      <c r="E36" s="5">
        <v>17508179</v>
      </c>
      <c r="F36" s="5">
        <v>14423451107</v>
      </c>
      <c r="G36" s="5">
        <v>17056465</v>
      </c>
      <c r="H36" s="5">
        <v>11317523367</v>
      </c>
      <c r="I36" s="5">
        <f>Table1[[#This Row],[1034148]]+Table1[[#This Row],[1836801]]-Table1[[#This Row],[576661]]</f>
        <v>30776523</v>
      </c>
      <c r="J36" s="47">
        <v>12710</v>
      </c>
      <c r="K36" s="5">
        <v>525936123963</v>
      </c>
      <c r="L36" s="5">
        <v>390872318431</v>
      </c>
      <c r="M36" s="45">
        <f>(Table1[[#This Row],[45850886825.0000]]/Table1[[#This Row],[Column1]])*100</f>
        <v>0.51267808960675687</v>
      </c>
      <c r="N36" s="57">
        <v>76241276222827</v>
      </c>
    </row>
    <row r="37" spans="1:14" ht="23.1" customHeight="1" x14ac:dyDescent="0.55000000000000004">
      <c r="A37" s="4" t="s">
        <v>140</v>
      </c>
      <c r="B37" s="5">
        <v>2555793</v>
      </c>
      <c r="C37" s="5">
        <v>74549400173</v>
      </c>
      <c r="D37" s="5">
        <v>85170917424</v>
      </c>
      <c r="E37" s="5">
        <v>283869</v>
      </c>
      <c r="F37" s="5">
        <v>10135887286</v>
      </c>
      <c r="G37" s="5">
        <v>218302</v>
      </c>
      <c r="H37" s="5">
        <v>6448355211</v>
      </c>
      <c r="I37" s="5">
        <f>Table1[[#This Row],[1034148]]+Table1[[#This Row],[1836801]]-Table1[[#This Row],[576661]]</f>
        <v>2621360</v>
      </c>
      <c r="J37" s="47">
        <v>38250</v>
      </c>
      <c r="K37" s="5">
        <v>78236932248</v>
      </c>
      <c r="L37" s="5">
        <v>100190817068</v>
      </c>
      <c r="M37" s="45">
        <f>(Table1[[#This Row],[45850886825.0000]]/Table1[[#This Row],[Column1]])*100</f>
        <v>0.13141282784298722</v>
      </c>
      <c r="N37" s="57">
        <v>76241276222827</v>
      </c>
    </row>
    <row r="38" spans="1:14" ht="23.1" customHeight="1" x14ac:dyDescent="0.55000000000000004">
      <c r="A38" s="4" t="s">
        <v>141</v>
      </c>
      <c r="B38" s="5">
        <v>137420709</v>
      </c>
      <c r="C38" s="5">
        <v>2131562472860</v>
      </c>
      <c r="D38" s="5">
        <v>2127029010859</v>
      </c>
      <c r="E38" s="5">
        <v>1097225</v>
      </c>
      <c r="F38" s="5">
        <v>18168860000</v>
      </c>
      <c r="G38" s="5">
        <v>3882645</v>
      </c>
      <c r="H38" s="5">
        <v>60232447297</v>
      </c>
      <c r="I38" s="5">
        <f>Table1[[#This Row],[1034148]]+Table1[[#This Row],[1836801]]-Table1[[#This Row],[576661]]</f>
        <v>134635289</v>
      </c>
      <c r="J38" s="47">
        <v>16700</v>
      </c>
      <c r="K38" s="5">
        <v>2089498885563</v>
      </c>
      <c r="L38" s="5">
        <v>2246700535216</v>
      </c>
      <c r="M38" s="45">
        <f>(Table1[[#This Row],[45850886825.0000]]/Table1[[#This Row],[Column1]])*100</f>
        <v>2.9468296525489261</v>
      </c>
      <c r="N38" s="57">
        <v>76241276222827</v>
      </c>
    </row>
    <row r="39" spans="1:14" ht="23.1" customHeight="1" x14ac:dyDescent="0.55000000000000004">
      <c r="A39" s="4" t="s">
        <v>142</v>
      </c>
      <c r="B39" s="5">
        <v>15410823</v>
      </c>
      <c r="C39" s="5">
        <v>329339062207</v>
      </c>
      <c r="D39" s="5">
        <v>227444866142</v>
      </c>
      <c r="E39" s="5">
        <v>1883417</v>
      </c>
      <c r="F39" s="5">
        <v>27177356393</v>
      </c>
      <c r="G39" s="5">
        <v>1179436</v>
      </c>
      <c r="H39" s="5">
        <v>24987897941</v>
      </c>
      <c r="I39" s="5">
        <f>Table1[[#This Row],[1034148]]+Table1[[#This Row],[1836801]]-Table1[[#This Row],[576661]]</f>
        <v>16114804</v>
      </c>
      <c r="J39" s="47">
        <v>14040</v>
      </c>
      <c r="K39" s="5">
        <v>331528520659</v>
      </c>
      <c r="L39" s="5">
        <v>226079896759</v>
      </c>
      <c r="M39" s="45">
        <f>(Table1[[#This Row],[45850886825.0000]]/Table1[[#This Row],[Column1]])*100</f>
        <v>0.29653215155822721</v>
      </c>
      <c r="N39" s="57">
        <v>76241276222827</v>
      </c>
    </row>
    <row r="40" spans="1:14" ht="23.1" customHeight="1" x14ac:dyDescent="0.55000000000000004">
      <c r="A40" s="4" t="s">
        <v>143</v>
      </c>
      <c r="B40" s="5">
        <v>575087714</v>
      </c>
      <c r="C40" s="5">
        <v>5832149165581</v>
      </c>
      <c r="D40" s="5">
        <v>5183348838986</v>
      </c>
      <c r="E40" s="5">
        <v>1152101</v>
      </c>
      <c r="F40" s="5">
        <v>9932075970</v>
      </c>
      <c r="G40" s="5">
        <v>570000</v>
      </c>
      <c r="H40" s="5">
        <v>5780553024</v>
      </c>
      <c r="I40" s="5">
        <f>Table1[[#This Row],[1034148]]+Table1[[#This Row],[1836801]]-Table1[[#This Row],[576661]]</f>
        <v>575669815</v>
      </c>
      <c r="J40" s="47">
        <v>8170</v>
      </c>
      <c r="K40" s="5">
        <v>5836300688527</v>
      </c>
      <c r="L40" s="5">
        <v>4699647939537</v>
      </c>
      <c r="M40" s="45">
        <f>(Table1[[#This Row],[45850886825.0000]]/Table1[[#This Row],[Column1]])*100</f>
        <v>6.1641779523752289</v>
      </c>
      <c r="N40" s="57">
        <v>76241276222827</v>
      </c>
    </row>
    <row r="41" spans="1:14" ht="23.1" customHeight="1" x14ac:dyDescent="0.55000000000000004">
      <c r="A41" s="4" t="s">
        <v>144</v>
      </c>
      <c r="B41" s="5">
        <v>12030522</v>
      </c>
      <c r="C41" s="5">
        <v>205851218258</v>
      </c>
      <c r="D41" s="5">
        <v>163009896574</v>
      </c>
      <c r="E41" s="5">
        <v>8570063</v>
      </c>
      <c r="F41" s="5">
        <f>4194145892+144299628440</f>
        <v>148493774332</v>
      </c>
      <c r="G41" s="5">
        <v>0</v>
      </c>
      <c r="H41" s="5">
        <v>0</v>
      </c>
      <c r="I41" s="5">
        <f>Table1[[#This Row],[1034148]]+Table1[[#This Row],[1836801]]-Table1[[#This Row],[576661]]</f>
        <v>20600585</v>
      </c>
      <c r="J41" s="47">
        <v>13810</v>
      </c>
      <c r="K41" s="5">
        <v>354344992590</v>
      </c>
      <c r="L41" s="5">
        <v>284277863355</v>
      </c>
      <c r="M41" s="45">
        <f>(Table1[[#This Row],[45850886825.0000]]/Table1[[#This Row],[Column1]])*100</f>
        <v>0.37286608703158863</v>
      </c>
      <c r="N41" s="57">
        <v>76241276222827</v>
      </c>
    </row>
    <row r="42" spans="1:14" ht="23.1" customHeight="1" x14ac:dyDescent="0.55000000000000004">
      <c r="A42" s="4" t="s">
        <v>145</v>
      </c>
      <c r="B42" s="5">
        <v>753936083</v>
      </c>
      <c r="C42" s="5">
        <v>8392203139037</v>
      </c>
      <c r="D42" s="5">
        <v>8332975133972</v>
      </c>
      <c r="E42" s="5">
        <v>5515650</v>
      </c>
      <c r="F42" s="5">
        <v>60886546942</v>
      </c>
      <c r="G42" s="5">
        <v>0</v>
      </c>
      <c r="H42" s="5">
        <v>0</v>
      </c>
      <c r="I42" s="5">
        <f>Table1[[#This Row],[1034148]]+Table1[[#This Row],[1836801]]-Table1[[#This Row],[576661]]</f>
        <v>759451733</v>
      </c>
      <c r="J42" s="47">
        <v>10090</v>
      </c>
      <c r="K42" s="5">
        <v>8453089685979</v>
      </c>
      <c r="L42" s="5">
        <v>7657044206304</v>
      </c>
      <c r="M42" s="45">
        <f>(Table1[[#This Row],[45850886825.0000]]/Table1[[#This Row],[Column1]])*100</f>
        <v>10.04317423009171</v>
      </c>
      <c r="N42" s="57">
        <v>76241276222827</v>
      </c>
    </row>
    <row r="43" spans="1:14" ht="23.1" customHeight="1" x14ac:dyDescent="0.55000000000000004">
      <c r="A43" s="4" t="s">
        <v>146</v>
      </c>
      <c r="B43" s="5">
        <v>46386</v>
      </c>
      <c r="C43" s="5">
        <v>2318579034</v>
      </c>
      <c r="D43" s="5">
        <v>2322172410</v>
      </c>
      <c r="E43" s="5">
        <v>8974</v>
      </c>
      <c r="F43" s="5">
        <v>459008867</v>
      </c>
      <c r="G43" s="5">
        <v>55069</v>
      </c>
      <c r="H43" s="5">
        <v>2762953890</v>
      </c>
      <c r="I43" s="5">
        <f>Table1[[#This Row],[1034148]]+Table1[[#This Row],[1836801]]-Table1[[#This Row],[576661]]</f>
        <v>291</v>
      </c>
      <c r="J43" s="47">
        <v>52400</v>
      </c>
      <c r="K43" s="5">
        <v>14634011</v>
      </c>
      <c r="L43" s="5">
        <v>15236815</v>
      </c>
      <c r="M43" s="45">
        <f>(Table1[[#This Row],[45850886825.0000]]/Table1[[#This Row],[Column1]])*100</f>
        <v>1.9984994683808854E-5</v>
      </c>
      <c r="N43" s="57">
        <v>76241276222827</v>
      </c>
    </row>
    <row r="44" spans="1:14" ht="23.1" customHeight="1" x14ac:dyDescent="0.55000000000000004">
      <c r="A44" s="4" t="s">
        <v>147</v>
      </c>
      <c r="B44" s="5">
        <v>75622990</v>
      </c>
      <c r="C44" s="5">
        <v>145999858831</v>
      </c>
      <c r="D44" s="5">
        <v>128763640167</v>
      </c>
      <c r="E44" s="5">
        <v>19253354</v>
      </c>
      <c r="F44" s="5">
        <v>34021624251</v>
      </c>
      <c r="G44" s="5">
        <v>12811613</v>
      </c>
      <c r="H44" s="5">
        <v>24703987292</v>
      </c>
      <c r="I44" s="5">
        <f>Table1[[#This Row],[1034148]]+Table1[[#This Row],[1836801]]-Table1[[#This Row],[576661]]</f>
        <v>82064731</v>
      </c>
      <c r="J44" s="47">
        <v>1592</v>
      </c>
      <c r="K44" s="5">
        <v>155317495790</v>
      </c>
      <c r="L44" s="5">
        <v>130547759995</v>
      </c>
      <c r="M44" s="45">
        <f>(Table1[[#This Row],[45850886825.0000]]/Table1[[#This Row],[Column1]])*100</f>
        <v>0.17122976747326979</v>
      </c>
      <c r="N44" s="57">
        <v>76241276222827</v>
      </c>
    </row>
    <row r="45" spans="1:14" ht="23.1" customHeight="1" x14ac:dyDescent="0.55000000000000004">
      <c r="A45" s="4" t="s">
        <v>148</v>
      </c>
      <c r="B45" s="5">
        <v>7584155</v>
      </c>
      <c r="C45" s="5">
        <v>168281786658</v>
      </c>
      <c r="D45" s="5">
        <v>180214138988</v>
      </c>
      <c r="E45" s="5">
        <v>700</v>
      </c>
      <c r="F45" s="5">
        <v>16651350</v>
      </c>
      <c r="G45" s="5">
        <v>16421</v>
      </c>
      <c r="H45" s="5">
        <v>364361096</v>
      </c>
      <c r="I45" s="5">
        <f>Table1[[#This Row],[1034148]]+Table1[[#This Row],[1836801]]-Table1[[#This Row],[576661]]</f>
        <v>7568434</v>
      </c>
      <c r="J45" s="47">
        <v>22880</v>
      </c>
      <c r="K45" s="5">
        <v>167934076912</v>
      </c>
      <c r="L45" s="5">
        <v>173034163938</v>
      </c>
      <c r="M45" s="45">
        <f>(Table1[[#This Row],[45850886825.0000]]/Table1[[#This Row],[Column1]])*100</f>
        <v>0.22695601714782515</v>
      </c>
      <c r="N45" s="57">
        <v>76241276222827</v>
      </c>
    </row>
    <row r="46" spans="1:14" ht="23.1" customHeight="1" x14ac:dyDescent="0.55000000000000004">
      <c r="A46" s="4" t="s">
        <v>149</v>
      </c>
      <c r="B46" s="5">
        <v>41544506</v>
      </c>
      <c r="C46" s="5">
        <v>517000698287</v>
      </c>
      <c r="D46" s="5">
        <v>500230832716</v>
      </c>
      <c r="E46" s="5">
        <v>1641310</v>
      </c>
      <c r="F46" s="5">
        <v>18587854797</v>
      </c>
      <c r="G46" s="5">
        <v>1146785</v>
      </c>
      <c r="H46" s="5">
        <v>14256078580</v>
      </c>
      <c r="I46" s="5">
        <f>Table1[[#This Row],[1034148]]+Table1[[#This Row],[1836801]]-Table1[[#This Row],[576661]]</f>
        <v>42039031</v>
      </c>
      <c r="J46" s="47">
        <v>10660</v>
      </c>
      <c r="K46" s="5">
        <v>521332474504</v>
      </c>
      <c r="L46" s="5">
        <v>447795487050</v>
      </c>
      <c r="M46" s="45">
        <f>(Table1[[#This Row],[45850886825.0000]]/Table1[[#This Row],[Column1]])*100</f>
        <v>0.58733996758035367</v>
      </c>
      <c r="N46" s="57">
        <v>76241276222827</v>
      </c>
    </row>
    <row r="47" spans="1:14" ht="23.1" customHeight="1" x14ac:dyDescent="0.55000000000000004">
      <c r="A47" s="4" t="s">
        <v>150</v>
      </c>
      <c r="B47" s="5">
        <v>17490042</v>
      </c>
      <c r="C47" s="5">
        <v>193725879252</v>
      </c>
      <c r="D47" s="5">
        <v>174243193197</v>
      </c>
      <c r="E47" s="5">
        <v>4579315</v>
      </c>
      <c r="F47" s="5">
        <v>48916207564</v>
      </c>
      <c r="G47" s="5">
        <v>3472871</v>
      </c>
      <c r="H47" s="5">
        <v>38464218168</v>
      </c>
      <c r="I47" s="5">
        <f>Table1[[#This Row],[1034148]]+Table1[[#This Row],[1836801]]-Table1[[#This Row],[576661]]</f>
        <v>18596486</v>
      </c>
      <c r="J47" s="47">
        <v>10250</v>
      </c>
      <c r="K47" s="5">
        <v>204177868648</v>
      </c>
      <c r="L47" s="5">
        <v>190469114877</v>
      </c>
      <c r="M47" s="45">
        <f>(Table1[[#This Row],[45850886825.0000]]/Table1[[#This Row],[Column1]])*100</f>
        <v>0.24982414292269237</v>
      </c>
      <c r="N47" s="57">
        <v>76241276222827</v>
      </c>
    </row>
    <row r="48" spans="1:14" ht="23.1" customHeight="1" x14ac:dyDescent="0.55000000000000004">
      <c r="A48" s="4" t="s">
        <v>151</v>
      </c>
      <c r="B48" s="5">
        <v>3912850</v>
      </c>
      <c r="C48" s="5">
        <v>119533389140</v>
      </c>
      <c r="D48" s="5">
        <v>112213447917</v>
      </c>
      <c r="E48" s="5">
        <v>281395</v>
      </c>
      <c r="F48" s="5">
        <v>8053430968</v>
      </c>
      <c r="G48" s="5">
        <v>231399</v>
      </c>
      <c r="H48" s="5">
        <v>7064704357</v>
      </c>
      <c r="I48" s="5">
        <f>Table1[[#This Row],[1034148]]+Table1[[#This Row],[1836801]]-Table1[[#This Row],[576661]]</f>
        <v>3962846</v>
      </c>
      <c r="J48" s="47">
        <v>27500</v>
      </c>
      <c r="K48" s="5">
        <v>120522115751</v>
      </c>
      <c r="L48" s="5">
        <v>108895441521</v>
      </c>
      <c r="M48" s="45">
        <f>(Table1[[#This Row],[45850886825.0000]]/Table1[[#This Row],[Column1]])*100</f>
        <v>0.14283003500982344</v>
      </c>
      <c r="N48" s="57">
        <v>76241276222827</v>
      </c>
    </row>
    <row r="49" spans="1:14" ht="23.1" customHeight="1" x14ac:dyDescent="0.55000000000000004">
      <c r="A49" s="4" t="s">
        <v>152</v>
      </c>
      <c r="B49" s="5">
        <v>22539165</v>
      </c>
      <c r="C49" s="5">
        <v>338653373872</v>
      </c>
      <c r="D49" s="5">
        <v>213959334732</v>
      </c>
      <c r="E49" s="5">
        <v>0</v>
      </c>
      <c r="F49" s="5">
        <v>0</v>
      </c>
      <c r="G49" s="5">
        <v>0</v>
      </c>
      <c r="H49" s="5">
        <v>0</v>
      </c>
      <c r="I49" s="5">
        <f>Table1[[#This Row],[1034148]]+Table1[[#This Row],[1836801]]-Table1[[#This Row],[576661]]</f>
        <v>22539165</v>
      </c>
      <c r="J49" s="47">
        <v>9500</v>
      </c>
      <c r="K49" s="5">
        <v>338653373872</v>
      </c>
      <c r="L49" s="5">
        <v>213959334732</v>
      </c>
      <c r="M49" s="45">
        <f>(Table1[[#This Row],[45850886825.0000]]/Table1[[#This Row],[Column1]])*100</f>
        <v>0.28063451365461217</v>
      </c>
      <c r="N49" s="57">
        <v>76241276222827</v>
      </c>
    </row>
    <row r="50" spans="1:14" ht="23.1" customHeight="1" x14ac:dyDescent="0.55000000000000004">
      <c r="A50" s="4" t="s">
        <v>153</v>
      </c>
      <c r="B50" s="5">
        <v>12193826</v>
      </c>
      <c r="C50" s="5">
        <v>239688486517</v>
      </c>
      <c r="D50" s="5">
        <v>128425248618</v>
      </c>
      <c r="E50" s="5">
        <v>369713</v>
      </c>
      <c r="F50" s="5">
        <v>4072376493</v>
      </c>
      <c r="G50" s="5">
        <v>624128</v>
      </c>
      <c r="H50" s="5">
        <v>12259410123</v>
      </c>
      <c r="I50" s="5">
        <f>Table1[[#This Row],[1034148]]+Table1[[#This Row],[1836801]]-Table1[[#This Row],[576661]]</f>
        <v>11939411</v>
      </c>
      <c r="J50" s="47">
        <v>10820</v>
      </c>
      <c r="K50" s="5">
        <v>231501452887</v>
      </c>
      <c r="L50" s="5">
        <v>129086246858</v>
      </c>
      <c r="M50" s="45">
        <f>(Table1[[#This Row],[45850886825.0000]]/Table1[[#This Row],[Column1]])*100</f>
        <v>0.16931280961342429</v>
      </c>
      <c r="N50" s="57">
        <v>76241276222827</v>
      </c>
    </row>
    <row r="51" spans="1:14" ht="23.1" customHeight="1" x14ac:dyDescent="0.55000000000000004">
      <c r="A51" s="4" t="s">
        <v>154</v>
      </c>
      <c r="B51" s="5">
        <v>9439498</v>
      </c>
      <c r="C51" s="5">
        <v>387509994125</v>
      </c>
      <c r="D51" s="5">
        <v>426341043968</v>
      </c>
      <c r="E51" s="5">
        <v>140152</v>
      </c>
      <c r="F51" s="5">
        <v>6591621911</v>
      </c>
      <c r="G51" s="5">
        <v>0</v>
      </c>
      <c r="H51" s="5">
        <v>0</v>
      </c>
      <c r="I51" s="5">
        <f>Table1[[#This Row],[1034148]]+Table1[[#This Row],[1836801]]-Table1[[#This Row],[576661]]</f>
        <v>9579650</v>
      </c>
      <c r="J51" s="47">
        <v>46750</v>
      </c>
      <c r="K51" s="5">
        <v>394101616036</v>
      </c>
      <c r="L51" s="5">
        <v>447508272538</v>
      </c>
      <c r="M51" s="45">
        <f>(Table1[[#This Row],[45850886825.0000]]/Table1[[#This Row],[Column1]])*100</f>
        <v>0.58696324971015357</v>
      </c>
      <c r="N51" s="57">
        <v>76241276222827</v>
      </c>
    </row>
    <row r="52" spans="1:14" ht="23.1" customHeight="1" x14ac:dyDescent="0.55000000000000004">
      <c r="A52" s="4" t="s">
        <v>155</v>
      </c>
      <c r="B52" s="5">
        <v>3323126</v>
      </c>
      <c r="C52" s="5">
        <v>79540739084</v>
      </c>
      <c r="D52" s="5">
        <v>73484887392</v>
      </c>
      <c r="E52" s="5">
        <v>361656</v>
      </c>
      <c r="F52" s="5">
        <v>8352679563</v>
      </c>
      <c r="G52" s="5">
        <v>640124</v>
      </c>
      <c r="H52" s="5">
        <v>15308136097</v>
      </c>
      <c r="I52" s="5">
        <f>Table1[[#This Row],[1034148]]+Table1[[#This Row],[1836801]]-Table1[[#This Row],[576661]]</f>
        <v>3044658</v>
      </c>
      <c r="J52" s="47">
        <v>23090</v>
      </c>
      <c r="K52" s="5">
        <v>72585282550</v>
      </c>
      <c r="L52" s="5">
        <v>70247724346</v>
      </c>
      <c r="M52" s="45">
        <f>(Table1[[#This Row],[45850886825.0000]]/Table1[[#This Row],[Column1]])*100</f>
        <v>9.2138704683654676E-2</v>
      </c>
      <c r="N52" s="57">
        <v>76241276222827</v>
      </c>
    </row>
    <row r="53" spans="1:14" ht="23.1" customHeight="1" x14ac:dyDescent="0.55000000000000004">
      <c r="A53" s="4" t="s">
        <v>156</v>
      </c>
      <c r="B53" s="5">
        <v>2836290</v>
      </c>
      <c r="C53" s="5">
        <v>83883021806</v>
      </c>
      <c r="D53" s="5">
        <v>109340905911</v>
      </c>
      <c r="E53" s="5">
        <v>40434</v>
      </c>
      <c r="F53" s="5">
        <v>1519085176</v>
      </c>
      <c r="G53" s="5">
        <v>74300</v>
      </c>
      <c r="H53" s="5">
        <v>2203140528</v>
      </c>
      <c r="I53" s="5">
        <f>Table1[[#This Row],[1034148]]+Table1[[#This Row],[1836801]]-Table1[[#This Row],[576661]]</f>
        <v>2802424</v>
      </c>
      <c r="J53" s="47">
        <v>37540</v>
      </c>
      <c r="K53" s="5">
        <v>83198966454</v>
      </c>
      <c r="L53" s="5">
        <v>105123042686</v>
      </c>
      <c r="M53" s="45">
        <f>(Table1[[#This Row],[45850886825.0000]]/Table1[[#This Row],[Column1]])*100</f>
        <v>0.13788206060292268</v>
      </c>
      <c r="N53" s="57">
        <v>76241276222827</v>
      </c>
    </row>
    <row r="54" spans="1:14" ht="23.1" customHeight="1" x14ac:dyDescent="0.55000000000000004">
      <c r="A54" s="4" t="s">
        <v>157</v>
      </c>
      <c r="B54" s="5">
        <v>6049348</v>
      </c>
      <c r="C54" s="5">
        <v>74374279718</v>
      </c>
      <c r="D54" s="5">
        <v>69272840681</v>
      </c>
      <c r="E54" s="5">
        <v>853782</v>
      </c>
      <c r="F54" s="5">
        <v>9895257281</v>
      </c>
      <c r="G54" s="5">
        <v>956812</v>
      </c>
      <c r="H54" s="5">
        <v>11711731733</v>
      </c>
      <c r="I54" s="5">
        <f>Table1[[#This Row],[1034148]]+Table1[[#This Row],[1836801]]-Table1[[#This Row],[576661]]</f>
        <v>5946318</v>
      </c>
      <c r="J54" s="47">
        <v>11710</v>
      </c>
      <c r="K54" s="5">
        <v>72557805266</v>
      </c>
      <c r="L54" s="5">
        <v>69578463931</v>
      </c>
      <c r="M54" s="45">
        <f>(Table1[[#This Row],[45850886825.0000]]/Table1[[#This Row],[Column1]])*100</f>
        <v>9.1260885675163814E-2</v>
      </c>
      <c r="N54" s="57">
        <v>76241276222827</v>
      </c>
    </row>
    <row r="55" spans="1:14" ht="23.1" customHeight="1" x14ac:dyDescent="0.55000000000000004">
      <c r="A55" s="4" t="s">
        <v>158</v>
      </c>
      <c r="B55" s="5">
        <v>105369557</v>
      </c>
      <c r="C55" s="5">
        <v>1319099285491</v>
      </c>
      <c r="D55" s="5">
        <v>919177126676</v>
      </c>
      <c r="E55" s="5">
        <v>469058</v>
      </c>
      <c r="F55" s="5">
        <v>3897213143</v>
      </c>
      <c r="G55" s="5">
        <v>0</v>
      </c>
      <c r="H55" s="5">
        <v>0</v>
      </c>
      <c r="I55" s="5">
        <f>Table1[[#This Row],[1034148]]+Table1[[#This Row],[1836801]]-Table1[[#This Row],[576661]]</f>
        <v>105838615</v>
      </c>
      <c r="J55" s="47">
        <v>8500</v>
      </c>
      <c r="K55" s="5">
        <v>1322996498634</v>
      </c>
      <c r="L55" s="5">
        <v>898944510050</v>
      </c>
      <c r="M55" s="45">
        <f>(Table1[[#This Row],[45850886825.0000]]/Table1[[#This Row],[Column1]])*100</f>
        <v>1.1790785183378814</v>
      </c>
      <c r="N55" s="57">
        <v>76241276222827</v>
      </c>
    </row>
    <row r="56" spans="1:14" ht="23.1" customHeight="1" x14ac:dyDescent="0.55000000000000004">
      <c r="A56" s="4" t="s">
        <v>159</v>
      </c>
      <c r="B56" s="5">
        <v>7353031</v>
      </c>
      <c r="C56" s="5">
        <v>161473243936</v>
      </c>
      <c r="D56" s="5">
        <v>131739647549</v>
      </c>
      <c r="E56" s="5">
        <v>664641</v>
      </c>
      <c r="F56" s="5">
        <v>11562861837</v>
      </c>
      <c r="G56" s="5">
        <v>1120000</v>
      </c>
      <c r="H56" s="5">
        <v>24595304060</v>
      </c>
      <c r="I56" s="5">
        <f>Table1[[#This Row],[1034148]]+Table1[[#This Row],[1836801]]-Table1[[#This Row],[576661]]</f>
        <v>6897672</v>
      </c>
      <c r="J56" s="47">
        <v>16840</v>
      </c>
      <c r="K56" s="5">
        <v>148440801713</v>
      </c>
      <c r="L56" s="5">
        <v>116068517317</v>
      </c>
      <c r="M56" s="45">
        <f>(Table1[[#This Row],[45850886825.0000]]/Table1[[#This Row],[Column1]])*100</f>
        <v>0.15223842394475623</v>
      </c>
      <c r="N56" s="57">
        <v>76241276222827</v>
      </c>
    </row>
    <row r="57" spans="1:14" ht="23.1" customHeight="1" x14ac:dyDescent="0.55000000000000004">
      <c r="A57" s="4" t="s">
        <v>160</v>
      </c>
      <c r="B57" s="5">
        <v>292957041</v>
      </c>
      <c r="C57" s="5">
        <v>4000953450291</v>
      </c>
      <c r="D57" s="5">
        <v>4257644875280</v>
      </c>
      <c r="E57" s="5">
        <v>0</v>
      </c>
      <c r="F57" s="5">
        <v>0</v>
      </c>
      <c r="G57" s="5">
        <v>0</v>
      </c>
      <c r="H57" s="5">
        <v>0</v>
      </c>
      <c r="I57" s="5">
        <f>Table1[[#This Row],[1034148]]+Table1[[#This Row],[1836801]]-Table1[[#This Row],[576661]]</f>
        <v>292957041</v>
      </c>
      <c r="J57" s="47">
        <v>11330</v>
      </c>
      <c r="K57" s="5">
        <v>4000953450291</v>
      </c>
      <c r="L57" s="5">
        <v>3316680680045</v>
      </c>
      <c r="M57" s="45">
        <f>(Table1[[#This Row],[45850886825.0000]]/Table1[[#This Row],[Column1]])*100</f>
        <v>4.350242866280837</v>
      </c>
      <c r="N57" s="57">
        <v>76241276222827</v>
      </c>
    </row>
    <row r="58" spans="1:14" ht="23.1" customHeight="1" x14ac:dyDescent="0.55000000000000004">
      <c r="A58" s="4" t="s">
        <v>161</v>
      </c>
      <c r="B58" s="5">
        <v>15910866525</v>
      </c>
      <c r="C58" s="5">
        <v>16210458327351.002</v>
      </c>
      <c r="D58" s="5">
        <v>15215126972987.002</v>
      </c>
      <c r="E58" s="5">
        <v>23016836</v>
      </c>
      <c r="F58" s="5">
        <f>22278101822+10885552</f>
        <v>22288987374</v>
      </c>
      <c r="G58" s="5">
        <v>0</v>
      </c>
      <c r="H58" s="5">
        <v>0</v>
      </c>
      <c r="I58" s="5">
        <f>Table1[[#This Row],[1034148]]+Table1[[#This Row],[1836801]]-Table1[[#This Row],[576661]]</f>
        <v>15933883361</v>
      </c>
      <c r="J58" s="48">
        <v>912</v>
      </c>
      <c r="K58" s="5">
        <v>16232747314724.998</v>
      </c>
      <c r="L58" s="5">
        <v>14520657531998</v>
      </c>
      <c r="M58" s="45">
        <f>(Table1[[#This Row],[45850886825.0000]]/Table1[[#This Row],[Column1]])*100</f>
        <v>19.045664305984488</v>
      </c>
      <c r="N58" s="57">
        <v>76241276222827</v>
      </c>
    </row>
    <row r="59" spans="1:14" ht="23.1" customHeight="1" x14ac:dyDescent="0.55000000000000004">
      <c r="A59" s="4" t="s">
        <v>162</v>
      </c>
      <c r="B59" s="5">
        <v>7759835</v>
      </c>
      <c r="C59" s="5">
        <v>759966911460</v>
      </c>
      <c r="D59" s="5">
        <v>612716143261</v>
      </c>
      <c r="E59" s="5">
        <v>176136</v>
      </c>
      <c r="F59" s="5">
        <v>14081150710</v>
      </c>
      <c r="G59" s="5">
        <v>63173</v>
      </c>
      <c r="H59" s="5">
        <v>6178119253</v>
      </c>
      <c r="I59" s="5">
        <f>Table1[[#This Row],[1034148]]+Table1[[#This Row],[1836801]]-Table1[[#This Row],[576661]]</f>
        <v>7872798</v>
      </c>
      <c r="J59" s="47">
        <v>77530</v>
      </c>
      <c r="K59" s="5">
        <v>767869942917</v>
      </c>
      <c r="L59" s="5">
        <v>609914141641</v>
      </c>
      <c r="M59" s="45">
        <f>(Table1[[#This Row],[45850886825.0000]]/Table1[[#This Row],[Column1]])*100</f>
        <v>0.79997892461615017</v>
      </c>
      <c r="N59" s="57">
        <v>76241276222827</v>
      </c>
    </row>
    <row r="60" spans="1:14" ht="23.1" customHeight="1" x14ac:dyDescent="0.55000000000000004">
      <c r="A60" s="4" t="s">
        <v>163</v>
      </c>
      <c r="B60" s="5">
        <v>952768</v>
      </c>
      <c r="C60" s="5">
        <v>34123735774</v>
      </c>
      <c r="D60" s="5">
        <v>41747124855</v>
      </c>
      <c r="E60" s="5">
        <v>110801</v>
      </c>
      <c r="F60" s="5">
        <v>4893409038</v>
      </c>
      <c r="G60" s="5">
        <v>22606</v>
      </c>
      <c r="H60" s="5">
        <v>813499597</v>
      </c>
      <c r="I60" s="5">
        <f>Table1[[#This Row],[1034148]]+Table1[[#This Row],[1836801]]-Table1[[#This Row],[576661]]</f>
        <v>1040963</v>
      </c>
      <c r="J60" s="47">
        <v>43350</v>
      </c>
      <c r="K60" s="5">
        <v>38203645215</v>
      </c>
      <c r="L60" s="5">
        <v>45091450487</v>
      </c>
      <c r="M60" s="45">
        <f>(Table1[[#This Row],[45850886825.0000]]/Table1[[#This Row],[Column1]])*100</f>
        <v>5.9143095080430204E-2</v>
      </c>
      <c r="N60" s="57">
        <v>76241276222827</v>
      </c>
    </row>
    <row r="61" spans="1:14" ht="23.1" customHeight="1" x14ac:dyDescent="0.55000000000000004">
      <c r="A61" s="4" t="s">
        <v>164</v>
      </c>
      <c r="B61" s="5">
        <v>864347</v>
      </c>
      <c r="C61" s="5">
        <v>10709839868</v>
      </c>
      <c r="D61" s="5">
        <v>10830673811</v>
      </c>
      <c r="E61" s="5">
        <v>2405808</v>
      </c>
      <c r="F61" s="5">
        <v>31326873727</v>
      </c>
      <c r="G61" s="5">
        <v>1063011</v>
      </c>
      <c r="H61" s="5">
        <v>13313617504</v>
      </c>
      <c r="I61" s="5">
        <f>Table1[[#This Row],[1034148]]+Table1[[#This Row],[1836801]]-Table1[[#This Row],[576661]]</f>
        <v>2207144</v>
      </c>
      <c r="J61" s="47">
        <v>12380</v>
      </c>
      <c r="K61" s="5">
        <v>28723096091</v>
      </c>
      <c r="L61" s="5">
        <v>27303676146</v>
      </c>
      <c r="M61" s="45">
        <f>(Table1[[#This Row],[45850886825.0000]]/Table1[[#This Row],[Column1]])*100</f>
        <v>3.581219714397324E-2</v>
      </c>
      <c r="N61" s="57">
        <v>76241276222827</v>
      </c>
    </row>
    <row r="62" spans="1:14" ht="23.1" customHeight="1" x14ac:dyDescent="0.55000000000000004">
      <c r="A62" s="4" t="s">
        <v>165</v>
      </c>
      <c r="B62" s="5">
        <v>13816674</v>
      </c>
      <c r="C62" s="5">
        <v>165123918476</v>
      </c>
      <c r="D62" s="5">
        <v>129501423683</v>
      </c>
      <c r="E62" s="5">
        <v>770915</v>
      </c>
      <c r="F62" s="5">
        <v>7273363320</v>
      </c>
      <c r="G62" s="5">
        <v>530539</v>
      </c>
      <c r="H62" s="5">
        <v>6330710713</v>
      </c>
      <c r="I62" s="5">
        <f>Table1[[#This Row],[1034148]]+Table1[[#This Row],[1836801]]-Table1[[#This Row],[576661]]</f>
        <v>14057050</v>
      </c>
      <c r="J62" s="47">
        <v>8840</v>
      </c>
      <c r="K62" s="5">
        <v>166066571083</v>
      </c>
      <c r="L62" s="5">
        <v>124169881119</v>
      </c>
      <c r="M62" s="45">
        <f>(Table1[[#This Row],[45850886825.0000]]/Table1[[#This Row],[Column1]])*100</f>
        <v>0.16286437907478646</v>
      </c>
      <c r="N62" s="57">
        <v>76241276222827</v>
      </c>
    </row>
    <row r="63" spans="1:14" ht="23.1" customHeight="1" x14ac:dyDescent="0.55000000000000004">
      <c r="A63" s="4" t="s">
        <v>166</v>
      </c>
      <c r="B63" s="5">
        <v>596963</v>
      </c>
      <c r="C63" s="5">
        <v>74278312268</v>
      </c>
      <c r="D63" s="5">
        <v>43217099376</v>
      </c>
      <c r="E63" s="5">
        <v>534239</v>
      </c>
      <c r="F63" s="5">
        <v>43998204679</v>
      </c>
      <c r="G63" s="5">
        <v>483618</v>
      </c>
      <c r="H63" s="5">
        <v>57859450757</v>
      </c>
      <c r="I63" s="5">
        <f>Table1[[#This Row],[1034148]]+Table1[[#This Row],[1836801]]-Table1[[#This Row],[576661]]</f>
        <v>647584</v>
      </c>
      <c r="J63" s="47">
        <v>76900</v>
      </c>
      <c r="K63" s="5">
        <v>60417066190</v>
      </c>
      <c r="L63" s="5">
        <v>49761362202</v>
      </c>
      <c r="M63" s="45">
        <f>(Table1[[#This Row],[45850886825.0000]]/Table1[[#This Row],[Column1]])*100</f>
        <v>6.5268270243227136E-2</v>
      </c>
      <c r="N63" s="57">
        <v>76241276222827</v>
      </c>
    </row>
    <row r="64" spans="1:14" ht="23.1" customHeight="1" x14ac:dyDescent="0.55000000000000004">
      <c r="A64" s="4" t="s">
        <v>167</v>
      </c>
      <c r="B64" s="5">
        <v>1014082</v>
      </c>
      <c r="C64" s="5">
        <v>23448983043</v>
      </c>
      <c r="D64" s="5">
        <v>24208006904</v>
      </c>
      <c r="E64" s="5">
        <v>175379</v>
      </c>
      <c r="F64" s="5">
        <v>4319649474</v>
      </c>
      <c r="G64" s="5">
        <v>610764</v>
      </c>
      <c r="H64" s="5">
        <v>14161987050</v>
      </c>
      <c r="I64" s="5">
        <f>Table1[[#This Row],[1034148]]+Table1[[#This Row],[1836801]]-Table1[[#This Row],[576661]]</f>
        <v>578697</v>
      </c>
      <c r="J64" s="47">
        <v>23840</v>
      </c>
      <c r="K64" s="5">
        <v>13606645467</v>
      </c>
      <c r="L64" s="5">
        <v>13785651419</v>
      </c>
      <c r="M64" s="45">
        <f>(Table1[[#This Row],[45850886825.0000]]/Table1[[#This Row],[Column1]])*100</f>
        <v>1.8081611565248838E-2</v>
      </c>
      <c r="N64" s="57">
        <v>76241276222827</v>
      </c>
    </row>
    <row r="65" spans="1:14" ht="23.1" customHeight="1" x14ac:dyDescent="0.55000000000000004">
      <c r="A65" s="4" t="s">
        <v>168</v>
      </c>
      <c r="B65" s="5">
        <v>19361979</v>
      </c>
      <c r="C65" s="5">
        <v>604175694124</v>
      </c>
      <c r="D65" s="5">
        <v>651422375381</v>
      </c>
      <c r="E65" s="5">
        <v>954335</v>
      </c>
      <c r="F65" s="5">
        <v>32056143762</v>
      </c>
      <c r="G65" s="5">
        <v>0</v>
      </c>
      <c r="H65" s="5">
        <v>0</v>
      </c>
      <c r="I65" s="5">
        <f>Table1[[#This Row],[1034148]]+Table1[[#This Row],[1836801]]-Table1[[#This Row],[576661]]</f>
        <v>20316314</v>
      </c>
      <c r="J65" s="47">
        <v>32910</v>
      </c>
      <c r="K65" s="5">
        <v>636231837886</v>
      </c>
      <c r="L65" s="5">
        <v>668101750224</v>
      </c>
      <c r="M65" s="45">
        <f>(Table1[[#This Row],[45850886825.0000]]/Table1[[#This Row],[Column1]])*100</f>
        <v>0.87629927425580934</v>
      </c>
      <c r="N65" s="57">
        <v>76241276222827</v>
      </c>
    </row>
    <row r="66" spans="1:14" ht="23.1" customHeight="1" x14ac:dyDescent="0.55000000000000004">
      <c r="A66" s="4" t="s">
        <v>169</v>
      </c>
      <c r="B66" s="5">
        <v>78730978</v>
      </c>
      <c r="C66" s="5">
        <v>1648589434684</v>
      </c>
      <c r="D66" s="5">
        <v>1727618288353</v>
      </c>
      <c r="E66" s="5">
        <v>1121517</v>
      </c>
      <c r="F66" s="5">
        <v>19725226456</v>
      </c>
      <c r="G66" s="5">
        <v>0</v>
      </c>
      <c r="H66" s="5">
        <v>0</v>
      </c>
      <c r="I66" s="5">
        <f>Table1[[#This Row],[1034148]]+Table1[[#This Row],[1836801]]-Table1[[#This Row],[576661]]</f>
        <v>79852495</v>
      </c>
      <c r="J66" s="47">
        <v>17020</v>
      </c>
      <c r="K66" s="5">
        <v>1668314661140</v>
      </c>
      <c r="L66" s="5">
        <v>1358056556909</v>
      </c>
      <c r="M66" s="45">
        <f>(Table1[[#This Row],[45850886825.0000]]/Table1[[#This Row],[Column1]])*100</f>
        <v>1.7812615740322451</v>
      </c>
      <c r="N66" s="57">
        <v>76241276222827</v>
      </c>
    </row>
    <row r="67" spans="1:14" ht="23.1" customHeight="1" x14ac:dyDescent="0.55000000000000004">
      <c r="A67" s="4" t="s">
        <v>170</v>
      </c>
      <c r="B67" s="5">
        <v>42857123</v>
      </c>
      <c r="C67" s="5">
        <v>123334228084</v>
      </c>
      <c r="D67" s="5">
        <v>92586680533</v>
      </c>
      <c r="E67" s="5">
        <v>0</v>
      </c>
      <c r="F67" s="5">
        <v>0</v>
      </c>
      <c r="G67" s="5">
        <v>0</v>
      </c>
      <c r="H67" s="5">
        <v>0</v>
      </c>
      <c r="I67" s="5">
        <f>Table1[[#This Row],[1034148]]+Table1[[#This Row],[1836801]]-Table1[[#This Row],[576661]]</f>
        <v>42857123</v>
      </c>
      <c r="J67" s="47">
        <v>2198</v>
      </c>
      <c r="K67" s="5">
        <v>123334228084</v>
      </c>
      <c r="L67" s="5">
        <v>94128364392</v>
      </c>
      <c r="M67" s="45">
        <f>(Table1[[#This Row],[45850886825.0000]]/Table1[[#This Row],[Column1]])*100</f>
        <v>0.1234611604833256</v>
      </c>
      <c r="N67" s="57">
        <v>76241276222827</v>
      </c>
    </row>
    <row r="68" spans="1:14" ht="23.1" customHeight="1" x14ac:dyDescent="0.55000000000000004">
      <c r="A68" s="4" t="s">
        <v>171</v>
      </c>
      <c r="B68" s="5">
        <v>314113052</v>
      </c>
      <c r="C68" s="5">
        <v>674019790268</v>
      </c>
      <c r="D68" s="5">
        <v>542374835470</v>
      </c>
      <c r="E68" s="5">
        <v>2703923</v>
      </c>
      <c r="F68" s="5">
        <v>5191958065</v>
      </c>
      <c r="G68" s="5">
        <v>17268820</v>
      </c>
      <c r="H68" s="5">
        <v>37054782761</v>
      </c>
      <c r="I68" s="5">
        <f>Table1[[#This Row],[1034148]]+Table1[[#This Row],[1836801]]-Table1[[#This Row],[576661]]</f>
        <v>299548155</v>
      </c>
      <c r="J68" s="47">
        <v>1776</v>
      </c>
      <c r="K68" s="5">
        <v>642156965572</v>
      </c>
      <c r="L68" s="5">
        <v>531593205164</v>
      </c>
      <c r="M68" s="45">
        <f>(Table1[[#This Row],[45850886825.0000]]/Table1[[#This Row],[Column1]])*100</f>
        <v>0.69725118925126084</v>
      </c>
      <c r="N68" s="57">
        <v>76241276222827</v>
      </c>
    </row>
    <row r="69" spans="1:14" ht="23.1" customHeight="1" x14ac:dyDescent="0.55000000000000004">
      <c r="A69" s="4" t="s">
        <v>172</v>
      </c>
      <c r="B69" s="5">
        <v>3162365</v>
      </c>
      <c r="C69" s="5">
        <v>7964817578</v>
      </c>
      <c r="D69" s="5">
        <v>7479629116</v>
      </c>
      <c r="E69" s="5">
        <v>4711805</v>
      </c>
      <c r="F69" s="5">
        <v>12570141521</v>
      </c>
      <c r="G69" s="5">
        <v>7874170</v>
      </c>
      <c r="H69" s="5">
        <v>20534959099</v>
      </c>
      <c r="I69" s="5">
        <f>Table1[[#This Row],[1034148]]+Table1[[#This Row],[1836801]]-Table1[[#This Row],[576661]]</f>
        <v>0</v>
      </c>
      <c r="J69" s="5"/>
      <c r="K69" s="5">
        <v>0</v>
      </c>
      <c r="L69" s="5">
        <v>0</v>
      </c>
      <c r="M69" s="45">
        <f>(Table1[[#This Row],[45850886825.0000]]/Table1[[#This Row],[Column1]])*100</f>
        <v>0</v>
      </c>
      <c r="N69" s="57">
        <v>76241276222827</v>
      </c>
    </row>
    <row r="70" spans="1:14" ht="23.1" customHeight="1" x14ac:dyDescent="0.55000000000000004">
      <c r="A70" s="4" t="s">
        <v>173</v>
      </c>
      <c r="B70" s="5">
        <v>19087150</v>
      </c>
      <c r="C70" s="5">
        <v>234701636972</v>
      </c>
      <c r="D70" s="5">
        <v>223912837816</v>
      </c>
      <c r="E70" s="5">
        <v>1255735</v>
      </c>
      <c r="F70" s="5">
        <v>14087208389</v>
      </c>
      <c r="G70" s="5">
        <v>1472400</v>
      </c>
      <c r="H70" s="5">
        <v>18012655801</v>
      </c>
      <c r="I70" s="5">
        <f>Table1[[#This Row],[1034148]]+Table1[[#This Row],[1836801]]-Table1[[#This Row],[576661]]</f>
        <v>18870485</v>
      </c>
      <c r="J70" s="47">
        <v>11360</v>
      </c>
      <c r="K70" s="5">
        <v>230776189560</v>
      </c>
      <c r="L70" s="5">
        <v>214205789383</v>
      </c>
      <c r="M70" s="45">
        <f>(Table1[[#This Row],[45850886825.0000]]/Table1[[#This Row],[Column1]])*100</f>
        <v>0.28095776985284221</v>
      </c>
      <c r="N70" s="57">
        <v>76241276222827</v>
      </c>
    </row>
    <row r="71" spans="1:14" ht="23.1" customHeight="1" x14ac:dyDescent="0.55000000000000004">
      <c r="A71" s="4" t="s">
        <v>174</v>
      </c>
      <c r="B71" s="5">
        <v>5849455</v>
      </c>
      <c r="C71" s="5">
        <v>125550077353</v>
      </c>
      <c r="D71" s="5">
        <v>111405879438</v>
      </c>
      <c r="E71" s="5">
        <v>5865707</v>
      </c>
      <c r="F71" s="5">
        <f>4216365808+122485365912</f>
        <v>126701731720</v>
      </c>
      <c r="G71" s="5">
        <v>36092</v>
      </c>
      <c r="H71" s="5">
        <v>777999100</v>
      </c>
      <c r="I71" s="5">
        <f>Table1[[#This Row],[1034148]]+Table1[[#This Row],[1836801]]-Table1[[#This Row],[576661]]</f>
        <v>11679070</v>
      </c>
      <c r="J71" s="47">
        <v>18900</v>
      </c>
      <c r="K71" s="5">
        <v>251473809973</v>
      </c>
      <c r="L71" s="5">
        <v>220566664840</v>
      </c>
      <c r="M71" s="45">
        <f>(Table1[[#This Row],[45850886825.0000]]/Table1[[#This Row],[Column1]])*100</f>
        <v>0.28930085613383438</v>
      </c>
      <c r="N71" s="57">
        <v>76241276222827</v>
      </c>
    </row>
    <row r="72" spans="1:14" ht="23.1" customHeight="1" x14ac:dyDescent="0.55000000000000004">
      <c r="A72" s="4" t="s">
        <v>175</v>
      </c>
      <c r="B72" s="5">
        <v>10926350</v>
      </c>
      <c r="C72" s="5">
        <v>898782339362</v>
      </c>
      <c r="D72" s="5">
        <v>1149233519226</v>
      </c>
      <c r="E72" s="5">
        <v>29281</v>
      </c>
      <c r="F72" s="5">
        <v>3368626918</v>
      </c>
      <c r="G72" s="5">
        <v>174696</v>
      </c>
      <c r="H72" s="5">
        <v>14370185795</v>
      </c>
      <c r="I72" s="5">
        <f>Table1[[#This Row],[1034148]]+Table1[[#This Row],[1836801]]-Table1[[#This Row],[576661]]</f>
        <v>10780935</v>
      </c>
      <c r="J72" s="47">
        <v>116110</v>
      </c>
      <c r="K72" s="5">
        <v>887780780485</v>
      </c>
      <c r="L72" s="5">
        <v>1250823014338</v>
      </c>
      <c r="M72" s="45">
        <f>(Table1[[#This Row],[45850886825.0000]]/Table1[[#This Row],[Column1]])*100</f>
        <v>1.6406113280190575</v>
      </c>
      <c r="N72" s="57">
        <v>76241276222827</v>
      </c>
    </row>
    <row r="73" spans="1:14" ht="23.1" customHeight="1" x14ac:dyDescent="0.55000000000000004">
      <c r="A73" s="4" t="s">
        <v>176</v>
      </c>
      <c r="B73" s="5">
        <v>16381277</v>
      </c>
      <c r="C73" s="5">
        <v>319473348282</v>
      </c>
      <c r="D73" s="5">
        <v>230800463938</v>
      </c>
      <c r="E73" s="5">
        <v>202259</v>
      </c>
      <c r="F73" s="5">
        <v>2812939170</v>
      </c>
      <c r="G73" s="5">
        <v>5006</v>
      </c>
      <c r="H73" s="5">
        <v>97604264</v>
      </c>
      <c r="I73" s="5">
        <f>Table1[[#This Row],[1034148]]+Table1[[#This Row],[1836801]]-Table1[[#This Row],[576661]]</f>
        <v>16578530</v>
      </c>
      <c r="J73" s="47">
        <v>13830</v>
      </c>
      <c r="K73" s="5">
        <v>322188683188</v>
      </c>
      <c r="L73" s="5">
        <v>229106816290</v>
      </c>
      <c r="M73" s="45">
        <f>(Table1[[#This Row],[45850886825.0000]]/Table1[[#This Row],[Column1]])*100</f>
        <v>0.30050233632028883</v>
      </c>
      <c r="N73" s="57">
        <v>76241276222827</v>
      </c>
    </row>
    <row r="74" spans="1:14" ht="23.1" customHeight="1" x14ac:dyDescent="0.55000000000000004">
      <c r="A74" s="4" t="s">
        <v>177</v>
      </c>
      <c r="B74" s="5">
        <v>6158419</v>
      </c>
      <c r="C74" s="5">
        <v>603578755133</v>
      </c>
      <c r="D74" s="5">
        <v>431069389041</v>
      </c>
      <c r="E74" s="5">
        <v>81945</v>
      </c>
      <c r="F74" s="5">
        <v>6052082492</v>
      </c>
      <c r="G74" s="5">
        <v>113336</v>
      </c>
      <c r="H74" s="5">
        <v>11086612626</v>
      </c>
      <c r="I74" s="5">
        <f>Table1[[#This Row],[1034148]]+Table1[[#This Row],[1836801]]-Table1[[#This Row],[576661]]</f>
        <v>6127028</v>
      </c>
      <c r="J74" s="47">
        <v>77250</v>
      </c>
      <c r="K74" s="5">
        <v>598544224999</v>
      </c>
      <c r="L74" s="5">
        <v>472953195190</v>
      </c>
      <c r="M74" s="45">
        <f>(Table1[[#This Row],[45850886825.0000]]/Table1[[#This Row],[Column1]])*100</f>
        <v>0.62033745842307342</v>
      </c>
      <c r="N74" s="57">
        <v>76241276222827</v>
      </c>
    </row>
    <row r="75" spans="1:14" ht="23.1" customHeight="1" x14ac:dyDescent="0.55000000000000004">
      <c r="A75" s="4" t="s">
        <v>178</v>
      </c>
      <c r="B75" s="5">
        <v>7383536</v>
      </c>
      <c r="C75" s="5">
        <v>163920954559</v>
      </c>
      <c r="D75" s="5">
        <v>150657218551</v>
      </c>
      <c r="E75" s="5">
        <v>393576</v>
      </c>
      <c r="F75" s="5">
        <v>7807221605</v>
      </c>
      <c r="G75" s="5">
        <v>110812</v>
      </c>
      <c r="H75" s="5">
        <v>2457127614</v>
      </c>
      <c r="I75" s="5">
        <f>Table1[[#This Row],[1034148]]+Table1[[#This Row],[1836801]]-Table1[[#This Row],[576661]]</f>
        <v>7666300</v>
      </c>
      <c r="J75" s="47">
        <v>19080</v>
      </c>
      <c r="K75" s="5">
        <v>169271048550</v>
      </c>
      <c r="L75" s="5">
        <v>146161836519</v>
      </c>
      <c r="M75" s="45">
        <f>(Table1[[#This Row],[45850886825.0000]]/Table1[[#This Row],[Column1]])*100</f>
        <v>0.19170958798199977</v>
      </c>
      <c r="N75" s="57">
        <v>76241276222827</v>
      </c>
    </row>
    <row r="76" spans="1:14" ht="23.1" customHeight="1" x14ac:dyDescent="0.55000000000000004">
      <c r="A76" s="4" t="s">
        <v>179</v>
      </c>
      <c r="B76" s="5">
        <v>1305005</v>
      </c>
      <c r="C76" s="5">
        <v>79870385646</v>
      </c>
      <c r="D76" s="5">
        <v>73898427830</v>
      </c>
      <c r="E76" s="5">
        <v>102367</v>
      </c>
      <c r="F76" s="5">
        <v>5926643301</v>
      </c>
      <c r="G76" s="5">
        <v>27787</v>
      </c>
      <c r="H76" s="5">
        <v>1695330885</v>
      </c>
      <c r="I76" s="5">
        <f>Table1[[#This Row],[1034148]]+Table1[[#This Row],[1836801]]-Table1[[#This Row],[576661]]</f>
        <v>1379585</v>
      </c>
      <c r="J76" s="47">
        <v>58620</v>
      </c>
      <c r="K76" s="5">
        <v>84101698062</v>
      </c>
      <c r="L76" s="5">
        <v>80809810535</v>
      </c>
      <c r="M76" s="45">
        <f>(Table1[[#This Row],[45850886825.0000]]/Table1[[#This Row],[Column1]])*100</f>
        <v>0.10599220597884634</v>
      </c>
      <c r="N76" s="57">
        <v>76241276222827</v>
      </c>
    </row>
    <row r="77" spans="1:14" ht="23.1" customHeight="1" x14ac:dyDescent="0.55000000000000004">
      <c r="A77" s="4" t="s">
        <v>180</v>
      </c>
      <c r="B77" s="5">
        <v>620824</v>
      </c>
      <c r="C77" s="5">
        <v>24101477437</v>
      </c>
      <c r="D77" s="5">
        <v>24634184822</v>
      </c>
      <c r="E77" s="5">
        <v>613058</v>
      </c>
      <c r="F77" s="5">
        <v>25401861753</v>
      </c>
      <c r="G77" s="5">
        <v>295122</v>
      </c>
      <c r="H77" s="5">
        <v>11480792497</v>
      </c>
      <c r="I77" s="5">
        <f>Table1[[#This Row],[1034148]]+Table1[[#This Row],[1836801]]-Table1[[#This Row],[576661]]</f>
        <v>938760</v>
      </c>
      <c r="J77" s="47">
        <v>41970</v>
      </c>
      <c r="K77" s="5">
        <v>38022546693</v>
      </c>
      <c r="L77" s="5">
        <v>39369813387</v>
      </c>
      <c r="M77" s="45">
        <f>(Table1[[#This Row],[45850886825.0000]]/Table1[[#This Row],[Column1]])*100</f>
        <v>5.1638450111899478E-2</v>
      </c>
      <c r="N77" s="57">
        <v>76241276222827</v>
      </c>
    </row>
    <row r="78" spans="1:14" ht="23.1" customHeight="1" x14ac:dyDescent="0.55000000000000004">
      <c r="A78" s="4" t="s">
        <v>181</v>
      </c>
      <c r="B78" s="5">
        <v>4943921</v>
      </c>
      <c r="C78" s="5">
        <v>33945089313</v>
      </c>
      <c r="D78" s="5">
        <v>30727817720</v>
      </c>
      <c r="E78" s="5">
        <v>2446681</v>
      </c>
      <c r="F78" s="5">
        <v>17654986724</v>
      </c>
      <c r="G78" s="5">
        <v>3536525</v>
      </c>
      <c r="H78" s="5">
        <v>24269780675</v>
      </c>
      <c r="I78" s="5">
        <f>Table1[[#This Row],[1034148]]+Table1[[#This Row],[1836801]]-Table1[[#This Row],[576661]]</f>
        <v>3854077</v>
      </c>
      <c r="J78" s="47">
        <v>6920</v>
      </c>
      <c r="K78" s="5">
        <v>27330295362</v>
      </c>
      <c r="L78" s="5">
        <v>26649943480</v>
      </c>
      <c r="M78" s="45">
        <f>(Table1[[#This Row],[45850886825.0000]]/Table1[[#This Row],[Column1]])*100</f>
        <v>3.4954744726611593E-2</v>
      </c>
      <c r="N78" s="57">
        <v>76241276222827</v>
      </c>
    </row>
    <row r="79" spans="1:14" ht="23.1" customHeight="1" x14ac:dyDescent="0.55000000000000004">
      <c r="A79" s="4" t="s">
        <v>182</v>
      </c>
      <c r="B79" s="5">
        <v>7184867</v>
      </c>
      <c r="C79" s="5">
        <v>182282487722</v>
      </c>
      <c r="D79" s="5">
        <v>167998112128</v>
      </c>
      <c r="E79" s="5">
        <v>25473</v>
      </c>
      <c r="F79" s="5">
        <v>586819943</v>
      </c>
      <c r="G79" s="5">
        <v>9120</v>
      </c>
      <c r="H79" s="5">
        <v>231377462</v>
      </c>
      <c r="I79" s="5">
        <f>Table1[[#This Row],[1034148]]+Table1[[#This Row],[1836801]]-Table1[[#This Row],[576661]]</f>
        <v>7201220</v>
      </c>
      <c r="J79" s="47">
        <v>22770</v>
      </c>
      <c r="K79" s="5">
        <v>182637930203</v>
      </c>
      <c r="L79" s="5">
        <v>163847160851</v>
      </c>
      <c r="M79" s="45">
        <f>(Table1[[#This Row],[45850886825.0000]]/Table1[[#This Row],[Column1]])*100</f>
        <v>0.21490610987692699</v>
      </c>
      <c r="N79" s="57">
        <v>76241276222827</v>
      </c>
    </row>
    <row r="80" spans="1:14" ht="23.1" customHeight="1" x14ac:dyDescent="0.55000000000000004">
      <c r="A80" s="4" t="s">
        <v>183</v>
      </c>
      <c r="B80" s="5">
        <v>4705444</v>
      </c>
      <c r="C80" s="5">
        <v>153788791346</v>
      </c>
      <c r="D80" s="5">
        <v>155302695504</v>
      </c>
      <c r="E80" s="5">
        <v>1569132</v>
      </c>
      <c r="F80" s="5">
        <v>52321556324</v>
      </c>
      <c r="G80" s="5">
        <v>59709</v>
      </c>
      <c r="H80" s="5">
        <v>1953388161</v>
      </c>
      <c r="I80" s="5">
        <f>Table1[[#This Row],[1034148]]+Table1[[#This Row],[1836801]]-Table1[[#This Row],[576661]]</f>
        <v>6214867</v>
      </c>
      <c r="J80" s="47">
        <v>31440</v>
      </c>
      <c r="K80" s="5">
        <v>204156959509</v>
      </c>
      <c r="L80" s="5">
        <v>195246917963</v>
      </c>
      <c r="M80" s="45">
        <f>(Table1[[#This Row],[45850886825.0000]]/Table1[[#This Row],[Column1]])*100</f>
        <v>0.25609083115602693</v>
      </c>
      <c r="N80" s="57">
        <v>76241276222827</v>
      </c>
    </row>
    <row r="81" spans="1:14" ht="23.1" customHeight="1" x14ac:dyDescent="0.55000000000000004">
      <c r="A81" s="4" t="s">
        <v>184</v>
      </c>
      <c r="B81" s="5">
        <v>6981721</v>
      </c>
      <c r="C81" s="5">
        <v>34968330018</v>
      </c>
      <c r="D81" s="5">
        <v>34156527313</v>
      </c>
      <c r="E81" s="5">
        <v>2085181</v>
      </c>
      <c r="F81" s="5">
        <v>10111404864</v>
      </c>
      <c r="G81" s="5">
        <v>589184</v>
      </c>
      <c r="H81" s="5">
        <v>2943250049</v>
      </c>
      <c r="I81" s="5">
        <f>Table1[[#This Row],[1034148]]+Table1[[#This Row],[1836801]]-Table1[[#This Row],[576661]]</f>
        <v>8477718</v>
      </c>
      <c r="J81" s="47">
        <v>4775</v>
      </c>
      <c r="K81" s="5">
        <v>42136484833</v>
      </c>
      <c r="L81" s="5">
        <v>40450337815</v>
      </c>
      <c r="M81" s="45">
        <f>(Table1[[#This Row],[45850886825.0000]]/Table1[[#This Row],[Column1]])*100</f>
        <v>5.3055693476034678E-2</v>
      </c>
      <c r="N81" s="57">
        <v>76241276222827</v>
      </c>
    </row>
    <row r="82" spans="1:14" ht="23.1" customHeight="1" x14ac:dyDescent="0.55000000000000004">
      <c r="A82" s="4" t="s">
        <v>185</v>
      </c>
      <c r="B82" s="5">
        <v>1449902</v>
      </c>
      <c r="C82" s="5">
        <v>38439690564</v>
      </c>
      <c r="D82" s="5">
        <v>36727081891</v>
      </c>
      <c r="E82" s="5">
        <v>230381</v>
      </c>
      <c r="F82" s="5">
        <v>5770674450</v>
      </c>
      <c r="G82" s="5">
        <v>131451</v>
      </c>
      <c r="H82" s="5">
        <v>3471054869</v>
      </c>
      <c r="I82" s="5">
        <f>Table1[[#This Row],[1034148]]+Table1[[#This Row],[1836801]]-Table1[[#This Row],[576661]]</f>
        <v>1548832</v>
      </c>
      <c r="J82" s="47">
        <v>25070</v>
      </c>
      <c r="K82" s="5">
        <v>40739310145</v>
      </c>
      <c r="L82" s="5">
        <v>38799708037</v>
      </c>
      <c r="M82" s="45">
        <f>(Table1[[#This Row],[45850886825.0000]]/Table1[[#This Row],[Column1]])*100</f>
        <v>5.0890685412455339E-2</v>
      </c>
      <c r="N82" s="57">
        <v>76241276222827</v>
      </c>
    </row>
    <row r="83" spans="1:14" ht="23.1" customHeight="1" x14ac:dyDescent="0.55000000000000004">
      <c r="A83" s="4" t="s">
        <v>186</v>
      </c>
      <c r="B83" s="5">
        <v>23646616</v>
      </c>
      <c r="C83" s="5">
        <v>287432229155</v>
      </c>
      <c r="D83" s="5">
        <v>211476368920</v>
      </c>
      <c r="E83" s="5">
        <v>1014350</v>
      </c>
      <c r="F83" s="5">
        <v>9324064042</v>
      </c>
      <c r="G83" s="5">
        <v>461563</v>
      </c>
      <c r="H83" s="5">
        <v>5580215152</v>
      </c>
      <c r="I83" s="5">
        <f>Table1[[#This Row],[1034148]]+Table1[[#This Row],[1836801]]-Table1[[#This Row],[576661]]</f>
        <v>24199403</v>
      </c>
      <c r="J83" s="47">
        <v>9240</v>
      </c>
      <c r="K83" s="5">
        <v>291176078045</v>
      </c>
      <c r="L83" s="5">
        <v>223432545835</v>
      </c>
      <c r="M83" s="45">
        <f>(Table1[[#This Row],[45850886825.0000]]/Table1[[#This Row],[Column1]])*100</f>
        <v>0.2930598186499182</v>
      </c>
      <c r="N83" s="57">
        <v>76241276222827</v>
      </c>
    </row>
    <row r="84" spans="1:14" ht="23.1" customHeight="1" x14ac:dyDescent="0.55000000000000004">
      <c r="A84" s="4" t="s">
        <v>187</v>
      </c>
      <c r="B84" s="5">
        <v>43927155</v>
      </c>
      <c r="C84" s="5">
        <v>290011721489</v>
      </c>
      <c r="D84" s="5">
        <v>201033468263</v>
      </c>
      <c r="E84" s="5">
        <v>7354838</v>
      </c>
      <c r="F84" s="5">
        <v>34930953992</v>
      </c>
      <c r="G84" s="5">
        <v>4695388</v>
      </c>
      <c r="H84" s="5">
        <v>30826562377</v>
      </c>
      <c r="I84" s="5">
        <f>Table1[[#This Row],[1034148]]+Table1[[#This Row],[1836801]]-Table1[[#This Row],[576661]]</f>
        <v>46586605</v>
      </c>
      <c r="J84" s="47">
        <v>4790</v>
      </c>
      <c r="K84" s="5">
        <v>294116113104</v>
      </c>
      <c r="L84" s="5">
        <v>222980244075</v>
      </c>
      <c r="M84" s="45">
        <f>(Table1[[#This Row],[45850886825.0000]]/Table1[[#This Row],[Column1]])*100</f>
        <v>0.29246656813994765</v>
      </c>
      <c r="N84" s="57">
        <v>76241276222827</v>
      </c>
    </row>
    <row r="85" spans="1:14" ht="23.1" customHeight="1" x14ac:dyDescent="0.55000000000000004">
      <c r="A85" s="4" t="s">
        <v>188</v>
      </c>
      <c r="B85" s="5">
        <v>2141176</v>
      </c>
      <c r="C85" s="5">
        <v>48538192772</v>
      </c>
      <c r="D85" s="5">
        <v>42042132081</v>
      </c>
      <c r="E85" s="5">
        <v>464187</v>
      </c>
      <c r="F85" s="5">
        <v>10497542260</v>
      </c>
      <c r="G85" s="5">
        <v>1072378</v>
      </c>
      <c r="H85" s="5">
        <v>24301082612</v>
      </c>
      <c r="I85" s="5">
        <f>Table1[[#This Row],[1034148]]+Table1[[#This Row],[1836801]]-Table1[[#This Row],[576661]]</f>
        <v>1532985</v>
      </c>
      <c r="J85" s="47">
        <v>22330</v>
      </c>
      <c r="K85" s="5">
        <v>34734652420</v>
      </c>
      <c r="L85" s="5">
        <v>34205539071</v>
      </c>
      <c r="M85" s="45">
        <f>(Table1[[#This Row],[45850886825.0000]]/Table1[[#This Row],[Column1]])*100</f>
        <v>4.4864856368653887E-2</v>
      </c>
      <c r="N85" s="57">
        <v>76241276222827</v>
      </c>
    </row>
    <row r="86" spans="1:14" ht="23.1" customHeight="1" x14ac:dyDescent="0.55000000000000004">
      <c r="A86" s="4" t="s">
        <v>189</v>
      </c>
      <c r="B86" s="5">
        <v>4583360</v>
      </c>
      <c r="C86" s="5">
        <v>43319869708</v>
      </c>
      <c r="D86" s="5">
        <v>36547415640</v>
      </c>
      <c r="E86" s="5">
        <v>1029279</v>
      </c>
      <c r="F86" s="5">
        <v>8280461225</v>
      </c>
      <c r="G86" s="5">
        <v>444853</v>
      </c>
      <c r="H86" s="5">
        <v>4185670939</v>
      </c>
      <c r="I86" s="5">
        <f>Table1[[#This Row],[1034148]]+Table1[[#This Row],[1836801]]-Table1[[#This Row],[576661]]</f>
        <v>5167786</v>
      </c>
      <c r="J86" s="47">
        <v>7560</v>
      </c>
      <c r="K86" s="5">
        <v>47414659994</v>
      </c>
      <c r="L86" s="5">
        <v>39038770131</v>
      </c>
      <c r="M86" s="45">
        <f>(Table1[[#This Row],[45850886825.0000]]/Table1[[#This Row],[Column1]])*100</f>
        <v>5.1204245344612431E-2</v>
      </c>
      <c r="N86" s="57">
        <v>76241276222827</v>
      </c>
    </row>
    <row r="87" spans="1:14" ht="23.1" customHeight="1" x14ac:dyDescent="0.55000000000000004">
      <c r="A87" s="4" t="s">
        <v>190</v>
      </c>
      <c r="B87" s="5">
        <v>6937785</v>
      </c>
      <c r="C87" s="5">
        <v>611697638416</v>
      </c>
      <c r="D87" s="5">
        <v>478759298295</v>
      </c>
      <c r="E87" s="5">
        <v>213897</v>
      </c>
      <c r="F87" s="5">
        <v>14786285307</v>
      </c>
      <c r="G87" s="5">
        <v>0</v>
      </c>
      <c r="H87" s="5">
        <v>0</v>
      </c>
      <c r="I87" s="5">
        <f>Table1[[#This Row],[1034148]]+Table1[[#This Row],[1836801]]-Table1[[#This Row],[576661]]</f>
        <v>7151682</v>
      </c>
      <c r="J87" s="47">
        <v>62110</v>
      </c>
      <c r="K87" s="5">
        <v>626483923723</v>
      </c>
      <c r="L87" s="5">
        <v>443853383886</v>
      </c>
      <c r="M87" s="45">
        <f>(Table1[[#This Row],[45850886825.0000]]/Table1[[#This Row],[Column1]])*100</f>
        <v>0.58216940465263123</v>
      </c>
      <c r="N87" s="57">
        <v>76241276222827</v>
      </c>
    </row>
    <row r="88" spans="1:14" ht="23.1" customHeight="1" x14ac:dyDescent="0.55000000000000004">
      <c r="A88" s="4" t="s">
        <v>191</v>
      </c>
      <c r="B88" s="5">
        <v>170850259</v>
      </c>
      <c r="C88" s="5">
        <v>1911451311982</v>
      </c>
      <c r="D88" s="5">
        <v>1101146662582</v>
      </c>
      <c r="E88" s="5">
        <v>799028</v>
      </c>
      <c r="F88" s="5">
        <v>5074744111</v>
      </c>
      <c r="G88" s="5">
        <v>39372</v>
      </c>
      <c r="H88" s="5">
        <v>440185667</v>
      </c>
      <c r="I88" s="5">
        <f>Table1[[#This Row],[1034148]]+Table1[[#This Row],[1836801]]-Table1[[#This Row],[576661]]</f>
        <v>171609915</v>
      </c>
      <c r="J88" s="47">
        <v>5660</v>
      </c>
      <c r="K88" s="5">
        <v>1916085870426</v>
      </c>
      <c r="L88" s="5">
        <v>970573921693</v>
      </c>
      <c r="M88" s="45">
        <f>(Table1[[#This Row],[45850886825.0000]]/Table1[[#This Row],[Column1]])*100</f>
        <v>1.2730294792762211</v>
      </c>
      <c r="N88" s="57">
        <v>76241276222827</v>
      </c>
    </row>
    <row r="89" spans="1:14" ht="23.1" customHeight="1" x14ac:dyDescent="0.55000000000000004">
      <c r="A89" s="4" t="s">
        <v>192</v>
      </c>
      <c r="B89" s="5">
        <v>9461232</v>
      </c>
      <c r="C89" s="5">
        <v>168628450738</v>
      </c>
      <c r="D89" s="5">
        <v>161380487788</v>
      </c>
      <c r="E89" s="5">
        <v>406405</v>
      </c>
      <c r="F89" s="5">
        <v>7217531757</v>
      </c>
      <c r="G89" s="5">
        <v>223631</v>
      </c>
      <c r="H89" s="5">
        <v>3985800370</v>
      </c>
      <c r="I89" s="5">
        <f>Table1[[#This Row],[1034148]]+Table1[[#This Row],[1836801]]-Table1[[#This Row],[576661]]</f>
        <v>9644006</v>
      </c>
      <c r="J89" s="47">
        <v>17560</v>
      </c>
      <c r="K89" s="5">
        <v>171860182125</v>
      </c>
      <c r="L89" s="5">
        <v>169220040318</v>
      </c>
      <c r="M89" s="45">
        <f>(Table1[[#This Row],[45850886825.0000]]/Table1[[#This Row],[Column1]])*100</f>
        <v>0.22195331545005631</v>
      </c>
      <c r="N89" s="57">
        <v>76241276222827</v>
      </c>
    </row>
    <row r="90" spans="1:14" ht="23.1" customHeight="1" x14ac:dyDescent="0.55000000000000004">
      <c r="A90" s="4" t="s">
        <v>193</v>
      </c>
      <c r="B90" s="5">
        <v>5990508</v>
      </c>
      <c r="C90" s="5">
        <v>67718567478</v>
      </c>
      <c r="D90" s="5">
        <v>62613091540</v>
      </c>
      <c r="E90" s="5">
        <v>0</v>
      </c>
      <c r="F90" s="5">
        <v>0</v>
      </c>
      <c r="G90" s="5">
        <v>0</v>
      </c>
      <c r="H90" s="5">
        <v>0</v>
      </c>
      <c r="I90" s="5">
        <f>Table1[[#This Row],[1034148]]+Table1[[#This Row],[1836801]]-Table1[[#This Row],[576661]]</f>
        <v>5990508</v>
      </c>
      <c r="J90" s="47">
        <v>9599</v>
      </c>
      <c r="K90" s="5">
        <v>67718567478</v>
      </c>
      <c r="L90" s="5">
        <v>57459184102</v>
      </c>
      <c r="M90" s="45">
        <f>(Table1[[#This Row],[45850886825.0000]]/Table1[[#This Row],[Column1]])*100</f>
        <v>7.5364929535107178E-2</v>
      </c>
      <c r="N90" s="57">
        <v>76241276222827</v>
      </c>
    </row>
    <row r="91" spans="1:14" ht="23.1" customHeight="1" x14ac:dyDescent="0.55000000000000004">
      <c r="A91" s="4" t="s">
        <v>194</v>
      </c>
      <c r="B91" s="5">
        <v>8266681</v>
      </c>
      <c r="C91" s="5">
        <v>136032964896</v>
      </c>
      <c r="D91" s="5">
        <v>93177293081</v>
      </c>
      <c r="E91" s="5">
        <v>0</v>
      </c>
      <c r="F91" s="5">
        <v>0</v>
      </c>
      <c r="G91" s="5">
        <v>8266681</v>
      </c>
      <c r="H91" s="5">
        <f>16456+136032948440</f>
        <v>136032964896</v>
      </c>
      <c r="I91" s="5">
        <f>Table1[[#This Row],[1034148]]+Table1[[#This Row],[1836801]]-Table1[[#This Row],[576661]]</f>
        <v>0</v>
      </c>
      <c r="J91" s="5"/>
      <c r="K91" s="5">
        <v>0</v>
      </c>
      <c r="L91" s="5">
        <v>0</v>
      </c>
      <c r="M91" s="45">
        <f>(Table1[[#This Row],[45850886825.0000]]/Table1[[#This Row],[Column1]])*100</f>
        <v>0</v>
      </c>
      <c r="N91" s="57">
        <v>76241276222827</v>
      </c>
    </row>
    <row r="92" spans="1:14" ht="23.1" customHeight="1" x14ac:dyDescent="0.55000000000000004">
      <c r="A92" s="4" t="s">
        <v>195</v>
      </c>
      <c r="B92" s="5">
        <v>5647657</v>
      </c>
      <c r="C92" s="5">
        <v>116837708912</v>
      </c>
      <c r="D92" s="5">
        <v>93454120772</v>
      </c>
      <c r="E92" s="5">
        <v>0</v>
      </c>
      <c r="F92" s="5">
        <v>0</v>
      </c>
      <c r="G92" s="5">
        <v>5647657</v>
      </c>
      <c r="H92" s="5">
        <v>116837708912</v>
      </c>
      <c r="I92" s="5">
        <f>Table1[[#This Row],[1034148]]+Table1[[#This Row],[1836801]]-Table1[[#This Row],[576661]]</f>
        <v>0</v>
      </c>
      <c r="J92" s="5"/>
      <c r="K92" s="5">
        <v>0</v>
      </c>
      <c r="L92" s="5">
        <v>0</v>
      </c>
      <c r="M92" s="45">
        <f>(Table1[[#This Row],[45850886825.0000]]/Table1[[#This Row],[Column1]])*100</f>
        <v>0</v>
      </c>
      <c r="N92" s="57">
        <v>76241276222827</v>
      </c>
    </row>
    <row r="93" spans="1:14" ht="23.1" customHeight="1" x14ac:dyDescent="0.55000000000000004">
      <c r="A93" s="4" t="s">
        <v>196</v>
      </c>
      <c r="B93" s="5">
        <v>7033214</v>
      </c>
      <c r="C93" s="5">
        <v>129383498248</v>
      </c>
      <c r="D93" s="5">
        <v>76322654708</v>
      </c>
      <c r="E93" s="5">
        <v>0</v>
      </c>
      <c r="F93" s="5">
        <v>0</v>
      </c>
      <c r="G93" s="5">
        <v>0</v>
      </c>
      <c r="H93" s="5">
        <v>0</v>
      </c>
      <c r="I93" s="5">
        <f>Table1[[#This Row],[1034148]]+Table1[[#This Row],[1836801]]-Table1[[#This Row],[576661]]</f>
        <v>7033214</v>
      </c>
      <c r="J93" s="47">
        <v>11480</v>
      </c>
      <c r="K93" s="5">
        <v>129383498248</v>
      </c>
      <c r="L93" s="5">
        <v>80679933336</v>
      </c>
      <c r="M93" s="45">
        <f>(Table1[[#This Row],[45850886825.0000]]/Table1[[#This Row],[Column1]])*100</f>
        <v>0.10582185573625542</v>
      </c>
      <c r="N93" s="57">
        <v>76241276222827</v>
      </c>
    </row>
    <row r="94" spans="1:14" ht="23.1" customHeight="1" x14ac:dyDescent="0.55000000000000004">
      <c r="A94" s="4" t="s">
        <v>197</v>
      </c>
      <c r="B94" s="5">
        <v>185014989</v>
      </c>
      <c r="C94" s="5">
        <v>1874421356421</v>
      </c>
      <c r="D94" s="5">
        <v>1860027488100</v>
      </c>
      <c r="E94" s="5">
        <v>0</v>
      </c>
      <c r="F94" s="5">
        <v>0</v>
      </c>
      <c r="G94" s="5">
        <v>2</v>
      </c>
      <c r="H94" s="5">
        <v>20262</v>
      </c>
      <c r="I94" s="5">
        <f>Table1[[#This Row],[1034148]]+Table1[[#This Row],[1836801]]-Table1[[#This Row],[576661]]</f>
        <v>185014987</v>
      </c>
      <c r="J94" s="47">
        <v>8630</v>
      </c>
      <c r="K94" s="5">
        <v>1874421336159</v>
      </c>
      <c r="L94" s="5">
        <v>1595465861515</v>
      </c>
      <c r="M94" s="45">
        <f>(Table1[[#This Row],[45850886825.0000]]/Table1[[#This Row],[Column1]])*100</f>
        <v>2.0926536655184029</v>
      </c>
      <c r="N94" s="57">
        <v>76241276222827</v>
      </c>
    </row>
    <row r="95" spans="1:14" ht="23.1" customHeight="1" x14ac:dyDescent="0.55000000000000004">
      <c r="A95" s="4" t="s">
        <v>198</v>
      </c>
      <c r="B95" s="5">
        <v>31158787</v>
      </c>
      <c r="C95" s="5">
        <v>376739510224</v>
      </c>
      <c r="D95" s="5">
        <v>380688984578</v>
      </c>
      <c r="E95" s="5">
        <v>3668844</v>
      </c>
      <c r="F95" s="5">
        <v>45008429731</v>
      </c>
      <c r="G95" s="5">
        <v>3253640</v>
      </c>
      <c r="H95" s="5">
        <v>39324250399</v>
      </c>
      <c r="I95" s="5">
        <f>Table1[[#This Row],[1034148]]+Table1[[#This Row],[1836801]]-Table1[[#This Row],[576661]]</f>
        <v>31573991</v>
      </c>
      <c r="J95" s="47">
        <v>12434</v>
      </c>
      <c r="K95" s="5">
        <v>382423689556</v>
      </c>
      <c r="L95" s="5">
        <v>392517393297</v>
      </c>
      <c r="M95" s="45">
        <f>(Table1[[#This Row],[45850886825.0000]]/Table1[[#This Row],[Column1]])*100</f>
        <v>0.51483581170625581</v>
      </c>
      <c r="N95" s="57">
        <v>76241276222827</v>
      </c>
    </row>
    <row r="96" spans="1:14" ht="23.1" customHeight="1" x14ac:dyDescent="0.55000000000000004">
      <c r="A96" s="4" t="s">
        <v>199</v>
      </c>
      <c r="B96" s="5">
        <v>26977706</v>
      </c>
      <c r="C96" s="5">
        <v>989916674802</v>
      </c>
      <c r="D96" s="5">
        <v>993213805588</v>
      </c>
      <c r="E96" s="5">
        <v>4186417</v>
      </c>
      <c r="F96" s="5">
        <v>155028276887</v>
      </c>
      <c r="G96" s="5">
        <v>4446212</v>
      </c>
      <c r="H96" s="5">
        <v>163191663314</v>
      </c>
      <c r="I96" s="5">
        <f>Table1[[#This Row],[1034148]]+Table1[[#This Row],[1836801]]-Table1[[#This Row],[576661]]</f>
        <v>26717911</v>
      </c>
      <c r="J96" s="47">
        <v>37427</v>
      </c>
      <c r="K96" s="5">
        <v>981753288375</v>
      </c>
      <c r="L96" s="5">
        <v>999783760452</v>
      </c>
      <c r="M96" s="45">
        <f>(Table1[[#This Row],[45850886825.0000]]/Table1[[#This Row],[Column1]])*100</f>
        <v>1.3113418478593883</v>
      </c>
      <c r="N96" s="57">
        <v>76241276222827</v>
      </c>
    </row>
    <row r="97" spans="1:14" ht="23.1" customHeight="1" x14ac:dyDescent="0.55000000000000004">
      <c r="A97" s="4" t="s">
        <v>200</v>
      </c>
      <c r="B97" s="5">
        <v>25118095</v>
      </c>
      <c r="C97" s="5">
        <v>345287827010</v>
      </c>
      <c r="D97" s="5">
        <v>346690284858</v>
      </c>
      <c r="E97" s="5">
        <v>11175198</v>
      </c>
      <c r="F97" s="5">
        <v>155029058759</v>
      </c>
      <c r="G97" s="5">
        <v>0</v>
      </c>
      <c r="H97" s="5">
        <v>0</v>
      </c>
      <c r="I97" s="5">
        <f>Table1[[#This Row],[1034148]]+Table1[[#This Row],[1836801]]-Table1[[#This Row],[576661]]</f>
        <v>36293293</v>
      </c>
      <c r="J97" s="47">
        <v>14047</v>
      </c>
      <c r="K97" s="5">
        <v>500316885769</v>
      </c>
      <c r="L97" s="5">
        <v>509716297047</v>
      </c>
      <c r="M97" s="45">
        <f>(Table1[[#This Row],[45850886825.0000]]/Table1[[#This Row],[Column1]])*100</f>
        <v>0.66855687929104801</v>
      </c>
      <c r="N97" s="57">
        <v>76241276222827</v>
      </c>
    </row>
    <row r="98" spans="1:14" ht="23.1" customHeight="1" x14ac:dyDescent="0.55000000000000004">
      <c r="A98" s="4" t="s">
        <v>201</v>
      </c>
      <c r="B98" s="5">
        <v>46740631</v>
      </c>
      <c r="C98" s="5">
        <v>2157283084859</v>
      </c>
      <c r="D98" s="5">
        <v>2187331773041</v>
      </c>
      <c r="E98" s="5">
        <v>11353963</v>
      </c>
      <c r="F98" s="5">
        <v>535099733665</v>
      </c>
      <c r="G98" s="5">
        <v>9601321</v>
      </c>
      <c r="H98" s="5">
        <v>445200958031</v>
      </c>
      <c r="I98" s="5">
        <f>Table1[[#This Row],[1034148]]+Table1[[#This Row],[1836801]]-Table1[[#This Row],[576661]]</f>
        <v>48493273</v>
      </c>
      <c r="J98" s="47">
        <v>47623</v>
      </c>
      <c r="K98" s="5">
        <v>2247181860493</v>
      </c>
      <c r="L98" s="5">
        <v>2308962128574</v>
      </c>
      <c r="M98" s="45">
        <f>(Table1[[#This Row],[45850886825.0000]]/Table1[[#This Row],[Column1]])*100</f>
        <v>3.0284935443967367</v>
      </c>
      <c r="N98" s="57">
        <v>76241276222827</v>
      </c>
    </row>
    <row r="99" spans="1:14" ht="23.1" customHeight="1" x14ac:dyDescent="0.55000000000000004">
      <c r="A99" s="4" t="s">
        <v>202</v>
      </c>
      <c r="B99" s="5">
        <v>45919505</v>
      </c>
      <c r="C99" s="5">
        <v>607261535531</v>
      </c>
      <c r="D99" s="5">
        <v>609008023456</v>
      </c>
      <c r="E99" s="5">
        <v>13124747</v>
      </c>
      <c r="F99" s="5">
        <v>175032817439</v>
      </c>
      <c r="G99" s="5">
        <v>26672570</v>
      </c>
      <c r="H99" s="5">
        <v>353093047223</v>
      </c>
      <c r="I99" s="5">
        <f>Table1[[#This Row],[1034148]]+Table1[[#This Row],[1836801]]-Table1[[#This Row],[576661]]</f>
        <v>32371682</v>
      </c>
      <c r="J99" s="47">
        <v>13450</v>
      </c>
      <c r="K99" s="5">
        <v>429201305747</v>
      </c>
      <c r="L99" s="5">
        <v>435317485602</v>
      </c>
      <c r="M99" s="45">
        <f>(Table1[[#This Row],[45850886825.0000]]/Table1[[#This Row],[Column1]])*100</f>
        <v>0.57097350302704386</v>
      </c>
      <c r="N99" s="57">
        <v>76241276222827</v>
      </c>
    </row>
    <row r="100" spans="1:14" ht="23.1" customHeight="1" x14ac:dyDescent="0.55000000000000004">
      <c r="A100" s="4" t="s">
        <v>203</v>
      </c>
      <c r="B100" s="5">
        <v>121773718</v>
      </c>
      <c r="C100" s="5">
        <v>2058278263145</v>
      </c>
      <c r="D100" s="5">
        <v>2103611798470</v>
      </c>
      <c r="E100" s="5">
        <v>16923319</v>
      </c>
      <c r="F100" s="5">
        <v>295055136404</v>
      </c>
      <c r="G100" s="5">
        <v>25624096</v>
      </c>
      <c r="H100" s="5">
        <v>435089053079</v>
      </c>
      <c r="I100" s="5">
        <f>Table1[[#This Row],[1034148]]+Table1[[#This Row],[1836801]]-Table1[[#This Row],[576661]]</f>
        <v>113072941</v>
      </c>
      <c r="J100" s="47">
        <v>17577</v>
      </c>
      <c r="K100" s="5">
        <v>1918244346470</v>
      </c>
      <c r="L100" s="5">
        <v>1987110430926</v>
      </c>
      <c r="M100" s="45">
        <f>(Table1[[#This Row],[45850886825.0000]]/Table1[[#This Row],[Column1]])*100</f>
        <v>2.6063446591821999</v>
      </c>
      <c r="N100" s="57">
        <v>76241276222827</v>
      </c>
    </row>
    <row r="101" spans="1:14" ht="23.1" customHeight="1" x14ac:dyDescent="0.55000000000000004">
      <c r="A101" s="4" t="s">
        <v>204</v>
      </c>
      <c r="B101" s="5">
        <v>136897077</v>
      </c>
      <c r="C101" s="5">
        <v>2106061748393</v>
      </c>
      <c r="D101" s="5">
        <v>2125749850144</v>
      </c>
      <c r="E101" s="5">
        <v>0</v>
      </c>
      <c r="F101" s="5">
        <v>0</v>
      </c>
      <c r="G101" s="5">
        <v>15104314</v>
      </c>
      <c r="H101" s="5">
        <v>231702854372</v>
      </c>
      <c r="I101" s="5">
        <f>Table1[[#This Row],[1034148]]+Table1[[#This Row],[1836801]]-Table1[[#This Row],[576661]]</f>
        <v>121792763</v>
      </c>
      <c r="J101" s="47">
        <v>15775</v>
      </c>
      <c r="K101" s="5">
        <v>1874358894021</v>
      </c>
      <c r="L101" s="5">
        <v>1920920596258</v>
      </c>
      <c r="M101" s="45">
        <f>(Table1[[#This Row],[45850886825.0000]]/Table1[[#This Row],[Column1]])*100</f>
        <v>2.5195283859674786</v>
      </c>
      <c r="N101" s="57">
        <v>76241276222827</v>
      </c>
    </row>
    <row r="102" spans="1:14" ht="23.1" customHeight="1" x14ac:dyDescent="0.55000000000000004">
      <c r="A102" s="4" t="s">
        <v>205</v>
      </c>
      <c r="B102" s="5">
        <v>0</v>
      </c>
      <c r="C102" s="5">
        <v>0</v>
      </c>
      <c r="D102" s="5">
        <v>0</v>
      </c>
      <c r="E102" s="5">
        <v>42701555</v>
      </c>
      <c r="F102" s="5">
        <v>515071551647</v>
      </c>
      <c r="G102" s="5">
        <v>409903</v>
      </c>
      <c r="H102" s="5">
        <v>4943699942</v>
      </c>
      <c r="I102" s="5">
        <f>Table1[[#This Row],[1034148]]+Table1[[#This Row],[1836801]]-Table1[[#This Row],[576661]]</f>
        <v>42291652</v>
      </c>
      <c r="J102" s="47">
        <v>12212</v>
      </c>
      <c r="K102" s="5">
        <v>510127851705</v>
      </c>
      <c r="L102" s="5">
        <v>516368816937</v>
      </c>
      <c r="M102" s="45">
        <f>(Table1[[#This Row],[45850886825.0000]]/Table1[[#This Row],[Column1]])*100</f>
        <v>0.67728249383946793</v>
      </c>
      <c r="N102" s="57">
        <v>76241276222827</v>
      </c>
    </row>
    <row r="103" spans="1:14" ht="23.1" customHeight="1" x14ac:dyDescent="0.55000000000000004">
      <c r="A103" s="4" t="s">
        <v>206</v>
      </c>
      <c r="B103" s="5">
        <v>86448159</v>
      </c>
      <c r="C103" s="5">
        <v>2059193002258</v>
      </c>
      <c r="D103" s="5">
        <v>2067070859947</v>
      </c>
      <c r="E103" s="5">
        <v>738197255</v>
      </c>
      <c r="F103" s="5">
        <v>17810515625039</v>
      </c>
      <c r="G103" s="5">
        <v>804719421</v>
      </c>
      <c r="H103" s="5">
        <v>19385547629298</v>
      </c>
      <c r="I103" s="5">
        <f>Table1[[#This Row],[1034148]]+Table1[[#This Row],[1836801]]-Table1[[#This Row],[576661]]</f>
        <v>19925993</v>
      </c>
      <c r="J103" s="47">
        <v>24328</v>
      </c>
      <c r="K103" s="5">
        <v>484160997999</v>
      </c>
      <c r="L103" s="5">
        <v>484741379225</v>
      </c>
      <c r="M103" s="45">
        <f>(Table1[[#This Row],[45850886825.0000]]/Table1[[#This Row],[Column1]])*100</f>
        <v>0.63579914088566392</v>
      </c>
      <c r="N103" s="57">
        <v>76241276222827</v>
      </c>
    </row>
    <row r="104" spans="1:14" ht="23.1" customHeight="1" thickBot="1" x14ac:dyDescent="0.6">
      <c r="A104" s="4" t="s">
        <v>98</v>
      </c>
      <c r="B104" s="5"/>
      <c r="C104" s="49">
        <f>SUM(C10:C103)</f>
        <v>81605134014787</v>
      </c>
      <c r="D104" s="49">
        <f>SUM(D10:D103)</f>
        <v>76534205980641</v>
      </c>
      <c r="E104" s="5"/>
      <c r="F104" s="49">
        <f>SUM(F10:F103)</f>
        <v>21526747879459</v>
      </c>
      <c r="G104" s="5"/>
      <c r="H104" s="49">
        <f>SUM(H10:H103)</f>
        <v>22238625593143</v>
      </c>
      <c r="I104" s="5"/>
      <c r="J104" s="5"/>
      <c r="K104" s="49">
        <f>SUM(K10:K103)</f>
        <v>80893256301103</v>
      </c>
      <c r="L104" s="49">
        <f>SUM(L10:L103)</f>
        <v>68796402762629</v>
      </c>
      <c r="M104" s="50">
        <f>SUM(M10:M103)</f>
        <v>90.23511432516004</v>
      </c>
    </row>
    <row r="105" spans="1:14" ht="23.1" customHeight="1" thickTop="1" x14ac:dyDescent="0.55000000000000004">
      <c r="A105" s="4" t="s">
        <v>99</v>
      </c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45"/>
    </row>
  </sheetData>
  <mergeCells count="19">
    <mergeCell ref="A1:M1"/>
    <mergeCell ref="A2:M2"/>
    <mergeCell ref="A3:M3"/>
    <mergeCell ref="A8:A9"/>
    <mergeCell ref="E8:F8"/>
    <mergeCell ref="G8:H8"/>
    <mergeCell ref="K8:K9"/>
    <mergeCell ref="I8:I9"/>
    <mergeCell ref="C8:C9"/>
    <mergeCell ref="B8:B9"/>
    <mergeCell ref="A5:M5"/>
    <mergeCell ref="A4:M4"/>
    <mergeCell ref="E7:H7"/>
    <mergeCell ref="B7:D7"/>
    <mergeCell ref="I7:M7"/>
    <mergeCell ref="D8:D9"/>
    <mergeCell ref="L8:L9"/>
    <mergeCell ref="J8:J9"/>
    <mergeCell ref="M8:M9"/>
  </mergeCells>
  <pageMargins left="0.7" right="0.7" top="0.75" bottom="0.75" header="0.3" footer="0.3"/>
  <pageSetup paperSize="9" scale="61" orientation="landscape" r:id="rId1"/>
  <headerFooter differentOddEven="1" differentFirst="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rightToLeft="1" view="pageBreakPreview" zoomScale="106" zoomScaleNormal="100" zoomScaleSheetLayoutView="106" workbookViewId="0">
      <selection activeCell="R15" sqref="R15"/>
    </sheetView>
  </sheetViews>
  <sheetFormatPr defaultRowHeight="20.25" x14ac:dyDescent="0.55000000000000004"/>
  <cols>
    <col min="1" max="1" width="28.28515625" style="34" bestFit="1" customWidth="1"/>
    <col min="2" max="2" width="11.42578125" style="34" customWidth="1"/>
    <col min="3" max="3" width="11.28515625" style="34" customWidth="1"/>
    <col min="4" max="5" width="9.28515625" style="34" bestFit="1" customWidth="1"/>
    <col min="6" max="6" width="11.140625" style="34" bestFit="1" customWidth="1"/>
    <col min="7" max="7" width="10" style="34" customWidth="1"/>
    <col min="8" max="8" width="7.140625" style="34" bestFit="1" customWidth="1"/>
    <col min="9" max="9" width="15.42578125" style="34" bestFit="1" customWidth="1"/>
    <col min="10" max="10" width="15.5703125" style="34" bestFit="1" customWidth="1"/>
    <col min="11" max="11" width="5.85546875" style="34" bestFit="1" customWidth="1"/>
    <col min="12" max="12" width="10" style="34" bestFit="1" customWidth="1"/>
    <col min="13" max="13" width="6.28515625" style="34" bestFit="1" customWidth="1"/>
    <col min="14" max="14" width="14.7109375" style="34" bestFit="1" customWidth="1"/>
    <col min="15" max="15" width="7.7109375" style="34" bestFit="1" customWidth="1"/>
    <col min="16" max="16" width="8.140625" style="34" bestFit="1" customWidth="1"/>
    <col min="17" max="18" width="15.42578125" style="34" bestFit="1" customWidth="1"/>
    <col min="19" max="19" width="9.5703125" style="52" customWidth="1"/>
    <col min="20" max="20" width="4.140625" style="53" hidden="1" customWidth="1"/>
    <col min="21" max="16384" width="9.140625" style="33"/>
  </cols>
  <sheetData>
    <row r="1" spans="1:20" ht="25.5" x14ac:dyDescent="0.55000000000000004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20" ht="25.5" x14ac:dyDescent="0.55000000000000004">
      <c r="A2" s="76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</row>
    <row r="3" spans="1:20" ht="25.5" x14ac:dyDescent="0.55000000000000004">
      <c r="A3" s="76" t="s">
        <v>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</row>
    <row r="4" spans="1:20" ht="25.5" x14ac:dyDescent="0.55000000000000004">
      <c r="A4" s="77" t="s">
        <v>207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</row>
    <row r="6" spans="1:20" ht="18" customHeight="1" x14ac:dyDescent="0.55000000000000004">
      <c r="A6" s="66" t="s">
        <v>208</v>
      </c>
      <c r="B6" s="66"/>
      <c r="C6" s="66"/>
      <c r="D6" s="66"/>
      <c r="E6" s="66"/>
      <c r="F6" s="66"/>
      <c r="G6" s="66"/>
      <c r="H6" s="66" t="s">
        <v>5</v>
      </c>
      <c r="I6" s="66"/>
      <c r="J6" s="66"/>
      <c r="K6" s="75" t="s">
        <v>6</v>
      </c>
      <c r="L6" s="75"/>
      <c r="M6" s="75"/>
      <c r="N6" s="75"/>
      <c r="O6" s="66" t="s">
        <v>7</v>
      </c>
      <c r="P6" s="66"/>
      <c r="Q6" s="66"/>
      <c r="R6" s="66"/>
      <c r="S6" s="66"/>
    </row>
    <row r="7" spans="1:20" ht="26.25" customHeight="1" x14ac:dyDescent="0.55000000000000004">
      <c r="A7" s="72" t="s">
        <v>209</v>
      </c>
      <c r="B7" s="78" t="s">
        <v>374</v>
      </c>
      <c r="C7" s="79" t="s">
        <v>375</v>
      </c>
      <c r="D7" s="68" t="s">
        <v>376</v>
      </c>
      <c r="E7" s="73" t="s">
        <v>210</v>
      </c>
      <c r="F7" s="71" t="s">
        <v>211</v>
      </c>
      <c r="G7" s="79" t="s">
        <v>377</v>
      </c>
      <c r="H7" s="67" t="s">
        <v>105</v>
      </c>
      <c r="I7" s="67" t="s">
        <v>106</v>
      </c>
      <c r="J7" s="67" t="s">
        <v>107</v>
      </c>
      <c r="K7" s="71" t="s">
        <v>108</v>
      </c>
      <c r="L7" s="71"/>
      <c r="M7" s="71" t="s">
        <v>109</v>
      </c>
      <c r="N7" s="71"/>
      <c r="O7" s="67" t="s">
        <v>105</v>
      </c>
      <c r="P7" s="67" t="s">
        <v>212</v>
      </c>
      <c r="Q7" s="67" t="s">
        <v>106</v>
      </c>
      <c r="R7" s="67" t="s">
        <v>107</v>
      </c>
      <c r="S7" s="80" t="s">
        <v>378</v>
      </c>
    </row>
    <row r="8" spans="1:20" s="34" customFormat="1" ht="40.5" customHeight="1" thickBot="1" x14ac:dyDescent="0.3">
      <c r="A8" s="66"/>
      <c r="B8" s="75"/>
      <c r="C8" s="75"/>
      <c r="D8" s="66"/>
      <c r="E8" s="75"/>
      <c r="F8" s="75"/>
      <c r="G8" s="75"/>
      <c r="H8" s="66"/>
      <c r="I8" s="66"/>
      <c r="J8" s="66"/>
      <c r="K8" s="24" t="s">
        <v>105</v>
      </c>
      <c r="L8" s="24" t="s">
        <v>111</v>
      </c>
      <c r="M8" s="24" t="s">
        <v>105</v>
      </c>
      <c r="N8" s="24" t="s">
        <v>112</v>
      </c>
      <c r="O8" s="66"/>
      <c r="P8" s="66"/>
      <c r="Q8" s="66"/>
      <c r="R8" s="66"/>
      <c r="S8" s="70"/>
      <c r="T8" s="54"/>
    </row>
    <row r="9" spans="1:20" ht="23.1" customHeight="1" x14ac:dyDescent="0.55000000000000004">
      <c r="A9" s="5" t="s">
        <v>213</v>
      </c>
      <c r="B9" s="5" t="s">
        <v>214</v>
      </c>
      <c r="C9" s="5" t="s">
        <v>214</v>
      </c>
      <c r="D9" s="5" t="s">
        <v>215</v>
      </c>
      <c r="E9" s="5" t="s">
        <v>216</v>
      </c>
      <c r="F9" s="48">
        <v>1000000</v>
      </c>
      <c r="G9" s="48">
        <v>15</v>
      </c>
      <c r="H9" s="5">
        <v>39944</v>
      </c>
      <c r="I9" s="5">
        <v>39972959400</v>
      </c>
      <c r="J9" s="5">
        <v>38318438977</v>
      </c>
      <c r="K9" s="5">
        <v>0</v>
      </c>
      <c r="L9" s="5">
        <v>0</v>
      </c>
      <c r="M9" s="5">
        <v>0</v>
      </c>
      <c r="N9" s="5">
        <v>0</v>
      </c>
      <c r="O9" s="5">
        <v>39944</v>
      </c>
      <c r="P9" s="47">
        <v>930000</v>
      </c>
      <c r="Q9" s="5">
        <f>Table2[[#This Row],[39972959400.0000]]+Table2[[#This Row],[Column12]]-Table2[[#This Row],[Column14]]</f>
        <v>39972959400</v>
      </c>
      <c r="R9" s="5">
        <v>37120987759</v>
      </c>
      <c r="S9" s="45">
        <f>(Table2[[#This Row],[37120987759.0000]]/Table2[[#This Row],[Column1]])*100</f>
        <v>4.8688833133522236E-2</v>
      </c>
      <c r="T9" s="53">
        <v>76241276222827</v>
      </c>
    </row>
    <row r="10" spans="1:20" ht="23.1" customHeight="1" x14ac:dyDescent="0.55000000000000004">
      <c r="A10" s="5" t="s">
        <v>217</v>
      </c>
      <c r="B10" s="5" t="s">
        <v>214</v>
      </c>
      <c r="C10" s="5" t="s">
        <v>214</v>
      </c>
      <c r="D10" s="5" t="s">
        <v>218</v>
      </c>
      <c r="E10" s="5" t="s">
        <v>219</v>
      </c>
      <c r="F10" s="48">
        <v>1000000</v>
      </c>
      <c r="G10" s="48">
        <v>15</v>
      </c>
      <c r="H10" s="5">
        <v>286100</v>
      </c>
      <c r="I10" s="5">
        <v>286177152501</v>
      </c>
      <c r="J10" s="5">
        <v>280171867029</v>
      </c>
      <c r="K10" s="5">
        <v>0</v>
      </c>
      <c r="L10" s="5">
        <v>0</v>
      </c>
      <c r="M10" s="5">
        <v>0</v>
      </c>
      <c r="N10" s="5">
        <v>0</v>
      </c>
      <c r="O10" s="5">
        <v>286100</v>
      </c>
      <c r="P10" s="47">
        <v>997990</v>
      </c>
      <c r="Q10" s="5">
        <f>Table2[[#This Row],[39972959400.0000]]+Table2[[#This Row],[Column12]]-Table2[[#This Row],[Column14]]</f>
        <v>286177152501</v>
      </c>
      <c r="R10" s="5">
        <v>285317933424</v>
      </c>
      <c r="S10" s="45">
        <f>(Table2[[#This Row],[37120987759.0000]]/Table2[[#This Row],[Column1]])*100</f>
        <v>0.37423026942795912</v>
      </c>
      <c r="T10" s="53">
        <v>76241276222827</v>
      </c>
    </row>
    <row r="11" spans="1:20" ht="23.1" customHeight="1" x14ac:dyDescent="0.55000000000000004">
      <c r="A11" s="5" t="s">
        <v>220</v>
      </c>
      <c r="B11" s="5" t="s">
        <v>214</v>
      </c>
      <c r="C11" s="5" t="s">
        <v>214</v>
      </c>
      <c r="D11" s="5" t="s">
        <v>218</v>
      </c>
      <c r="E11" s="5" t="s">
        <v>221</v>
      </c>
      <c r="F11" s="48">
        <v>1000000</v>
      </c>
      <c r="G11" s="48">
        <v>15</v>
      </c>
      <c r="H11" s="5">
        <v>30000</v>
      </c>
      <c r="I11" s="5">
        <v>30021750000</v>
      </c>
      <c r="J11" s="5">
        <v>28479337500</v>
      </c>
      <c r="K11" s="5">
        <v>0</v>
      </c>
      <c r="L11" s="5">
        <v>0</v>
      </c>
      <c r="M11" s="5">
        <v>30000</v>
      </c>
      <c r="N11" s="5">
        <f>31162625814-1140875814</f>
        <v>30021750000</v>
      </c>
      <c r="O11" s="5">
        <v>0</v>
      </c>
      <c r="P11" s="5"/>
      <c r="Q11" s="5">
        <f>Table2[[#This Row],[39972959400.0000]]+Table2[[#This Row],[Column12]]-Table2[[#This Row],[Column14]]</f>
        <v>0</v>
      </c>
      <c r="R11" s="5">
        <v>0</v>
      </c>
      <c r="S11" s="45">
        <f>(Table2[[#This Row],[37120987759.0000]]/Table2[[#This Row],[Column1]])*100</f>
        <v>0</v>
      </c>
      <c r="T11" s="53">
        <v>76241276222827</v>
      </c>
    </row>
    <row r="12" spans="1:20" ht="23.1" customHeight="1" x14ac:dyDescent="0.55000000000000004">
      <c r="A12" s="5" t="s">
        <v>222</v>
      </c>
      <c r="B12" s="5" t="s">
        <v>214</v>
      </c>
      <c r="C12" s="5" t="s">
        <v>214</v>
      </c>
      <c r="D12" s="5" t="s">
        <v>223</v>
      </c>
      <c r="E12" s="5" t="s">
        <v>224</v>
      </c>
      <c r="F12" s="48">
        <v>1000000</v>
      </c>
      <c r="G12" s="48">
        <v>18</v>
      </c>
      <c r="H12" s="5">
        <v>5500</v>
      </c>
      <c r="I12" s="5">
        <v>5503987500</v>
      </c>
      <c r="J12" s="5">
        <v>5496012500</v>
      </c>
      <c r="K12" s="5">
        <v>0</v>
      </c>
      <c r="L12" s="5">
        <v>0</v>
      </c>
      <c r="M12" s="5">
        <v>5500</v>
      </c>
      <c r="N12" s="5">
        <f>5533785144-29797644</f>
        <v>5503987500</v>
      </c>
      <c r="O12" s="5">
        <v>0</v>
      </c>
      <c r="P12" s="5"/>
      <c r="Q12" s="5">
        <f>Table2[[#This Row],[39972959400.0000]]+Table2[[#This Row],[Column12]]-Table2[[#This Row],[Column14]]</f>
        <v>0</v>
      </c>
      <c r="R12" s="5">
        <v>0</v>
      </c>
      <c r="S12" s="45">
        <f>(Table2[[#This Row],[37120987759.0000]]/Table2[[#This Row],[Column1]])*100</f>
        <v>0</v>
      </c>
      <c r="T12" s="53">
        <v>76241276222827</v>
      </c>
    </row>
    <row r="13" spans="1:20" ht="23.1" customHeight="1" x14ac:dyDescent="0.55000000000000004">
      <c r="A13" s="5" t="s">
        <v>225</v>
      </c>
      <c r="B13" s="5" t="s">
        <v>214</v>
      </c>
      <c r="C13" s="5" t="s">
        <v>214</v>
      </c>
      <c r="D13" s="5" t="s">
        <v>226</v>
      </c>
      <c r="E13" s="5" t="s">
        <v>227</v>
      </c>
      <c r="F13" s="48">
        <v>1000000</v>
      </c>
      <c r="G13" s="48">
        <v>16</v>
      </c>
      <c r="H13" s="5">
        <v>1</v>
      </c>
      <c r="I13" s="5">
        <v>960696</v>
      </c>
      <c r="J13" s="5">
        <v>973296</v>
      </c>
      <c r="K13" s="5">
        <v>0</v>
      </c>
      <c r="L13" s="5">
        <v>0</v>
      </c>
      <c r="M13" s="5">
        <v>1</v>
      </c>
      <c r="N13" s="5">
        <v>960696</v>
      </c>
      <c r="O13" s="5">
        <v>0</v>
      </c>
      <c r="P13" s="5"/>
      <c r="Q13" s="5">
        <f>Table2[[#This Row],[39972959400.0000]]+Table2[[#This Row],[Column12]]-Table2[[#This Row],[Column14]]</f>
        <v>0</v>
      </c>
      <c r="R13" s="5">
        <v>0</v>
      </c>
      <c r="S13" s="45">
        <f>(Table2[[#This Row],[37120987759.0000]]/Table2[[#This Row],[Column1]])*100</f>
        <v>0</v>
      </c>
      <c r="T13" s="53">
        <v>76241276222827</v>
      </c>
    </row>
    <row r="14" spans="1:20" ht="23.1" customHeight="1" x14ac:dyDescent="0.55000000000000004">
      <c r="A14" s="5" t="s">
        <v>228</v>
      </c>
      <c r="B14" s="5" t="s">
        <v>214</v>
      </c>
      <c r="C14" s="5" t="s">
        <v>214</v>
      </c>
      <c r="D14" s="5" t="s">
        <v>229</v>
      </c>
      <c r="E14" s="5" t="s">
        <v>230</v>
      </c>
      <c r="F14" s="48">
        <v>1000000</v>
      </c>
      <c r="G14" s="48">
        <v>18</v>
      </c>
      <c r="H14" s="5">
        <v>28492</v>
      </c>
      <c r="I14" s="5">
        <v>28501077150</v>
      </c>
      <c r="J14" s="5">
        <v>28509788144</v>
      </c>
      <c r="K14" s="5">
        <v>0</v>
      </c>
      <c r="L14" s="5">
        <v>0</v>
      </c>
      <c r="M14" s="5">
        <v>0</v>
      </c>
      <c r="N14" s="5">
        <v>0</v>
      </c>
      <c r="O14" s="5">
        <v>28492</v>
      </c>
      <c r="P14" s="47">
        <v>1000029</v>
      </c>
      <c r="Q14" s="5">
        <f>Table2[[#This Row],[39972959400.0000]]+Table2[[#This Row],[Column12]]-Table2[[#This Row],[Column14]]</f>
        <v>28501077150</v>
      </c>
      <c r="R14" s="5">
        <f>Table2[[#This Row],[Column17]]-28921667</f>
        <v>28472155483</v>
      </c>
      <c r="S14" s="45">
        <f>(Table2[[#This Row],[37120987759.0000]]/Table2[[#This Row],[Column1]])*100</f>
        <v>3.7344804407242208E-2</v>
      </c>
      <c r="T14" s="53">
        <v>76241276222827</v>
      </c>
    </row>
    <row r="15" spans="1:20" ht="23.1" customHeight="1" thickBot="1" x14ac:dyDescent="0.6">
      <c r="A15" s="5" t="s">
        <v>98</v>
      </c>
      <c r="B15" s="5"/>
      <c r="C15" s="5"/>
      <c r="D15" s="5"/>
      <c r="E15" s="5"/>
      <c r="F15" s="5"/>
      <c r="G15" s="5"/>
      <c r="H15" s="5"/>
      <c r="I15" s="49">
        <f>SUM(I9:I14)</f>
        <v>390177887247</v>
      </c>
      <c r="J15" s="49">
        <f>SUM(J9:J14)</f>
        <v>380976417446</v>
      </c>
      <c r="K15" s="5"/>
      <c r="L15" s="49">
        <f>SUM(L9:L14)</f>
        <v>0</v>
      </c>
      <c r="M15" s="5"/>
      <c r="N15" s="49">
        <f>SUM(N9:N14)</f>
        <v>35526698196</v>
      </c>
      <c r="O15" s="5"/>
      <c r="P15" s="5"/>
      <c r="Q15" s="49">
        <f>Table2[[#This Row],[39972959400.0000]]+Table2[[#This Row],[Column12]]-Table2[[#This Row],[Column14]]</f>
        <v>354651189051</v>
      </c>
      <c r="R15" s="49">
        <f>SUM(R9:R14)</f>
        <v>350911076666</v>
      </c>
      <c r="S15" s="50">
        <f>SUM(S9:S14)</f>
        <v>0.46026390696872355</v>
      </c>
    </row>
    <row r="16" spans="1:20" ht="23.1" customHeight="1" thickTop="1" x14ac:dyDescent="0.55000000000000004">
      <c r="A16" s="13" t="s">
        <v>99</v>
      </c>
      <c r="B16" s="26"/>
      <c r="C16" s="26"/>
      <c r="D16" s="27"/>
      <c r="E16" s="27"/>
      <c r="F16" s="26"/>
      <c r="G16" s="26"/>
      <c r="H16" s="27"/>
      <c r="I16" s="27"/>
      <c r="J16" s="27"/>
      <c r="K16" s="27"/>
      <c r="L16" s="27"/>
      <c r="M16" s="27"/>
      <c r="N16" s="27"/>
      <c r="O16" s="27"/>
      <c r="P16" s="26"/>
      <c r="Q16" s="27"/>
      <c r="R16" s="27"/>
      <c r="S16" s="51"/>
    </row>
  </sheetData>
  <mergeCells count="25">
    <mergeCell ref="R7:R8"/>
    <mergeCell ref="S7:S8"/>
    <mergeCell ref="O7:O8"/>
    <mergeCell ref="Q7:Q8"/>
    <mergeCell ref="P7:P8"/>
    <mergeCell ref="K7:L7"/>
    <mergeCell ref="M7:N7"/>
    <mergeCell ref="H6:J6"/>
    <mergeCell ref="A6:G6"/>
    <mergeCell ref="J7:J8"/>
    <mergeCell ref="B7:B8"/>
    <mergeCell ref="C7:C8"/>
    <mergeCell ref="F7:F8"/>
    <mergeCell ref="G7:G8"/>
    <mergeCell ref="E7:E8"/>
    <mergeCell ref="D7:D8"/>
    <mergeCell ref="A7:A8"/>
    <mergeCell ref="H7:H8"/>
    <mergeCell ref="I7:I8"/>
    <mergeCell ref="A1:S1"/>
    <mergeCell ref="A2:S2"/>
    <mergeCell ref="A3:S3"/>
    <mergeCell ref="A4:S4"/>
    <mergeCell ref="K6:N6"/>
    <mergeCell ref="O6:S6"/>
  </mergeCells>
  <pageMargins left="0.7" right="0.7" top="0.75" bottom="0.75" header="0.3" footer="0.3"/>
  <pageSetup paperSize="9" scale="59" orientation="landscape" r:id="rId1"/>
  <headerFooter differentOddEven="1" differentFirst="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rightToLeft="1" view="pageBreakPreview" topLeftCell="A70" zoomScale="106" zoomScaleNormal="100" zoomScaleSheetLayoutView="106" workbookViewId="0">
      <selection activeCell="G90" sqref="G90"/>
    </sheetView>
  </sheetViews>
  <sheetFormatPr defaultRowHeight="20.25" x14ac:dyDescent="0.55000000000000004"/>
  <cols>
    <col min="1" max="1" width="15.140625" style="34" customWidth="1"/>
    <col min="2" max="2" width="9.85546875" style="21" customWidth="1"/>
    <col min="3" max="3" width="26.5703125" style="34" customWidth="1"/>
    <col min="4" max="4" width="15.140625" style="21" customWidth="1"/>
    <col min="5" max="5" width="17.5703125" style="21" bestFit="1" customWidth="1"/>
    <col min="6" max="6" width="17.28515625" style="21" customWidth="1"/>
    <col min="7" max="7" width="15.140625" style="21" customWidth="1"/>
    <col min="8" max="8" width="14.7109375" style="46" customWidth="1"/>
    <col min="9" max="9" width="9.140625" style="57" hidden="1" customWidth="1"/>
    <col min="10" max="16384" width="9.140625" style="20"/>
  </cols>
  <sheetData>
    <row r="1" spans="1:9" ht="25.5" x14ac:dyDescent="0.55000000000000004">
      <c r="A1" s="76" t="s">
        <v>0</v>
      </c>
      <c r="B1" s="76"/>
      <c r="C1" s="76"/>
      <c r="D1" s="76"/>
      <c r="E1" s="76"/>
      <c r="F1" s="76"/>
      <c r="G1" s="76"/>
      <c r="H1" s="76"/>
    </row>
    <row r="2" spans="1:9" ht="25.5" x14ac:dyDescent="0.55000000000000004">
      <c r="A2" s="76" t="s">
        <v>1</v>
      </c>
      <c r="B2" s="76"/>
      <c r="C2" s="76"/>
      <c r="D2" s="76"/>
      <c r="E2" s="76"/>
      <c r="F2" s="76"/>
      <c r="G2" s="76"/>
      <c r="H2" s="76"/>
    </row>
    <row r="3" spans="1:9" ht="25.5" x14ac:dyDescent="0.55000000000000004">
      <c r="A3" s="76" t="s">
        <v>2</v>
      </c>
      <c r="B3" s="76"/>
      <c r="C3" s="76"/>
      <c r="D3" s="76"/>
      <c r="E3" s="76"/>
      <c r="F3" s="76"/>
      <c r="G3" s="76"/>
      <c r="H3" s="76"/>
    </row>
    <row r="4" spans="1:9" ht="25.5" x14ac:dyDescent="0.55000000000000004">
      <c r="A4" s="77" t="s">
        <v>3</v>
      </c>
      <c r="B4" s="77"/>
      <c r="C4" s="77"/>
      <c r="D4" s="77"/>
      <c r="E4" s="77"/>
      <c r="F4" s="77"/>
      <c r="G4" s="77"/>
      <c r="H4" s="77"/>
    </row>
    <row r="5" spans="1:9" ht="21" thickBot="1" x14ac:dyDescent="0.6">
      <c r="B5" s="23"/>
      <c r="C5" s="24"/>
      <c r="D5" s="23"/>
      <c r="E5" s="23"/>
      <c r="F5" s="23"/>
      <c r="G5" s="23"/>
      <c r="H5" s="55"/>
    </row>
    <row r="6" spans="1:9" ht="18.75" customHeight="1" thickBot="1" x14ac:dyDescent="0.6">
      <c r="A6" s="32"/>
      <c r="B6" s="66" t="s">
        <v>4</v>
      </c>
      <c r="C6" s="66"/>
      <c r="D6" s="31" t="s">
        <v>5</v>
      </c>
      <c r="E6" s="75" t="s">
        <v>6</v>
      </c>
      <c r="F6" s="75"/>
      <c r="G6" s="66" t="s">
        <v>7</v>
      </c>
      <c r="H6" s="66"/>
    </row>
    <row r="7" spans="1:9" ht="24" customHeight="1" x14ac:dyDescent="0.55000000000000004">
      <c r="A7" s="72" t="s">
        <v>8</v>
      </c>
      <c r="B7" s="71" t="s">
        <v>9</v>
      </c>
      <c r="C7" s="71" t="s">
        <v>10</v>
      </c>
      <c r="D7" s="72" t="s">
        <v>12</v>
      </c>
      <c r="E7" s="73" t="s">
        <v>13</v>
      </c>
      <c r="F7" s="73" t="s">
        <v>14</v>
      </c>
      <c r="G7" s="67" t="s">
        <v>12</v>
      </c>
      <c r="H7" s="80" t="s">
        <v>378</v>
      </c>
    </row>
    <row r="8" spans="1:9" ht="29.25" customHeight="1" thickBot="1" x14ac:dyDescent="0.6">
      <c r="A8" s="66"/>
      <c r="B8" s="75"/>
      <c r="C8" s="75"/>
      <c r="D8" s="66"/>
      <c r="E8" s="75"/>
      <c r="F8" s="75"/>
      <c r="G8" s="66"/>
      <c r="H8" s="70"/>
    </row>
    <row r="9" spans="1:9" ht="23.1" customHeight="1" x14ac:dyDescent="0.55000000000000004">
      <c r="A9" s="5" t="s">
        <v>15</v>
      </c>
      <c r="B9" s="44">
        <v>262546747</v>
      </c>
      <c r="C9" s="5" t="s">
        <v>16</v>
      </c>
      <c r="D9" s="5">
        <v>2691784302</v>
      </c>
      <c r="E9" s="5">
        <v>58595357939</v>
      </c>
      <c r="F9" s="5">
        <v>59541262175</v>
      </c>
      <c r="G9" s="5">
        <f>Table3[[#This Row],[2691784302.0000]]+Table3[[#This Row],[58595357939.0000]]-Table3[[#This Row],[59541262175.0000]]</f>
        <v>1745880066</v>
      </c>
      <c r="H9" s="45">
        <f>(Table3[[#This Row],[1745880066.0000]]/Table3[[#This Row],[Column1]])*100</f>
        <v>2.289940767645853E-3</v>
      </c>
      <c r="I9" s="57">
        <v>76241276222827</v>
      </c>
    </row>
    <row r="10" spans="1:9" ht="23.1" customHeight="1" x14ac:dyDescent="0.55000000000000004">
      <c r="A10" s="5" t="s">
        <v>18</v>
      </c>
      <c r="B10" s="44">
        <v>301202590</v>
      </c>
      <c r="C10" s="5" t="s">
        <v>16</v>
      </c>
      <c r="D10" s="5">
        <v>2511519790</v>
      </c>
      <c r="E10" s="5">
        <v>1769330954</v>
      </c>
      <c r="F10" s="5">
        <v>4230850744</v>
      </c>
      <c r="G10" s="5">
        <f>Table3[[#This Row],[2691784302.0000]]+Table3[[#This Row],[58595357939.0000]]-Table3[[#This Row],[59541262175.0000]]</f>
        <v>50000000</v>
      </c>
      <c r="H10" s="45">
        <f>(Table3[[#This Row],[1745880066.0000]]/Table3[[#This Row],[Column1]])*100</f>
        <v>6.5581273657942465E-5</v>
      </c>
      <c r="I10" s="57">
        <v>76241276222827</v>
      </c>
    </row>
    <row r="11" spans="1:9" ht="23.1" customHeight="1" x14ac:dyDescent="0.55000000000000004">
      <c r="A11" s="5" t="s">
        <v>19</v>
      </c>
      <c r="B11" s="44">
        <v>288030758</v>
      </c>
      <c r="C11" s="5" t="s">
        <v>16</v>
      </c>
      <c r="D11" s="5">
        <v>3131516726</v>
      </c>
      <c r="E11" s="5">
        <v>4081207593</v>
      </c>
      <c r="F11" s="5">
        <v>4215922758</v>
      </c>
      <c r="G11" s="5">
        <f>Table3[[#This Row],[2691784302.0000]]+Table3[[#This Row],[58595357939.0000]]-Table3[[#This Row],[59541262175.0000]]</f>
        <v>2996801561</v>
      </c>
      <c r="H11" s="45">
        <f>(Table3[[#This Row],[1745880066.0000]]/Table3[[#This Row],[Column1]])*100</f>
        <v>3.9306812654098036E-3</v>
      </c>
      <c r="I11" s="57">
        <v>76241276222827</v>
      </c>
    </row>
    <row r="12" spans="1:9" ht="23.1" customHeight="1" x14ac:dyDescent="0.55000000000000004">
      <c r="A12" s="5" t="s">
        <v>20</v>
      </c>
      <c r="B12" s="44">
        <v>301202280</v>
      </c>
      <c r="C12" s="5" t="s">
        <v>16</v>
      </c>
      <c r="D12" s="5">
        <v>3731160137</v>
      </c>
      <c r="E12" s="5">
        <v>13443122785</v>
      </c>
      <c r="F12" s="5">
        <v>14201607992</v>
      </c>
      <c r="G12" s="5">
        <f>Table3[[#This Row],[2691784302.0000]]+Table3[[#This Row],[58595357939.0000]]-Table3[[#This Row],[59541262175.0000]]</f>
        <v>2972674930</v>
      </c>
      <c r="H12" s="45">
        <f>(Table3[[#This Row],[1745880066.0000]]/Table3[[#This Row],[Column1]])*100</f>
        <v>3.8990361616086993E-3</v>
      </c>
      <c r="I12" s="57">
        <v>76241276222827</v>
      </c>
    </row>
    <row r="13" spans="1:9" ht="23.1" customHeight="1" x14ac:dyDescent="0.55000000000000004">
      <c r="A13" s="5" t="s">
        <v>21</v>
      </c>
      <c r="B13" s="44">
        <v>301201055</v>
      </c>
      <c r="C13" s="5" t="s">
        <v>16</v>
      </c>
      <c r="D13" s="5">
        <v>6400709198</v>
      </c>
      <c r="E13" s="5">
        <v>1229027336</v>
      </c>
      <c r="F13" s="5">
        <v>4702827446</v>
      </c>
      <c r="G13" s="5">
        <f>Table3[[#This Row],[2691784302.0000]]+Table3[[#This Row],[58595357939.0000]]-Table3[[#This Row],[59541262175.0000]]</f>
        <v>2926909088</v>
      </c>
      <c r="H13" s="45">
        <f>(Table3[[#This Row],[1745880066.0000]]/Table3[[#This Row],[Column1]])*100</f>
        <v>3.8390085174409365E-3</v>
      </c>
      <c r="I13" s="57">
        <v>76241276222827</v>
      </c>
    </row>
    <row r="14" spans="1:9" ht="23.1" customHeight="1" x14ac:dyDescent="0.55000000000000004">
      <c r="A14" s="5" t="s">
        <v>22</v>
      </c>
      <c r="B14" s="44">
        <v>301829238</v>
      </c>
      <c r="C14" s="5" t="s">
        <v>16</v>
      </c>
      <c r="D14" s="5">
        <v>2125363578</v>
      </c>
      <c r="E14" s="5">
        <v>13082475146</v>
      </c>
      <c r="F14" s="5">
        <v>9762649992</v>
      </c>
      <c r="G14" s="5">
        <f>Table3[[#This Row],[2691784302.0000]]+Table3[[#This Row],[58595357939.0000]]-Table3[[#This Row],[59541262175.0000]]</f>
        <v>5445188732</v>
      </c>
      <c r="H14" s="45">
        <f>(Table3[[#This Row],[1745880066.0000]]/Table3[[#This Row],[Column1]])*100</f>
        <v>7.1420482470487354E-3</v>
      </c>
      <c r="I14" s="57">
        <v>76241276222827</v>
      </c>
    </row>
    <row r="15" spans="1:9" ht="23.1" customHeight="1" x14ac:dyDescent="0.55000000000000004">
      <c r="A15" s="5" t="s">
        <v>23</v>
      </c>
      <c r="B15" s="44">
        <v>301838355</v>
      </c>
      <c r="C15" s="5" t="s">
        <v>16</v>
      </c>
      <c r="D15" s="5">
        <v>6002524038</v>
      </c>
      <c r="E15" s="5">
        <v>1356783441</v>
      </c>
      <c r="F15" s="5">
        <v>4303542127</v>
      </c>
      <c r="G15" s="5">
        <f>Table3[[#This Row],[2691784302.0000]]+Table3[[#This Row],[58595357939.0000]]-Table3[[#This Row],[59541262175.0000]]</f>
        <v>3055765352</v>
      </c>
      <c r="H15" s="45">
        <f>(Table3[[#This Row],[1745880066.0000]]/Table3[[#This Row],[Column1]])*100</f>
        <v>4.0080196756794185E-3</v>
      </c>
      <c r="I15" s="57">
        <v>76241276222827</v>
      </c>
    </row>
    <row r="16" spans="1:9" ht="23.1" customHeight="1" x14ac:dyDescent="0.55000000000000004">
      <c r="A16" s="5" t="s">
        <v>24</v>
      </c>
      <c r="B16" s="44">
        <v>301202886</v>
      </c>
      <c r="C16" s="5" t="s">
        <v>16</v>
      </c>
      <c r="D16" s="5">
        <v>3779620670</v>
      </c>
      <c r="E16" s="5">
        <v>10164484648</v>
      </c>
      <c r="F16" s="5">
        <v>10822493862</v>
      </c>
      <c r="G16" s="5">
        <f>Table3[[#This Row],[2691784302.0000]]+Table3[[#This Row],[58595357939.0000]]-Table3[[#This Row],[59541262175.0000]]</f>
        <v>3121611456</v>
      </c>
      <c r="H16" s="45">
        <f>(Table3[[#This Row],[1745880066.0000]]/Table3[[#This Row],[Column1]])*100</f>
        <v>4.0943851029940853E-3</v>
      </c>
      <c r="I16" s="57">
        <v>76241276222827</v>
      </c>
    </row>
    <row r="17" spans="1:9" ht="23.1" customHeight="1" x14ac:dyDescent="0.55000000000000004">
      <c r="A17" s="5" t="s">
        <v>25</v>
      </c>
      <c r="B17" s="44">
        <v>323480858</v>
      </c>
      <c r="C17" s="5" t="s">
        <v>16</v>
      </c>
      <c r="D17" s="5">
        <v>6652608497</v>
      </c>
      <c r="E17" s="5">
        <v>11789450817</v>
      </c>
      <c r="F17" s="5">
        <v>18392059314</v>
      </c>
      <c r="G17" s="5">
        <f>Table3[[#This Row],[2691784302.0000]]+Table3[[#This Row],[58595357939.0000]]-Table3[[#This Row],[59541262175.0000]]</f>
        <v>50000000</v>
      </c>
      <c r="H17" s="45">
        <f>(Table3[[#This Row],[1745880066.0000]]/Table3[[#This Row],[Column1]])*100</f>
        <v>6.5581273657942465E-5</v>
      </c>
      <c r="I17" s="57">
        <v>76241276222827</v>
      </c>
    </row>
    <row r="18" spans="1:9" ht="23.1" customHeight="1" x14ac:dyDescent="0.55000000000000004">
      <c r="A18" s="5" t="s">
        <v>26</v>
      </c>
      <c r="B18" s="44">
        <v>302567793</v>
      </c>
      <c r="C18" s="5" t="s">
        <v>16</v>
      </c>
      <c r="D18" s="5">
        <v>1989107034</v>
      </c>
      <c r="E18" s="5">
        <v>32180140962</v>
      </c>
      <c r="F18" s="5">
        <v>33656803884</v>
      </c>
      <c r="G18" s="5">
        <f>Table3[[#This Row],[2691784302.0000]]+Table3[[#This Row],[58595357939.0000]]-Table3[[#This Row],[59541262175.0000]]</f>
        <v>512444112</v>
      </c>
      <c r="H18" s="45">
        <f>(Table3[[#This Row],[1745880066.0000]]/Table3[[#This Row],[Column1]])*100</f>
        <v>6.7213475086946644E-4</v>
      </c>
      <c r="I18" s="57">
        <v>76241276222827</v>
      </c>
    </row>
    <row r="19" spans="1:9" ht="23.1" customHeight="1" x14ac:dyDescent="0.55000000000000004">
      <c r="A19" s="5" t="s">
        <v>27</v>
      </c>
      <c r="B19" s="44">
        <v>301834556</v>
      </c>
      <c r="C19" s="5" t="s">
        <v>16</v>
      </c>
      <c r="D19" s="5">
        <v>50000000</v>
      </c>
      <c r="E19" s="5">
        <v>11786395028</v>
      </c>
      <c r="F19" s="5">
        <v>6451780193</v>
      </c>
      <c r="G19" s="5">
        <f>Table3[[#This Row],[2691784302.0000]]+Table3[[#This Row],[58595357939.0000]]-Table3[[#This Row],[59541262175.0000]]</f>
        <v>5384614835</v>
      </c>
      <c r="H19" s="45">
        <f>(Table3[[#This Row],[1745880066.0000]]/Table3[[#This Row],[Column1]])*100</f>
        <v>7.0625979807350352E-3</v>
      </c>
      <c r="I19" s="57">
        <v>76241276222827</v>
      </c>
    </row>
    <row r="20" spans="1:9" ht="23.1" customHeight="1" x14ac:dyDescent="0.55000000000000004">
      <c r="A20" s="5" t="s">
        <v>28</v>
      </c>
      <c r="B20" s="44">
        <v>288032305</v>
      </c>
      <c r="C20" s="5" t="s">
        <v>16</v>
      </c>
      <c r="D20" s="5">
        <v>2250212908</v>
      </c>
      <c r="E20" s="5">
        <v>10152136826</v>
      </c>
      <c r="F20" s="5">
        <v>12358571851</v>
      </c>
      <c r="G20" s="5">
        <f>Table3[[#This Row],[2691784302.0000]]+Table3[[#This Row],[58595357939.0000]]-Table3[[#This Row],[59541262175.0000]]</f>
        <v>43777883</v>
      </c>
      <c r="H20" s="45">
        <f>(Table3[[#This Row],[1745880066.0000]]/Table3[[#This Row],[Column1]])*100</f>
        <v>5.7420186503767754E-5</v>
      </c>
      <c r="I20" s="57">
        <v>76241276222827</v>
      </c>
    </row>
    <row r="21" spans="1:9" ht="23.1" customHeight="1" x14ac:dyDescent="0.55000000000000004">
      <c r="A21" s="5" t="s">
        <v>29</v>
      </c>
      <c r="B21" s="44">
        <v>301202035</v>
      </c>
      <c r="C21" s="5" t="s">
        <v>16</v>
      </c>
      <c r="D21" s="5">
        <v>12665034238</v>
      </c>
      <c r="E21" s="5">
        <v>10819572350</v>
      </c>
      <c r="F21" s="5">
        <v>19588053561</v>
      </c>
      <c r="G21" s="5">
        <f>Table3[[#This Row],[2691784302.0000]]+Table3[[#This Row],[58595357939.0000]]-Table3[[#This Row],[59541262175.0000]]</f>
        <v>3896553027</v>
      </c>
      <c r="H21" s="45">
        <f>(Table3[[#This Row],[1745880066.0000]]/Table3[[#This Row],[Column1]])*100</f>
        <v>5.1108182077274217E-3</v>
      </c>
      <c r="I21" s="57">
        <v>76241276222827</v>
      </c>
    </row>
    <row r="22" spans="1:9" ht="23.1" customHeight="1" x14ac:dyDescent="0.55000000000000004">
      <c r="A22" s="5" t="s">
        <v>30</v>
      </c>
      <c r="B22" s="44">
        <v>301202450</v>
      </c>
      <c r="C22" s="5" t="s">
        <v>16</v>
      </c>
      <c r="D22" s="5">
        <v>4855940865</v>
      </c>
      <c r="E22" s="5">
        <v>5650096248</v>
      </c>
      <c r="F22" s="5">
        <v>8188986729</v>
      </c>
      <c r="G22" s="5">
        <f>Table3[[#This Row],[2691784302.0000]]+Table3[[#This Row],[58595357939.0000]]-Table3[[#This Row],[59541262175.0000]]</f>
        <v>2317050384</v>
      </c>
      <c r="H22" s="45">
        <f>(Table3[[#This Row],[1745880066.0000]]/Table3[[#This Row],[Column1]])*100</f>
        <v>3.0391023062468939E-3</v>
      </c>
      <c r="I22" s="57">
        <v>76241276222827</v>
      </c>
    </row>
    <row r="23" spans="1:9" ht="23.1" customHeight="1" x14ac:dyDescent="0.55000000000000004">
      <c r="A23" s="5" t="s">
        <v>31</v>
      </c>
      <c r="B23" s="44">
        <v>288030497</v>
      </c>
      <c r="C23" s="5" t="s">
        <v>16</v>
      </c>
      <c r="D23" s="5">
        <v>4170747775</v>
      </c>
      <c r="E23" s="5">
        <v>14055968</v>
      </c>
      <c r="F23" s="5">
        <v>2551689076</v>
      </c>
      <c r="G23" s="5">
        <f>Table3[[#This Row],[2691784302.0000]]+Table3[[#This Row],[58595357939.0000]]-Table3[[#This Row],[59541262175.0000]]</f>
        <v>1633114667</v>
      </c>
      <c r="H23" s="45">
        <f>(Table3[[#This Row],[1745880066.0000]]/Table3[[#This Row],[Column1]])*100</f>
        <v>2.142034797826532E-3</v>
      </c>
      <c r="I23" s="57">
        <v>76241276222827</v>
      </c>
    </row>
    <row r="24" spans="1:9" ht="23.1" customHeight="1" x14ac:dyDescent="0.55000000000000004">
      <c r="A24" s="5" t="s">
        <v>32</v>
      </c>
      <c r="B24" s="44">
        <v>302569200</v>
      </c>
      <c r="C24" s="5" t="s">
        <v>16</v>
      </c>
      <c r="D24" s="5">
        <v>50000000</v>
      </c>
      <c r="E24" s="5">
        <v>424657</v>
      </c>
      <c r="F24" s="5">
        <v>7018261</v>
      </c>
      <c r="G24" s="5">
        <f>Table3[[#This Row],[2691784302.0000]]+Table3[[#This Row],[58595357939.0000]]-Table3[[#This Row],[59541262175.0000]]</f>
        <v>43406396</v>
      </c>
      <c r="H24" s="45">
        <f>(Table3[[#This Row],[1745880066.0000]]/Table3[[#This Row],[Column1]])*100</f>
        <v>5.693293469162039E-5</v>
      </c>
      <c r="I24" s="57">
        <v>76241276222827</v>
      </c>
    </row>
    <row r="25" spans="1:9" ht="23.1" customHeight="1" x14ac:dyDescent="0.55000000000000004">
      <c r="A25" s="5" t="s">
        <v>33</v>
      </c>
      <c r="B25" s="44">
        <v>301203970</v>
      </c>
      <c r="C25" s="5" t="s">
        <v>16</v>
      </c>
      <c r="D25" s="5">
        <v>50000000</v>
      </c>
      <c r="E25" s="5">
        <v>29060108130</v>
      </c>
      <c r="F25" s="5">
        <v>25238691848</v>
      </c>
      <c r="G25" s="5">
        <f>Table3[[#This Row],[2691784302.0000]]+Table3[[#This Row],[58595357939.0000]]-Table3[[#This Row],[59541262175.0000]]</f>
        <v>3871416282</v>
      </c>
      <c r="H25" s="45">
        <f>(Table3[[#This Row],[1745880066.0000]]/Table3[[#This Row],[Column1]])*100</f>
        <v>5.0778482126731242E-3</v>
      </c>
      <c r="I25" s="57">
        <v>76241276222827</v>
      </c>
    </row>
    <row r="26" spans="1:9" ht="23.1" customHeight="1" x14ac:dyDescent="0.55000000000000004">
      <c r="A26" s="5" t="s">
        <v>34</v>
      </c>
      <c r="B26" s="44">
        <v>3018393130</v>
      </c>
      <c r="C26" s="5" t="s">
        <v>16</v>
      </c>
      <c r="D26" s="5">
        <v>50000000</v>
      </c>
      <c r="E26" s="5">
        <v>21261613709</v>
      </c>
      <c r="F26" s="5">
        <v>18089625540</v>
      </c>
      <c r="G26" s="5">
        <f>Table3[[#This Row],[2691784302.0000]]+Table3[[#This Row],[58595357939.0000]]-Table3[[#This Row],[59541262175.0000]]</f>
        <v>3221988169</v>
      </c>
      <c r="H26" s="45">
        <f>(Table3[[#This Row],[1745880066.0000]]/Table3[[#This Row],[Column1]])*100</f>
        <v>4.2260417566768399E-3</v>
      </c>
      <c r="I26" s="57">
        <v>76241276222827</v>
      </c>
    </row>
    <row r="27" spans="1:9" ht="23.1" customHeight="1" x14ac:dyDescent="0.55000000000000004">
      <c r="A27" s="5" t="s">
        <v>35</v>
      </c>
      <c r="B27" s="44">
        <v>301834775</v>
      </c>
      <c r="C27" s="5" t="s">
        <v>16</v>
      </c>
      <c r="D27" s="5">
        <v>50000000</v>
      </c>
      <c r="E27" s="5">
        <v>12770836458</v>
      </c>
      <c r="F27" s="5">
        <v>12344350163</v>
      </c>
      <c r="G27" s="5">
        <f>Table3[[#This Row],[2691784302.0000]]+Table3[[#This Row],[58595357939.0000]]-Table3[[#This Row],[59541262175.0000]]</f>
        <v>476486295</v>
      </c>
      <c r="H27" s="45">
        <f>(Table3[[#This Row],[1745880066.0000]]/Table3[[#This Row],[Column1]])*100</f>
        <v>6.2497156213308204E-4</v>
      </c>
      <c r="I27" s="57">
        <v>76241276222827</v>
      </c>
    </row>
    <row r="28" spans="1:9" ht="23.1" customHeight="1" x14ac:dyDescent="0.55000000000000004">
      <c r="A28" s="5" t="s">
        <v>36</v>
      </c>
      <c r="B28" s="44">
        <v>301202928</v>
      </c>
      <c r="C28" s="5" t="s">
        <v>16</v>
      </c>
      <c r="D28" s="5">
        <v>1786090280</v>
      </c>
      <c r="E28" s="5">
        <v>17030096876</v>
      </c>
      <c r="F28" s="5">
        <v>16278271108</v>
      </c>
      <c r="G28" s="5">
        <f>Table3[[#This Row],[2691784302.0000]]+Table3[[#This Row],[58595357939.0000]]-Table3[[#This Row],[59541262175.0000]]</f>
        <v>2537916048</v>
      </c>
      <c r="H28" s="45">
        <f>(Table3[[#This Row],[1745880066.0000]]/Table3[[#This Row],[Column1]])*100</f>
        <v>3.3287953372954375E-3</v>
      </c>
      <c r="I28" s="57">
        <v>76241276222827</v>
      </c>
    </row>
    <row r="29" spans="1:9" ht="23.1" customHeight="1" x14ac:dyDescent="0.55000000000000004">
      <c r="A29" s="5" t="s">
        <v>37</v>
      </c>
      <c r="B29" s="44">
        <v>310236101</v>
      </c>
      <c r="C29" s="5" t="s">
        <v>16</v>
      </c>
      <c r="D29" s="5">
        <v>1041339490</v>
      </c>
      <c r="E29" s="5">
        <v>18495613241</v>
      </c>
      <c r="F29" s="5">
        <v>9052457382</v>
      </c>
      <c r="G29" s="5">
        <f>Table3[[#This Row],[2691784302.0000]]+Table3[[#This Row],[58595357939.0000]]-Table3[[#This Row],[59541262175.0000]]</f>
        <v>10484495349</v>
      </c>
      <c r="H29" s="45">
        <f>(Table3[[#This Row],[1745880066.0000]]/Table3[[#This Row],[Column1]])*100</f>
        <v>1.3751731172963879E-2</v>
      </c>
      <c r="I29" s="57">
        <v>76241276222827</v>
      </c>
    </row>
    <row r="30" spans="1:9" ht="23.1" customHeight="1" x14ac:dyDescent="0.55000000000000004">
      <c r="A30" s="5" t="s">
        <v>38</v>
      </c>
      <c r="B30" s="44">
        <v>322284892</v>
      </c>
      <c r="C30" s="5" t="s">
        <v>16</v>
      </c>
      <c r="D30" s="5">
        <v>50000000</v>
      </c>
      <c r="E30" s="5">
        <v>416511</v>
      </c>
      <c r="F30" s="5">
        <v>7010115</v>
      </c>
      <c r="G30" s="5">
        <f>Table3[[#This Row],[2691784302.0000]]+Table3[[#This Row],[58595357939.0000]]-Table3[[#This Row],[59541262175.0000]]</f>
        <v>43406396</v>
      </c>
      <c r="H30" s="45">
        <f>(Table3[[#This Row],[1745880066.0000]]/Table3[[#This Row],[Column1]])*100</f>
        <v>5.693293469162039E-5</v>
      </c>
      <c r="I30" s="57">
        <v>76241276222827</v>
      </c>
    </row>
    <row r="31" spans="1:9" ht="23.1" customHeight="1" x14ac:dyDescent="0.55000000000000004">
      <c r="A31" s="5" t="s">
        <v>39</v>
      </c>
      <c r="B31" s="44">
        <v>302568906</v>
      </c>
      <c r="C31" s="5" t="s">
        <v>16</v>
      </c>
      <c r="D31" s="5">
        <v>1350775585</v>
      </c>
      <c r="E31" s="5">
        <v>6090017462</v>
      </c>
      <c r="F31" s="5">
        <v>6242356358</v>
      </c>
      <c r="G31" s="5">
        <f>Table3[[#This Row],[2691784302.0000]]+Table3[[#This Row],[58595357939.0000]]-Table3[[#This Row],[59541262175.0000]]</f>
        <v>1198436689</v>
      </c>
      <c r="H31" s="45">
        <f>(Table3[[#This Row],[1745880066.0000]]/Table3[[#This Row],[Column1]])*100</f>
        <v>1.5719000892605499E-3</v>
      </c>
      <c r="I31" s="57">
        <v>76241276222827</v>
      </c>
    </row>
    <row r="32" spans="1:9" ht="23.1" customHeight="1" x14ac:dyDescent="0.55000000000000004">
      <c r="A32" s="5" t="s">
        <v>40</v>
      </c>
      <c r="B32" s="44">
        <v>288032603</v>
      </c>
      <c r="C32" s="5" t="s">
        <v>16</v>
      </c>
      <c r="D32" s="5">
        <v>3159552590</v>
      </c>
      <c r="E32" s="5">
        <v>29032108608</v>
      </c>
      <c r="F32" s="5">
        <v>25903292976</v>
      </c>
      <c r="G32" s="5">
        <f>Table3[[#This Row],[2691784302.0000]]+Table3[[#This Row],[58595357939.0000]]-Table3[[#This Row],[59541262175.0000]]</f>
        <v>6288368222</v>
      </c>
      <c r="H32" s="45">
        <f>(Table3[[#This Row],[1745880066.0000]]/Table3[[#This Row],[Column1]])*100</f>
        <v>8.2479839445778226E-3</v>
      </c>
      <c r="I32" s="57">
        <v>76241276222827</v>
      </c>
    </row>
    <row r="33" spans="1:9" ht="23.1" customHeight="1" x14ac:dyDescent="0.55000000000000004">
      <c r="A33" s="5" t="s">
        <v>41</v>
      </c>
      <c r="B33" s="44">
        <v>301202503</v>
      </c>
      <c r="C33" s="5" t="s">
        <v>16</v>
      </c>
      <c r="D33" s="5">
        <v>50000000</v>
      </c>
      <c r="E33" s="5">
        <v>12520277108</v>
      </c>
      <c r="F33" s="5">
        <v>5776872627</v>
      </c>
      <c r="G33" s="5">
        <f>Table3[[#This Row],[2691784302.0000]]+Table3[[#This Row],[58595357939.0000]]-Table3[[#This Row],[59541262175.0000]]</f>
        <v>6793404481</v>
      </c>
      <c r="H33" s="45">
        <f>(Table3[[#This Row],[1745880066.0000]]/Table3[[#This Row],[Column1]])*100</f>
        <v>8.9104023667510735E-3</v>
      </c>
      <c r="I33" s="57">
        <v>76241276222827</v>
      </c>
    </row>
    <row r="34" spans="1:9" ht="23.1" customHeight="1" x14ac:dyDescent="0.55000000000000004">
      <c r="A34" s="5" t="s">
        <v>42</v>
      </c>
      <c r="B34" s="44">
        <v>288030928</v>
      </c>
      <c r="C34" s="5" t="s">
        <v>16</v>
      </c>
      <c r="D34" s="5">
        <v>4524843961</v>
      </c>
      <c r="E34" s="5">
        <v>23359922565</v>
      </c>
      <c r="F34" s="5">
        <v>24995086629</v>
      </c>
      <c r="G34" s="5">
        <f>Table3[[#This Row],[2691784302.0000]]+Table3[[#This Row],[58595357939.0000]]-Table3[[#This Row],[59541262175.0000]]</f>
        <v>2889679897</v>
      </c>
      <c r="H34" s="45">
        <f>(Table3[[#This Row],[1745880066.0000]]/Table3[[#This Row],[Column1]])*100</f>
        <v>3.79017776218024E-3</v>
      </c>
      <c r="I34" s="57">
        <v>76241276222827</v>
      </c>
    </row>
    <row r="35" spans="1:9" ht="23.1" customHeight="1" x14ac:dyDescent="0.55000000000000004">
      <c r="A35" s="5" t="s">
        <v>43</v>
      </c>
      <c r="B35" s="44">
        <v>288032810</v>
      </c>
      <c r="C35" s="5" t="s">
        <v>16</v>
      </c>
      <c r="D35" s="5">
        <v>2276476942</v>
      </c>
      <c r="E35" s="5">
        <v>19278461</v>
      </c>
      <c r="F35" s="5">
        <v>6593604</v>
      </c>
      <c r="G35" s="5">
        <f>Table3[[#This Row],[2691784302.0000]]+Table3[[#This Row],[58595357939.0000]]-Table3[[#This Row],[59541262175.0000]]</f>
        <v>2289161799</v>
      </c>
      <c r="H35" s="45">
        <f>(Table3[[#This Row],[1745880066.0000]]/Table3[[#This Row],[Column1]])*100</f>
        <v>3.0025229277505379E-3</v>
      </c>
      <c r="I35" s="57">
        <v>76241276222827</v>
      </c>
    </row>
    <row r="36" spans="1:9" ht="23.1" customHeight="1" x14ac:dyDescent="0.55000000000000004">
      <c r="A36" s="5" t="s">
        <v>44</v>
      </c>
      <c r="B36" s="44">
        <v>301202783</v>
      </c>
      <c r="C36" s="5" t="s">
        <v>16</v>
      </c>
      <c r="D36" s="5">
        <v>3577359467</v>
      </c>
      <c r="E36" s="5">
        <v>3904530780</v>
      </c>
      <c r="F36" s="5">
        <v>5178267258</v>
      </c>
      <c r="G36" s="5">
        <f>Table3[[#This Row],[2691784302.0000]]+Table3[[#This Row],[58595357939.0000]]-Table3[[#This Row],[59541262175.0000]]</f>
        <v>2303622989</v>
      </c>
      <c r="H36" s="45">
        <f>(Table3[[#This Row],[1745880066.0000]]/Table3[[#This Row],[Column1]])*100</f>
        <v>3.0214905929267281E-3</v>
      </c>
      <c r="I36" s="57">
        <v>76241276222827</v>
      </c>
    </row>
    <row r="37" spans="1:9" ht="23.1" customHeight="1" x14ac:dyDescent="0.55000000000000004">
      <c r="A37" s="5" t="s">
        <v>45</v>
      </c>
      <c r="B37" s="44">
        <v>301200932</v>
      </c>
      <c r="C37" s="5" t="s">
        <v>16</v>
      </c>
      <c r="D37" s="5">
        <v>50000000</v>
      </c>
      <c r="E37" s="5">
        <v>13944177237</v>
      </c>
      <c r="F37" s="5">
        <v>10857909174</v>
      </c>
      <c r="G37" s="5">
        <f>Table3[[#This Row],[2691784302.0000]]+Table3[[#This Row],[58595357939.0000]]-Table3[[#This Row],[59541262175.0000]]</f>
        <v>3136268063</v>
      </c>
      <c r="H37" s="45">
        <f>(Table3[[#This Row],[1745880066.0000]]/Table3[[#This Row],[Column1]])*100</f>
        <v>4.1136090820853635E-3</v>
      </c>
      <c r="I37" s="57">
        <v>76241276222827</v>
      </c>
    </row>
    <row r="38" spans="1:9" ht="23.1" customHeight="1" x14ac:dyDescent="0.55000000000000004">
      <c r="A38" s="5" t="s">
        <v>46</v>
      </c>
      <c r="B38" s="44">
        <v>301839359</v>
      </c>
      <c r="C38" s="5" t="s">
        <v>16</v>
      </c>
      <c r="D38" s="5">
        <v>2123365142</v>
      </c>
      <c r="E38" s="5">
        <v>424657</v>
      </c>
      <c r="F38" s="5">
        <v>20129952</v>
      </c>
      <c r="G38" s="5">
        <f>Table3[[#This Row],[2691784302.0000]]+Table3[[#This Row],[58595357939.0000]]-Table3[[#This Row],[59541262175.0000]]</f>
        <v>2103659847</v>
      </c>
      <c r="H38" s="45">
        <f>(Table3[[#This Row],[1745880066.0000]]/Table3[[#This Row],[Column1]])*100</f>
        <v>2.7592138421866476E-3</v>
      </c>
      <c r="I38" s="57">
        <v>76241276222827</v>
      </c>
    </row>
    <row r="39" spans="1:9" ht="23.1" customHeight="1" x14ac:dyDescent="0.55000000000000004">
      <c r="A39" s="5" t="s">
        <v>47</v>
      </c>
      <c r="B39" s="44">
        <v>301203910</v>
      </c>
      <c r="C39" s="5" t="s">
        <v>16</v>
      </c>
      <c r="D39" s="5">
        <v>50000000</v>
      </c>
      <c r="E39" s="5">
        <v>18881804648</v>
      </c>
      <c r="F39" s="5">
        <v>14760941440</v>
      </c>
      <c r="G39" s="5">
        <f>Table3[[#This Row],[2691784302.0000]]+Table3[[#This Row],[58595357939.0000]]-Table3[[#This Row],[59541262175.0000]]</f>
        <v>4170863208</v>
      </c>
      <c r="H39" s="45">
        <f>(Table3[[#This Row],[1745880066.0000]]/Table3[[#This Row],[Column1]])*100</f>
        <v>5.4706104286738368E-3</v>
      </c>
      <c r="I39" s="57">
        <v>76241276222827</v>
      </c>
    </row>
    <row r="40" spans="1:9" ht="23.1" customHeight="1" x14ac:dyDescent="0.55000000000000004">
      <c r="A40" s="5" t="s">
        <v>48</v>
      </c>
      <c r="B40" s="44">
        <v>301809744</v>
      </c>
      <c r="C40" s="5" t="s">
        <v>16</v>
      </c>
      <c r="D40" s="5">
        <v>50000000</v>
      </c>
      <c r="E40" s="5">
        <v>870987558</v>
      </c>
      <c r="F40" s="5">
        <v>870987558</v>
      </c>
      <c r="G40" s="5">
        <f>Table3[[#This Row],[2691784302.0000]]+Table3[[#This Row],[58595357939.0000]]-Table3[[#This Row],[59541262175.0000]]</f>
        <v>50000000</v>
      </c>
      <c r="H40" s="45">
        <f>(Table3[[#This Row],[1745880066.0000]]/Table3[[#This Row],[Column1]])*100</f>
        <v>6.5581273657942465E-5</v>
      </c>
      <c r="I40" s="57">
        <v>76241276222827</v>
      </c>
    </row>
    <row r="41" spans="1:9" ht="23.1" customHeight="1" x14ac:dyDescent="0.55000000000000004">
      <c r="A41" s="5" t="s">
        <v>49</v>
      </c>
      <c r="B41" s="44">
        <v>301202394</v>
      </c>
      <c r="C41" s="5" t="s">
        <v>16</v>
      </c>
      <c r="D41" s="5">
        <v>1803477481</v>
      </c>
      <c r="E41" s="5">
        <v>1507895857</v>
      </c>
      <c r="F41" s="5">
        <v>2769831667</v>
      </c>
      <c r="G41" s="5">
        <f>Table3[[#This Row],[2691784302.0000]]+Table3[[#This Row],[58595357939.0000]]-Table3[[#This Row],[59541262175.0000]]</f>
        <v>541541671</v>
      </c>
      <c r="H41" s="45">
        <f>(Table3[[#This Row],[1745880066.0000]]/Table3[[#This Row],[Column1]])*100</f>
        <v>7.102998504606089E-4</v>
      </c>
      <c r="I41" s="57">
        <v>76241276222827</v>
      </c>
    </row>
    <row r="42" spans="1:9" ht="23.1" customHeight="1" x14ac:dyDescent="0.55000000000000004">
      <c r="A42" s="5" t="s">
        <v>50</v>
      </c>
      <c r="B42" s="44">
        <v>288027917</v>
      </c>
      <c r="C42" s="5" t="s">
        <v>16</v>
      </c>
      <c r="D42" s="5">
        <v>6450011513</v>
      </c>
      <c r="E42" s="5">
        <v>5673940457</v>
      </c>
      <c r="F42" s="5">
        <v>9018442616</v>
      </c>
      <c r="G42" s="5">
        <f>Table3[[#This Row],[2691784302.0000]]+Table3[[#This Row],[58595357939.0000]]-Table3[[#This Row],[59541262175.0000]]</f>
        <v>3105509354</v>
      </c>
      <c r="H42" s="45">
        <f>(Table3[[#This Row],[1745880066.0000]]/Table3[[#This Row],[Column1]])*100</f>
        <v>4.0732651758394831E-3</v>
      </c>
      <c r="I42" s="57">
        <v>76241276222827</v>
      </c>
    </row>
    <row r="43" spans="1:9" ht="23.1" customHeight="1" x14ac:dyDescent="0.55000000000000004">
      <c r="A43" s="5" t="s">
        <v>51</v>
      </c>
      <c r="B43" s="44">
        <v>301202837</v>
      </c>
      <c r="C43" s="5" t="s">
        <v>16</v>
      </c>
      <c r="D43" s="5">
        <v>5665972861</v>
      </c>
      <c r="E43" s="5">
        <v>1611784382</v>
      </c>
      <c r="F43" s="5">
        <v>5793099045</v>
      </c>
      <c r="G43" s="5">
        <f>Table3[[#This Row],[2691784302.0000]]+Table3[[#This Row],[58595357939.0000]]-Table3[[#This Row],[59541262175.0000]]</f>
        <v>1484658198</v>
      </c>
      <c r="H43" s="45">
        <f>(Table3[[#This Row],[1745880066.0000]]/Table3[[#This Row],[Column1]])*100</f>
        <v>1.9473155114309148E-3</v>
      </c>
      <c r="I43" s="57">
        <v>76241276222827</v>
      </c>
    </row>
    <row r="44" spans="1:9" ht="23.1" customHeight="1" x14ac:dyDescent="0.55000000000000004">
      <c r="A44" s="5" t="s">
        <v>52</v>
      </c>
      <c r="B44" s="44">
        <v>301200981</v>
      </c>
      <c r="C44" s="5" t="s">
        <v>16</v>
      </c>
      <c r="D44" s="5">
        <v>4475968273</v>
      </c>
      <c r="E44" s="5">
        <v>11254785376</v>
      </c>
      <c r="F44" s="5">
        <v>14142368045</v>
      </c>
      <c r="G44" s="5">
        <f>Table3[[#This Row],[2691784302.0000]]+Table3[[#This Row],[58595357939.0000]]-Table3[[#This Row],[59541262175.0000]]</f>
        <v>1588385604</v>
      </c>
      <c r="H44" s="45">
        <f>(Table3[[#This Row],[1745880066.0000]]/Table3[[#This Row],[Column1]])*100</f>
        <v>2.0833670194052049E-3</v>
      </c>
      <c r="I44" s="57">
        <v>76241276222827</v>
      </c>
    </row>
    <row r="45" spans="1:9" ht="23.1" customHeight="1" x14ac:dyDescent="0.55000000000000004">
      <c r="A45" s="5" t="s">
        <v>53</v>
      </c>
      <c r="B45" s="44">
        <v>302568566</v>
      </c>
      <c r="C45" s="5" t="s">
        <v>16</v>
      </c>
      <c r="D45" s="5">
        <v>2158134345</v>
      </c>
      <c r="E45" s="5">
        <v>5732175767</v>
      </c>
      <c r="F45" s="5">
        <v>6816074375</v>
      </c>
      <c r="G45" s="5">
        <f>Table3[[#This Row],[2691784302.0000]]+Table3[[#This Row],[58595357939.0000]]-Table3[[#This Row],[59541262175.0000]]</f>
        <v>1074235737</v>
      </c>
      <c r="H45" s="45">
        <f>(Table3[[#This Row],[1745880066.0000]]/Table3[[#This Row],[Column1]])*100</f>
        <v>1.4089949568267704E-3</v>
      </c>
      <c r="I45" s="57">
        <v>76241276222827</v>
      </c>
    </row>
    <row r="46" spans="1:9" ht="23.1" customHeight="1" x14ac:dyDescent="0.55000000000000004">
      <c r="A46" s="5" t="s">
        <v>54</v>
      </c>
      <c r="B46" s="44">
        <v>301203957</v>
      </c>
      <c r="C46" s="5" t="s">
        <v>16</v>
      </c>
      <c r="D46" s="5">
        <v>2792567938</v>
      </c>
      <c r="E46" s="5">
        <v>4285536983</v>
      </c>
      <c r="F46" s="5">
        <v>4900475137</v>
      </c>
      <c r="G46" s="5">
        <f>Table3[[#This Row],[2691784302.0000]]+Table3[[#This Row],[58595357939.0000]]-Table3[[#This Row],[59541262175.0000]]</f>
        <v>2177629784</v>
      </c>
      <c r="H46" s="45">
        <f>(Table3[[#This Row],[1745880066.0000]]/Table3[[#This Row],[Column1]])*100</f>
        <v>2.8562346958038031E-3</v>
      </c>
      <c r="I46" s="57">
        <v>76241276222827</v>
      </c>
    </row>
    <row r="47" spans="1:9" ht="23.1" customHeight="1" x14ac:dyDescent="0.55000000000000004">
      <c r="A47" s="5" t="s">
        <v>55</v>
      </c>
      <c r="B47" s="44">
        <v>301838150</v>
      </c>
      <c r="C47" s="5" t="s">
        <v>16</v>
      </c>
      <c r="D47" s="5">
        <v>3897719932</v>
      </c>
      <c r="E47" s="5">
        <v>27791487494</v>
      </c>
      <c r="F47" s="5">
        <v>30957384378</v>
      </c>
      <c r="G47" s="5">
        <f>Table3[[#This Row],[2691784302.0000]]+Table3[[#This Row],[58595357939.0000]]-Table3[[#This Row],[59541262175.0000]]</f>
        <v>731823048</v>
      </c>
      <c r="H47" s="45">
        <f>(Table3[[#This Row],[1745880066.0000]]/Table3[[#This Row],[Column1]])*100</f>
        <v>9.5987775160155133E-4</v>
      </c>
      <c r="I47" s="57">
        <v>76241276222827</v>
      </c>
    </row>
    <row r="48" spans="1:9" ht="23.1" customHeight="1" x14ac:dyDescent="0.55000000000000004">
      <c r="A48" s="5" t="s">
        <v>56</v>
      </c>
      <c r="B48" s="44">
        <v>301834295</v>
      </c>
      <c r="C48" s="5" t="s">
        <v>16</v>
      </c>
      <c r="D48" s="5">
        <v>1525966662</v>
      </c>
      <c r="E48" s="5">
        <v>10982059709</v>
      </c>
      <c r="F48" s="5">
        <v>299871580</v>
      </c>
      <c r="G48" s="5">
        <f>Table3[[#This Row],[2691784302.0000]]+Table3[[#This Row],[58595357939.0000]]-Table3[[#This Row],[59541262175.0000]]</f>
        <v>12208154791</v>
      </c>
      <c r="H48" s="45">
        <f>(Table3[[#This Row],[1745880066.0000]]/Table3[[#This Row],[Column1]])*100</f>
        <v>1.6012526804141849E-2</v>
      </c>
      <c r="I48" s="57">
        <v>76241276222827</v>
      </c>
    </row>
    <row r="49" spans="1:9" ht="23.1" customHeight="1" x14ac:dyDescent="0.55000000000000004">
      <c r="A49" s="5" t="s">
        <v>57</v>
      </c>
      <c r="B49" s="44">
        <v>301833965</v>
      </c>
      <c r="C49" s="5" t="s">
        <v>16</v>
      </c>
      <c r="D49" s="5">
        <v>50000000</v>
      </c>
      <c r="E49" s="5">
        <v>424657</v>
      </c>
      <c r="F49" s="5">
        <v>7018261</v>
      </c>
      <c r="G49" s="5">
        <f>Table3[[#This Row],[2691784302.0000]]+Table3[[#This Row],[58595357939.0000]]-Table3[[#This Row],[59541262175.0000]]</f>
        <v>43406396</v>
      </c>
      <c r="H49" s="45">
        <f>(Table3[[#This Row],[1745880066.0000]]/Table3[[#This Row],[Column1]])*100</f>
        <v>5.693293469162039E-5</v>
      </c>
      <c r="I49" s="57">
        <v>76241276222827</v>
      </c>
    </row>
    <row r="50" spans="1:9" ht="23.1" customHeight="1" x14ac:dyDescent="0.55000000000000004">
      <c r="A50" s="5" t="s">
        <v>58</v>
      </c>
      <c r="B50" s="44">
        <v>301202412</v>
      </c>
      <c r="C50" s="5" t="s">
        <v>16</v>
      </c>
      <c r="D50" s="5">
        <v>3034329563</v>
      </c>
      <c r="E50" s="5">
        <v>3508726805</v>
      </c>
      <c r="F50" s="5">
        <v>5391283754</v>
      </c>
      <c r="G50" s="5">
        <f>Table3[[#This Row],[2691784302.0000]]+Table3[[#This Row],[58595357939.0000]]-Table3[[#This Row],[59541262175.0000]]</f>
        <v>1151772614</v>
      </c>
      <c r="H50" s="45">
        <f>(Table3[[#This Row],[1745880066.0000]]/Table3[[#This Row],[Column1]])*100</f>
        <v>1.5106942998091549E-3</v>
      </c>
      <c r="I50" s="57">
        <v>76241276222827</v>
      </c>
    </row>
    <row r="51" spans="1:9" ht="23.1" customHeight="1" x14ac:dyDescent="0.55000000000000004">
      <c r="A51" s="5" t="s">
        <v>59</v>
      </c>
      <c r="B51" s="44">
        <v>288032123</v>
      </c>
      <c r="C51" s="5" t="s">
        <v>16</v>
      </c>
      <c r="D51" s="5">
        <v>50000000</v>
      </c>
      <c r="E51" s="5">
        <v>0</v>
      </c>
      <c r="F51" s="5">
        <v>6593604</v>
      </c>
      <c r="G51" s="5">
        <f>Table3[[#This Row],[2691784302.0000]]+Table3[[#This Row],[58595357939.0000]]-Table3[[#This Row],[59541262175.0000]]</f>
        <v>43406396</v>
      </c>
      <c r="H51" s="45">
        <f>(Table3[[#This Row],[1745880066.0000]]/Table3[[#This Row],[Column1]])*100</f>
        <v>5.693293469162039E-5</v>
      </c>
      <c r="I51" s="57">
        <v>76241276222827</v>
      </c>
    </row>
    <row r="52" spans="1:9" ht="23.1" customHeight="1" x14ac:dyDescent="0.55000000000000004">
      <c r="A52" s="5" t="s">
        <v>60</v>
      </c>
      <c r="B52" s="44">
        <v>301202242</v>
      </c>
      <c r="C52" s="5" t="s">
        <v>16</v>
      </c>
      <c r="D52" s="5">
        <v>2003909833</v>
      </c>
      <c r="E52" s="5">
        <v>6413179857</v>
      </c>
      <c r="F52" s="5">
        <v>6850373332</v>
      </c>
      <c r="G52" s="5">
        <f>Table3[[#This Row],[2691784302.0000]]+Table3[[#This Row],[58595357939.0000]]-Table3[[#This Row],[59541262175.0000]]</f>
        <v>1566716358</v>
      </c>
      <c r="H52" s="45">
        <f>(Table3[[#This Row],[1745880066.0000]]/Table3[[#This Row],[Column1]])*100</f>
        <v>2.0549450843674595E-3</v>
      </c>
      <c r="I52" s="57">
        <v>76241276222827</v>
      </c>
    </row>
    <row r="53" spans="1:9" ht="23.1" customHeight="1" x14ac:dyDescent="0.55000000000000004">
      <c r="A53" s="5" t="s">
        <v>61</v>
      </c>
      <c r="B53" s="44">
        <v>288031921</v>
      </c>
      <c r="C53" s="5" t="s">
        <v>16</v>
      </c>
      <c r="D53" s="5">
        <v>2463586578</v>
      </c>
      <c r="E53" s="5">
        <v>25007327317</v>
      </c>
      <c r="F53" s="5">
        <v>25966402148</v>
      </c>
      <c r="G53" s="5">
        <f>Table3[[#This Row],[2691784302.0000]]+Table3[[#This Row],[58595357939.0000]]-Table3[[#This Row],[59541262175.0000]]</f>
        <v>1504511747</v>
      </c>
      <c r="H53" s="45">
        <f>(Table3[[#This Row],[1745880066.0000]]/Table3[[#This Row],[Column1]])*100</f>
        <v>1.9733559320319221E-3</v>
      </c>
      <c r="I53" s="57">
        <v>76241276222827</v>
      </c>
    </row>
    <row r="54" spans="1:9" ht="23.1" customHeight="1" x14ac:dyDescent="0.55000000000000004">
      <c r="A54" s="5" t="s">
        <v>62</v>
      </c>
      <c r="B54" s="44">
        <v>301200816</v>
      </c>
      <c r="C54" s="5" t="s">
        <v>16</v>
      </c>
      <c r="D54" s="5">
        <v>50000000</v>
      </c>
      <c r="E54" s="5">
        <v>0</v>
      </c>
      <c r="F54" s="5">
        <v>13172551</v>
      </c>
      <c r="G54" s="5">
        <f>Table3[[#This Row],[2691784302.0000]]+Table3[[#This Row],[58595357939.0000]]-Table3[[#This Row],[59541262175.0000]]</f>
        <v>36827449</v>
      </c>
      <c r="H54" s="45">
        <f>(Table3[[#This Row],[1745880066.0000]]/Table3[[#This Row],[Column1]])*100</f>
        <v>4.8303820219858397E-5</v>
      </c>
      <c r="I54" s="57">
        <v>76241276222827</v>
      </c>
    </row>
    <row r="55" spans="1:9" ht="23.1" customHeight="1" x14ac:dyDescent="0.55000000000000004">
      <c r="A55" s="5" t="s">
        <v>63</v>
      </c>
      <c r="B55" s="44">
        <v>301203969</v>
      </c>
      <c r="C55" s="5" t="s">
        <v>16</v>
      </c>
      <c r="D55" s="5">
        <v>2080970960</v>
      </c>
      <c r="E55" s="5">
        <v>1056139065</v>
      </c>
      <c r="F55" s="5">
        <v>3093703629</v>
      </c>
      <c r="G55" s="5">
        <f>Table3[[#This Row],[2691784302.0000]]+Table3[[#This Row],[58595357939.0000]]-Table3[[#This Row],[59541262175.0000]]</f>
        <v>43406396</v>
      </c>
      <c r="H55" s="45">
        <f>(Table3[[#This Row],[1745880066.0000]]/Table3[[#This Row],[Column1]])*100</f>
        <v>5.693293469162039E-5</v>
      </c>
      <c r="I55" s="57">
        <v>76241276222827</v>
      </c>
    </row>
    <row r="56" spans="1:9" ht="23.1" customHeight="1" x14ac:dyDescent="0.55000000000000004">
      <c r="A56" s="5" t="s">
        <v>64</v>
      </c>
      <c r="B56" s="44">
        <v>301203891</v>
      </c>
      <c r="C56" s="5" t="s">
        <v>16</v>
      </c>
      <c r="D56" s="5">
        <v>9247387752</v>
      </c>
      <c r="E56" s="5">
        <v>17124310950</v>
      </c>
      <c r="F56" s="5">
        <v>22517625590</v>
      </c>
      <c r="G56" s="5">
        <f>Table3[[#This Row],[2691784302.0000]]+Table3[[#This Row],[58595357939.0000]]-Table3[[#This Row],[59541262175.0000]]</f>
        <v>3854073112</v>
      </c>
      <c r="H56" s="45">
        <f>(Table3[[#This Row],[1745880066.0000]]/Table3[[#This Row],[Column1]])*100</f>
        <v>5.0551004691157999E-3</v>
      </c>
      <c r="I56" s="57">
        <v>76241276222827</v>
      </c>
    </row>
    <row r="57" spans="1:9" ht="23.1" customHeight="1" x14ac:dyDescent="0.55000000000000004">
      <c r="A57" s="5" t="s">
        <v>65</v>
      </c>
      <c r="B57" s="44">
        <v>315009287</v>
      </c>
      <c r="C57" s="5" t="s">
        <v>16</v>
      </c>
      <c r="D57" s="5">
        <v>50000000</v>
      </c>
      <c r="E57" s="5">
        <v>11398972494</v>
      </c>
      <c r="F57" s="5">
        <v>9170550520</v>
      </c>
      <c r="G57" s="5">
        <f>Table3[[#This Row],[2691784302.0000]]+Table3[[#This Row],[58595357939.0000]]-Table3[[#This Row],[59541262175.0000]]</f>
        <v>2278421974</v>
      </c>
      <c r="H57" s="45">
        <f>(Table3[[#This Row],[1745880066.0000]]/Table3[[#This Row],[Column1]])*100</f>
        <v>2.9884362997032697E-3</v>
      </c>
      <c r="I57" s="57">
        <v>76241276222827</v>
      </c>
    </row>
    <row r="58" spans="1:9" ht="23.1" customHeight="1" x14ac:dyDescent="0.55000000000000004">
      <c r="A58" s="5" t="s">
        <v>66</v>
      </c>
      <c r="B58" s="44">
        <v>301838495</v>
      </c>
      <c r="C58" s="5" t="s">
        <v>16</v>
      </c>
      <c r="D58" s="5">
        <v>1971221639</v>
      </c>
      <c r="E58" s="5">
        <v>45176355100</v>
      </c>
      <c r="F58" s="5">
        <v>40994399622</v>
      </c>
      <c r="G58" s="5">
        <f>Table3[[#This Row],[2691784302.0000]]+Table3[[#This Row],[58595357939.0000]]-Table3[[#This Row],[59541262175.0000]]</f>
        <v>6153177117</v>
      </c>
      <c r="H58" s="45">
        <f>(Table3[[#This Row],[1745880066.0000]]/Table3[[#This Row],[Column1]])*100</f>
        <v>8.070663847515331E-3</v>
      </c>
      <c r="I58" s="57">
        <v>76241276222827</v>
      </c>
    </row>
    <row r="59" spans="1:9" ht="23.1" customHeight="1" x14ac:dyDescent="0.55000000000000004">
      <c r="A59" s="5" t="s">
        <v>67</v>
      </c>
      <c r="B59" s="44">
        <v>304164240</v>
      </c>
      <c r="C59" s="5" t="s">
        <v>16</v>
      </c>
      <c r="D59" s="5">
        <v>4358872606</v>
      </c>
      <c r="E59" s="5">
        <v>9443116317</v>
      </c>
      <c r="F59" s="5">
        <v>10063097340</v>
      </c>
      <c r="G59" s="5">
        <f>Table3[[#This Row],[2691784302.0000]]+Table3[[#This Row],[58595357939.0000]]-Table3[[#This Row],[59541262175.0000]]</f>
        <v>3738891583</v>
      </c>
      <c r="H59" s="45">
        <f>(Table3[[#This Row],[1745880066.0000]]/Table3[[#This Row],[Column1]])*100</f>
        <v>4.9040254416420149E-3</v>
      </c>
      <c r="I59" s="57">
        <v>76241276222827</v>
      </c>
    </row>
    <row r="60" spans="1:9" ht="23.1" customHeight="1" x14ac:dyDescent="0.55000000000000004">
      <c r="A60" s="5" t="s">
        <v>68</v>
      </c>
      <c r="B60" s="44">
        <v>301835810</v>
      </c>
      <c r="C60" s="5" t="s">
        <v>16</v>
      </c>
      <c r="D60" s="5">
        <v>1062722565</v>
      </c>
      <c r="E60" s="5">
        <v>167793574</v>
      </c>
      <c r="F60" s="5">
        <v>8047735</v>
      </c>
      <c r="G60" s="5">
        <f>Table3[[#This Row],[2691784302.0000]]+Table3[[#This Row],[58595357939.0000]]-Table3[[#This Row],[59541262175.0000]]</f>
        <v>1222468404</v>
      </c>
      <c r="H60" s="45">
        <f>(Table3[[#This Row],[1745880066.0000]]/Table3[[#This Row],[Column1]])*100</f>
        <v>1.6034206988182437E-3</v>
      </c>
      <c r="I60" s="57">
        <v>76241276222827</v>
      </c>
    </row>
    <row r="61" spans="1:9" ht="23.1" customHeight="1" x14ac:dyDescent="0.55000000000000004">
      <c r="A61" s="5" t="s">
        <v>69</v>
      </c>
      <c r="B61" s="44">
        <v>301202321</v>
      </c>
      <c r="C61" s="5" t="s">
        <v>16</v>
      </c>
      <c r="D61" s="5">
        <v>169519453</v>
      </c>
      <c r="E61" s="5">
        <v>4900455902</v>
      </c>
      <c r="F61" s="5">
        <v>4301467857</v>
      </c>
      <c r="G61" s="5">
        <f>Table3[[#This Row],[2691784302.0000]]+Table3[[#This Row],[58595357939.0000]]-Table3[[#This Row],[59541262175.0000]]</f>
        <v>768507498</v>
      </c>
      <c r="H61" s="45">
        <f>(Table3[[#This Row],[1745880066.0000]]/Table3[[#This Row],[Column1]])*100</f>
        <v>1.0079940106903734E-3</v>
      </c>
      <c r="I61" s="57">
        <v>76241276222827</v>
      </c>
    </row>
    <row r="62" spans="1:9" ht="23.1" customHeight="1" x14ac:dyDescent="0.55000000000000004">
      <c r="A62" s="5" t="s">
        <v>70</v>
      </c>
      <c r="B62" s="44">
        <v>288031623</v>
      </c>
      <c r="C62" s="5" t="s">
        <v>16</v>
      </c>
      <c r="D62" s="5">
        <v>9251450339</v>
      </c>
      <c r="E62" s="5">
        <v>80318037824</v>
      </c>
      <c r="F62" s="5">
        <v>88921512307</v>
      </c>
      <c r="G62" s="5">
        <f>Table3[[#This Row],[2691784302.0000]]+Table3[[#This Row],[58595357939.0000]]-Table3[[#This Row],[59541262175.0000]]</f>
        <v>647975856</v>
      </c>
      <c r="H62" s="45">
        <f>(Table3[[#This Row],[1745880066.0000]]/Table3[[#This Row],[Column1]])*100</f>
        <v>8.4990163872151049E-4</v>
      </c>
      <c r="I62" s="57">
        <v>76241276222827</v>
      </c>
    </row>
    <row r="63" spans="1:9" ht="23.1" customHeight="1" x14ac:dyDescent="0.55000000000000004">
      <c r="A63" s="5" t="s">
        <v>71</v>
      </c>
      <c r="B63" s="44">
        <v>301203908</v>
      </c>
      <c r="C63" s="5" t="s">
        <v>16</v>
      </c>
      <c r="D63" s="5">
        <v>6297949970</v>
      </c>
      <c r="E63" s="5">
        <v>2287368241</v>
      </c>
      <c r="F63" s="5">
        <v>8487673829</v>
      </c>
      <c r="G63" s="5">
        <f>Table3[[#This Row],[2691784302.0000]]+Table3[[#This Row],[58595357939.0000]]-Table3[[#This Row],[59541262175.0000]]</f>
        <v>97644382</v>
      </c>
      <c r="H63" s="45">
        <f>(Table3[[#This Row],[1745880066.0000]]/Table3[[#This Row],[Column1]])*100</f>
        <v>1.2807285874205345E-4</v>
      </c>
      <c r="I63" s="57">
        <v>76241276222827</v>
      </c>
    </row>
    <row r="64" spans="1:9" ht="23.1" customHeight="1" x14ac:dyDescent="0.55000000000000004">
      <c r="A64" s="5" t="s">
        <v>72</v>
      </c>
      <c r="B64" s="44">
        <v>301202746</v>
      </c>
      <c r="C64" s="5" t="s">
        <v>16</v>
      </c>
      <c r="D64" s="5">
        <v>926874166</v>
      </c>
      <c r="E64" s="5">
        <v>31241657553</v>
      </c>
      <c r="F64" s="5">
        <v>30666502228</v>
      </c>
      <c r="G64" s="5">
        <f>Table3[[#This Row],[2691784302.0000]]+Table3[[#This Row],[58595357939.0000]]-Table3[[#This Row],[59541262175.0000]]</f>
        <v>1502029491</v>
      </c>
      <c r="H64" s="45">
        <f>(Table3[[#This Row],[1745880066.0000]]/Table3[[#This Row],[Column1]])*100</f>
        <v>1.9701001418314205E-3</v>
      </c>
      <c r="I64" s="57">
        <v>76241276222827</v>
      </c>
    </row>
    <row r="65" spans="1:9" ht="23.1" customHeight="1" x14ac:dyDescent="0.55000000000000004">
      <c r="A65" s="5" t="s">
        <v>73</v>
      </c>
      <c r="B65" s="44">
        <v>301202667</v>
      </c>
      <c r="C65" s="5" t="s">
        <v>16</v>
      </c>
      <c r="D65" s="5">
        <v>2343369507</v>
      </c>
      <c r="E65" s="5">
        <v>28806101865</v>
      </c>
      <c r="F65" s="5">
        <v>29189127583</v>
      </c>
      <c r="G65" s="5">
        <f>Table3[[#This Row],[2691784302.0000]]+Table3[[#This Row],[58595357939.0000]]-Table3[[#This Row],[59541262175.0000]]</f>
        <v>1960343789</v>
      </c>
      <c r="H65" s="45">
        <f>(Table3[[#This Row],[1745880066.0000]]/Table3[[#This Row],[Column1]])*100</f>
        <v>2.5712368498011368E-3</v>
      </c>
      <c r="I65" s="57">
        <v>76241276222827</v>
      </c>
    </row>
    <row r="66" spans="1:9" ht="23.1" customHeight="1" x14ac:dyDescent="0.55000000000000004">
      <c r="A66" s="5" t="s">
        <v>74</v>
      </c>
      <c r="B66" s="44">
        <v>301832810</v>
      </c>
      <c r="C66" s="5" t="s">
        <v>16</v>
      </c>
      <c r="D66" s="5">
        <v>1838219391</v>
      </c>
      <c r="E66" s="5">
        <v>10856089086</v>
      </c>
      <c r="F66" s="5">
        <v>8635722274</v>
      </c>
      <c r="G66" s="5">
        <f>Table3[[#This Row],[2691784302.0000]]+Table3[[#This Row],[58595357939.0000]]-Table3[[#This Row],[59541262175.0000]]</f>
        <v>4058586203</v>
      </c>
      <c r="H66" s="45">
        <f>(Table3[[#This Row],[1745880066.0000]]/Table3[[#This Row],[Column1]])*100</f>
        <v>5.3233450488658534E-3</v>
      </c>
      <c r="I66" s="57">
        <v>76241276222827</v>
      </c>
    </row>
    <row r="67" spans="1:9" ht="23.1" customHeight="1" x14ac:dyDescent="0.55000000000000004">
      <c r="A67" s="5" t="s">
        <v>75</v>
      </c>
      <c r="B67" s="44">
        <v>302567987</v>
      </c>
      <c r="C67" s="5" t="s">
        <v>16</v>
      </c>
      <c r="D67" s="5">
        <v>3189293640</v>
      </c>
      <c r="E67" s="5">
        <v>29181201026</v>
      </c>
      <c r="F67" s="5">
        <v>26943764622</v>
      </c>
      <c r="G67" s="5">
        <f>Table3[[#This Row],[2691784302.0000]]+Table3[[#This Row],[58595357939.0000]]-Table3[[#This Row],[59541262175.0000]]</f>
        <v>5426730044</v>
      </c>
      <c r="H67" s="45">
        <f>(Table3[[#This Row],[1745880066.0000]]/Table3[[#This Row],[Column1]])*100</f>
        <v>7.1178373616668433E-3</v>
      </c>
      <c r="I67" s="57">
        <v>76241276222827</v>
      </c>
    </row>
    <row r="68" spans="1:9" ht="23.1" customHeight="1" x14ac:dyDescent="0.55000000000000004">
      <c r="A68" s="5" t="s">
        <v>76</v>
      </c>
      <c r="B68" s="44">
        <v>301837818</v>
      </c>
      <c r="C68" s="5" t="s">
        <v>16</v>
      </c>
      <c r="D68" s="5">
        <v>2279501256</v>
      </c>
      <c r="E68" s="5">
        <v>14330718451</v>
      </c>
      <c r="F68" s="5">
        <v>14019176986</v>
      </c>
      <c r="G68" s="5">
        <f>Table3[[#This Row],[2691784302.0000]]+Table3[[#This Row],[58595357939.0000]]-Table3[[#This Row],[59541262175.0000]]</f>
        <v>2591042721</v>
      </c>
      <c r="H68" s="45">
        <f>(Table3[[#This Row],[1745880066.0000]]/Table3[[#This Row],[Column1]])*100</f>
        <v>3.3984776349064178E-3</v>
      </c>
      <c r="I68" s="57">
        <v>76241276222827</v>
      </c>
    </row>
    <row r="69" spans="1:9" ht="23.1" customHeight="1" x14ac:dyDescent="0.55000000000000004">
      <c r="A69" s="5" t="s">
        <v>77</v>
      </c>
      <c r="B69" s="44">
        <v>304164045</v>
      </c>
      <c r="C69" s="5" t="s">
        <v>16</v>
      </c>
      <c r="D69" s="5">
        <v>484362419</v>
      </c>
      <c r="E69" s="5">
        <v>31492832429</v>
      </c>
      <c r="F69" s="5">
        <v>19766473174</v>
      </c>
      <c r="G69" s="5">
        <f>Table3[[#This Row],[2691784302.0000]]+Table3[[#This Row],[58595357939.0000]]-Table3[[#This Row],[59541262175.0000]]</f>
        <v>12210721674</v>
      </c>
      <c r="H69" s="45">
        <f>(Table3[[#This Row],[1745880066.0000]]/Table3[[#This Row],[Column1]])*100</f>
        <v>1.6015893593271269E-2</v>
      </c>
      <c r="I69" s="57">
        <v>76241276222827</v>
      </c>
    </row>
    <row r="70" spans="1:9" ht="23.1" customHeight="1" x14ac:dyDescent="0.55000000000000004">
      <c r="A70" s="5" t="s">
        <v>78</v>
      </c>
      <c r="B70" s="44">
        <v>301202345</v>
      </c>
      <c r="C70" s="5" t="s">
        <v>16</v>
      </c>
      <c r="D70" s="5">
        <v>3750899692</v>
      </c>
      <c r="E70" s="5">
        <v>277738884</v>
      </c>
      <c r="F70" s="5">
        <v>3232291751</v>
      </c>
      <c r="G70" s="5">
        <f>Table3[[#This Row],[2691784302.0000]]+Table3[[#This Row],[58595357939.0000]]-Table3[[#This Row],[59541262175.0000]]</f>
        <v>796346825</v>
      </c>
      <c r="H70" s="45">
        <f>(Table3[[#This Row],[1745880066.0000]]/Table3[[#This Row],[Column1]])*100</f>
        <v>1.0445087811391724E-3</v>
      </c>
      <c r="I70" s="57">
        <v>76241276222827</v>
      </c>
    </row>
    <row r="71" spans="1:9" ht="23.1" customHeight="1" x14ac:dyDescent="0.55000000000000004">
      <c r="A71" s="5" t="s">
        <v>79</v>
      </c>
      <c r="B71" s="44">
        <v>312708579</v>
      </c>
      <c r="C71" s="5" t="s">
        <v>16</v>
      </c>
      <c r="D71" s="5">
        <v>177623412616</v>
      </c>
      <c r="E71" s="5">
        <v>15983351822862</v>
      </c>
      <c r="F71" s="5">
        <v>16160975235478</v>
      </c>
      <c r="G71" s="5">
        <f>Table3[[#This Row],[2691784302.0000]]+Table3[[#This Row],[58595357939.0000]]-Table3[[#This Row],[59541262175.0000]]</f>
        <v>0</v>
      </c>
      <c r="H71" s="45">
        <f>(Table3[[#This Row],[1745880066.0000]]/Table3[[#This Row],[Column1]])*100</f>
        <v>0</v>
      </c>
      <c r="I71" s="57">
        <v>76241276222827</v>
      </c>
    </row>
    <row r="72" spans="1:9" ht="23.1" customHeight="1" x14ac:dyDescent="0.55000000000000004">
      <c r="A72" s="5" t="s">
        <v>80</v>
      </c>
      <c r="B72" s="44">
        <v>301202096</v>
      </c>
      <c r="C72" s="5" t="s">
        <v>16</v>
      </c>
      <c r="D72" s="5">
        <v>9662219948</v>
      </c>
      <c r="E72" s="5">
        <v>41780629239</v>
      </c>
      <c r="F72" s="5">
        <v>50422610908</v>
      </c>
      <c r="G72" s="5">
        <f>Table3[[#This Row],[2691784302.0000]]+Table3[[#This Row],[58595357939.0000]]-Table3[[#This Row],[59541262175.0000]]</f>
        <v>1020238279</v>
      </c>
      <c r="H72" s="45">
        <f>(Table3[[#This Row],[1745880066.0000]]/Table3[[#This Row],[Column1]])*100</f>
        <v>1.3381705154281451E-3</v>
      </c>
      <c r="I72" s="57">
        <v>76241276222827</v>
      </c>
    </row>
    <row r="73" spans="1:9" ht="23.1" customHeight="1" x14ac:dyDescent="0.55000000000000004">
      <c r="A73" s="5" t="s">
        <v>81</v>
      </c>
      <c r="B73" s="44">
        <v>302569467</v>
      </c>
      <c r="C73" s="5" t="s">
        <v>16</v>
      </c>
      <c r="D73" s="5">
        <v>50000000</v>
      </c>
      <c r="E73" s="5">
        <v>0</v>
      </c>
      <c r="F73" s="5">
        <v>13172551</v>
      </c>
      <c r="G73" s="5">
        <f>Table3[[#This Row],[2691784302.0000]]+Table3[[#This Row],[58595357939.0000]]-Table3[[#This Row],[59541262175.0000]]</f>
        <v>36827449</v>
      </c>
      <c r="H73" s="45">
        <f>(Table3[[#This Row],[1745880066.0000]]/Table3[[#This Row],[Column1]])*100</f>
        <v>4.8303820219858397E-5</v>
      </c>
      <c r="I73" s="57">
        <v>76241276222827</v>
      </c>
    </row>
    <row r="74" spans="1:9" ht="23.1" customHeight="1" x14ac:dyDescent="0.55000000000000004">
      <c r="A74" s="5" t="s">
        <v>82</v>
      </c>
      <c r="B74" s="44">
        <v>288032901</v>
      </c>
      <c r="C74" s="5" t="s">
        <v>16</v>
      </c>
      <c r="D74" s="5">
        <v>8356310014</v>
      </c>
      <c r="E74" s="5">
        <v>29161407168</v>
      </c>
      <c r="F74" s="5">
        <v>37467717182</v>
      </c>
      <c r="G74" s="5">
        <f>Table3[[#This Row],[2691784302.0000]]+Table3[[#This Row],[58595357939.0000]]-Table3[[#This Row],[59541262175.0000]]</f>
        <v>50000000</v>
      </c>
      <c r="H74" s="45">
        <f>(Table3[[#This Row],[1745880066.0000]]/Table3[[#This Row],[Column1]])*100</f>
        <v>6.5581273657942465E-5</v>
      </c>
      <c r="I74" s="57">
        <v>76241276222827</v>
      </c>
    </row>
    <row r="75" spans="1:9" ht="23.1" customHeight="1" x14ac:dyDescent="0.55000000000000004">
      <c r="A75" s="5" t="s">
        <v>83</v>
      </c>
      <c r="B75" s="44">
        <v>302568189</v>
      </c>
      <c r="C75" s="5" t="s">
        <v>16</v>
      </c>
      <c r="D75" s="5">
        <v>9953905279</v>
      </c>
      <c r="E75" s="5">
        <v>84540017</v>
      </c>
      <c r="F75" s="5">
        <v>6593604</v>
      </c>
      <c r="G75" s="5">
        <f>Table3[[#This Row],[2691784302.0000]]+Table3[[#This Row],[58595357939.0000]]-Table3[[#This Row],[59541262175.0000]]</f>
        <v>10031851692</v>
      </c>
      <c r="H75" s="45">
        <f>(Table3[[#This Row],[1745880066.0000]]/Table3[[#This Row],[Column1]])*100</f>
        <v>1.3158032222178904E-2</v>
      </c>
      <c r="I75" s="57">
        <v>76241276222827</v>
      </c>
    </row>
    <row r="76" spans="1:9" ht="23.1" customHeight="1" x14ac:dyDescent="0.55000000000000004">
      <c r="A76" s="5" t="s">
        <v>84</v>
      </c>
      <c r="B76" s="44">
        <v>301833333</v>
      </c>
      <c r="C76" s="5" t="s">
        <v>16</v>
      </c>
      <c r="D76" s="5">
        <v>50000000</v>
      </c>
      <c r="E76" s="5">
        <v>39371653356</v>
      </c>
      <c r="F76" s="5">
        <v>33189050902</v>
      </c>
      <c r="G76" s="5">
        <f>Table3[[#This Row],[2691784302.0000]]+Table3[[#This Row],[58595357939.0000]]-Table3[[#This Row],[59541262175.0000]]</f>
        <v>6232602454</v>
      </c>
      <c r="H76" s="45">
        <f>(Table3[[#This Row],[1745880066.0000]]/Table3[[#This Row],[Column1]])*100</f>
        <v>8.1748401427387558E-3</v>
      </c>
      <c r="I76" s="57">
        <v>76241276222827</v>
      </c>
    </row>
    <row r="77" spans="1:9" ht="23.1" customHeight="1" x14ac:dyDescent="0.55000000000000004">
      <c r="A77" s="5" t="s">
        <v>85</v>
      </c>
      <c r="B77" s="44">
        <v>301203933</v>
      </c>
      <c r="C77" s="5" t="s">
        <v>16</v>
      </c>
      <c r="D77" s="5">
        <v>3089074335</v>
      </c>
      <c r="E77" s="5">
        <v>6691683003</v>
      </c>
      <c r="F77" s="5">
        <v>7335701473</v>
      </c>
      <c r="G77" s="5">
        <f>Table3[[#This Row],[2691784302.0000]]+Table3[[#This Row],[58595357939.0000]]-Table3[[#This Row],[59541262175.0000]]</f>
        <v>2445055865</v>
      </c>
      <c r="H77" s="45">
        <f>(Table3[[#This Row],[1745880066.0000]]/Table3[[#This Row],[Column1]])*100</f>
        <v>3.2069975558304447E-3</v>
      </c>
      <c r="I77" s="57">
        <v>76241276222827</v>
      </c>
    </row>
    <row r="78" spans="1:9" ht="23.1" customHeight="1" x14ac:dyDescent="0.55000000000000004">
      <c r="A78" s="5" t="s">
        <v>86</v>
      </c>
      <c r="B78" s="44">
        <v>301835007</v>
      </c>
      <c r="C78" s="5" t="s">
        <v>16</v>
      </c>
      <c r="D78" s="5">
        <v>942569506</v>
      </c>
      <c r="E78" s="5">
        <v>383861788</v>
      </c>
      <c r="F78" s="5">
        <v>6593604</v>
      </c>
      <c r="G78" s="5">
        <f>Table3[[#This Row],[2691784302.0000]]+Table3[[#This Row],[58595357939.0000]]-Table3[[#This Row],[59541262175.0000]]</f>
        <v>1319837690</v>
      </c>
      <c r="H78" s="45">
        <f>(Table3[[#This Row],[1745880066.0000]]/Table3[[#This Row],[Column1]])*100</f>
        <v>1.7311327346391328E-3</v>
      </c>
      <c r="I78" s="57">
        <v>76241276222827</v>
      </c>
    </row>
    <row r="79" spans="1:9" ht="23.1" customHeight="1" x14ac:dyDescent="0.55000000000000004">
      <c r="A79" s="5" t="s">
        <v>87</v>
      </c>
      <c r="B79" s="44">
        <v>301202989</v>
      </c>
      <c r="C79" s="5" t="s">
        <v>16</v>
      </c>
      <c r="D79" s="5">
        <v>6303983752</v>
      </c>
      <c r="E79" s="5">
        <v>7849538499</v>
      </c>
      <c r="F79" s="5">
        <v>13659167134</v>
      </c>
      <c r="G79" s="5">
        <f>Table3[[#This Row],[2691784302.0000]]+Table3[[#This Row],[58595357939.0000]]-Table3[[#This Row],[59541262175.0000]]</f>
        <v>494355117</v>
      </c>
      <c r="H79" s="45">
        <f>(Table3[[#This Row],[1745880066.0000]]/Table3[[#This Row],[Column1]])*100</f>
        <v>6.4840876424362341E-4</v>
      </c>
      <c r="I79" s="57">
        <v>76241276222827</v>
      </c>
    </row>
    <row r="80" spans="1:9" ht="23.1" customHeight="1" x14ac:dyDescent="0.55000000000000004">
      <c r="A80" s="5" t="s">
        <v>88</v>
      </c>
      <c r="B80" s="44">
        <v>304163892</v>
      </c>
      <c r="C80" s="5" t="s">
        <v>16</v>
      </c>
      <c r="D80" s="5">
        <v>998114490</v>
      </c>
      <c r="E80" s="5">
        <v>8477136</v>
      </c>
      <c r="F80" s="5">
        <v>6593604</v>
      </c>
      <c r="G80" s="5">
        <f>Table3[[#This Row],[2691784302.0000]]+Table3[[#This Row],[58595357939.0000]]-Table3[[#This Row],[59541262175.0000]]</f>
        <v>999998022</v>
      </c>
      <c r="H80" s="45">
        <f>(Table3[[#This Row],[1745880066.0000]]/Table3[[#This Row],[Column1]])*100</f>
        <v>1.3116228787636635E-3</v>
      </c>
      <c r="I80" s="57">
        <v>76241276222827</v>
      </c>
    </row>
    <row r="81" spans="1:9" ht="23.1" customHeight="1" x14ac:dyDescent="0.55000000000000004">
      <c r="A81" s="5" t="s">
        <v>89</v>
      </c>
      <c r="B81" s="44">
        <v>288032457</v>
      </c>
      <c r="C81" s="5" t="s">
        <v>16</v>
      </c>
      <c r="D81" s="5">
        <v>3759746838</v>
      </c>
      <c r="E81" s="5">
        <v>44778576037</v>
      </c>
      <c r="F81" s="5">
        <v>45323556279</v>
      </c>
      <c r="G81" s="5">
        <f>Table3[[#This Row],[2691784302.0000]]+Table3[[#This Row],[58595357939.0000]]-Table3[[#This Row],[59541262175.0000]]</f>
        <v>3214766596</v>
      </c>
      <c r="H81" s="45">
        <f>(Table3[[#This Row],[1745880066.0000]]/Table3[[#This Row],[Column1]])*100</f>
        <v>4.216569757573764E-3</v>
      </c>
      <c r="I81" s="57">
        <v>76241276222827</v>
      </c>
    </row>
    <row r="82" spans="1:9" ht="23.1" customHeight="1" x14ac:dyDescent="0.55000000000000004">
      <c r="A82" s="5" t="s">
        <v>90</v>
      </c>
      <c r="B82" s="44">
        <v>301202539</v>
      </c>
      <c r="C82" s="5" t="s">
        <v>16</v>
      </c>
      <c r="D82" s="5">
        <v>1407589455</v>
      </c>
      <c r="E82" s="5">
        <v>10468635828</v>
      </c>
      <c r="F82" s="5">
        <v>11685550058</v>
      </c>
      <c r="G82" s="5">
        <f>Table3[[#This Row],[2691784302.0000]]+Table3[[#This Row],[58595357939.0000]]-Table3[[#This Row],[59541262175.0000]]</f>
        <v>190675225</v>
      </c>
      <c r="H82" s="45">
        <f>(Table3[[#This Row],[1745880066.0000]]/Table3[[#This Row],[Column1]])*100</f>
        <v>2.500944822102951E-4</v>
      </c>
      <c r="I82" s="57">
        <v>76241276222827</v>
      </c>
    </row>
    <row r="83" spans="1:9" ht="23.1" customHeight="1" x14ac:dyDescent="0.55000000000000004">
      <c r="A83" s="5" t="s">
        <v>91</v>
      </c>
      <c r="B83" s="44">
        <v>310236368</v>
      </c>
      <c r="C83" s="5" t="s">
        <v>16</v>
      </c>
      <c r="D83" s="5">
        <v>5870662440</v>
      </c>
      <c r="E83" s="5">
        <v>32929524037</v>
      </c>
      <c r="F83" s="5">
        <v>27495640279</v>
      </c>
      <c r="G83" s="5">
        <f>Table3[[#This Row],[2691784302.0000]]+Table3[[#This Row],[58595357939.0000]]-Table3[[#This Row],[59541262175.0000]]</f>
        <v>11304546198</v>
      </c>
      <c r="H83" s="45">
        <f>(Table3[[#This Row],[1745880066.0000]]/Table3[[#This Row],[Column1]])*100</f>
        <v>1.4827330755797823E-2</v>
      </c>
      <c r="I83" s="57">
        <v>76241276222827</v>
      </c>
    </row>
    <row r="84" spans="1:9" ht="23.1" customHeight="1" x14ac:dyDescent="0.55000000000000004">
      <c r="A84" s="5" t="s">
        <v>92</v>
      </c>
      <c r="B84" s="44">
        <v>301202175</v>
      </c>
      <c r="C84" s="5" t="s">
        <v>16</v>
      </c>
      <c r="D84" s="5">
        <v>15704293346</v>
      </c>
      <c r="E84" s="5">
        <v>20855889403</v>
      </c>
      <c r="F84" s="5">
        <v>35086318960</v>
      </c>
      <c r="G84" s="5">
        <f>Table3[[#This Row],[2691784302.0000]]+Table3[[#This Row],[58595357939.0000]]-Table3[[#This Row],[59541262175.0000]]</f>
        <v>1473863789</v>
      </c>
      <c r="H84" s="45">
        <f>(Table3[[#This Row],[1745880066.0000]]/Table3[[#This Row],[Column1]])*100</f>
        <v>1.9331572896188196E-3</v>
      </c>
      <c r="I84" s="57">
        <v>76241276222827</v>
      </c>
    </row>
    <row r="85" spans="1:9" ht="23.1" customHeight="1" x14ac:dyDescent="0.55000000000000004">
      <c r="A85" s="5" t="s">
        <v>93</v>
      </c>
      <c r="B85" s="44">
        <v>288031740</v>
      </c>
      <c r="C85" s="5" t="s">
        <v>16</v>
      </c>
      <c r="D85" s="5">
        <v>4572140977</v>
      </c>
      <c r="E85" s="5">
        <v>9612216914</v>
      </c>
      <c r="F85" s="5">
        <v>11586951478</v>
      </c>
      <c r="G85" s="5">
        <f>Table3[[#This Row],[2691784302.0000]]+Table3[[#This Row],[58595357939.0000]]-Table3[[#This Row],[59541262175.0000]]</f>
        <v>2597406413</v>
      </c>
      <c r="H85" s="45">
        <f>(Table3[[#This Row],[1745880066.0000]]/Table3[[#This Row],[Column1]])*100</f>
        <v>3.4068244154369545E-3</v>
      </c>
      <c r="I85" s="57">
        <v>76241276222827</v>
      </c>
    </row>
    <row r="86" spans="1:9" ht="23.1" customHeight="1" x14ac:dyDescent="0.55000000000000004">
      <c r="A86" s="5" t="s">
        <v>94</v>
      </c>
      <c r="B86" s="44">
        <v>288033061</v>
      </c>
      <c r="C86" s="5" t="s">
        <v>16</v>
      </c>
      <c r="D86" s="5">
        <v>4319737933</v>
      </c>
      <c r="E86" s="5">
        <v>11456540019</v>
      </c>
      <c r="F86" s="5">
        <v>14239726711</v>
      </c>
      <c r="G86" s="5">
        <f>Table3[[#This Row],[2691784302.0000]]+Table3[[#This Row],[58595357939.0000]]-Table3[[#This Row],[59541262175.0000]]</f>
        <v>1536551241</v>
      </c>
      <c r="H86" s="45">
        <f>(Table3[[#This Row],[1745880066.0000]]/Table3[[#This Row],[Column1]])*100</f>
        <v>2.0153797485094422E-3</v>
      </c>
      <c r="I86" s="57">
        <v>76241276222827</v>
      </c>
    </row>
    <row r="87" spans="1:9" ht="23.1" customHeight="1" x14ac:dyDescent="0.55000000000000004">
      <c r="A87" s="5" t="s">
        <v>95</v>
      </c>
      <c r="B87" s="44">
        <v>301203880</v>
      </c>
      <c r="C87" s="5" t="s">
        <v>16</v>
      </c>
      <c r="D87" s="5">
        <v>4263618678</v>
      </c>
      <c r="E87" s="5">
        <v>603057118</v>
      </c>
      <c r="F87" s="5">
        <v>1692731590</v>
      </c>
      <c r="G87" s="5">
        <f>Table3[[#This Row],[2691784302.0000]]+Table3[[#This Row],[58595357939.0000]]-Table3[[#This Row],[59541262175.0000]]</f>
        <v>3173944206</v>
      </c>
      <c r="H87" s="45">
        <f>(Table3[[#This Row],[1745880066.0000]]/Table3[[#This Row],[Column1]])*100</f>
        <v>4.1630260709745381E-3</v>
      </c>
      <c r="I87" s="57">
        <v>76241276222827</v>
      </c>
    </row>
    <row r="88" spans="1:9" ht="23.1" customHeight="1" x14ac:dyDescent="0.55000000000000004">
      <c r="A88" s="5" t="s">
        <v>96</v>
      </c>
      <c r="B88" s="44">
        <v>333327550</v>
      </c>
      <c r="C88" s="5" t="s">
        <v>16</v>
      </c>
      <c r="D88" s="5">
        <v>5573177617</v>
      </c>
      <c r="E88" s="5">
        <v>413584396441</v>
      </c>
      <c r="F88" s="5">
        <v>415130108102</v>
      </c>
      <c r="G88" s="5">
        <f>Table3[[#This Row],[2691784302.0000]]+Table3[[#This Row],[58595357939.0000]]-Table3[[#This Row],[59541262175.0000]]</f>
        <v>4027465956</v>
      </c>
      <c r="H88" s="45">
        <f>(Table3[[#This Row],[1745880066.0000]]/Table3[[#This Row],[Column1]])*100</f>
        <v>5.2825269401696575E-3</v>
      </c>
      <c r="I88" s="57">
        <v>76241276222827</v>
      </c>
    </row>
    <row r="89" spans="1:9" ht="23.1" customHeight="1" x14ac:dyDescent="0.55000000000000004">
      <c r="A89" s="5" t="s">
        <v>97</v>
      </c>
      <c r="B89" s="44">
        <v>301835226</v>
      </c>
      <c r="C89" s="5" t="s">
        <v>16</v>
      </c>
      <c r="D89" s="5">
        <v>4888499560</v>
      </c>
      <c r="E89" s="5">
        <v>20978563206</v>
      </c>
      <c r="F89" s="5">
        <v>20324196571</v>
      </c>
      <c r="G89" s="5">
        <f>Table3[[#This Row],[2691784302.0000]]+Table3[[#This Row],[58595357939.0000]]-Table3[[#This Row],[59541262175.0000]]</f>
        <v>5542866195</v>
      </c>
      <c r="H89" s="45">
        <f>(Table3[[#This Row],[1745880066.0000]]/Table3[[#This Row],[Column1]])*100</f>
        <v>7.2701644956730659E-3</v>
      </c>
      <c r="I89" s="57">
        <v>76241276222827</v>
      </c>
    </row>
    <row r="90" spans="1:9" ht="23.1" customHeight="1" thickBot="1" x14ac:dyDescent="0.6">
      <c r="A90" s="5" t="s">
        <v>98</v>
      </c>
      <c r="B90" s="4"/>
      <c r="C90" s="5"/>
      <c r="D90" s="49">
        <f>SUM(D9:D89)</f>
        <v>436410970331</v>
      </c>
      <c r="E90" s="49">
        <f>SUM(E9:E89)</f>
        <v>17489135502200</v>
      </c>
      <c r="F90" s="49">
        <f>SUM(F9:F89)</f>
        <v>17707189707705</v>
      </c>
      <c r="G90" s="49">
        <f>SUM(G9:G89)</f>
        <v>218356764826</v>
      </c>
      <c r="H90" s="50">
        <f>SUM(H9:H89)</f>
        <v>0.28640229498233788</v>
      </c>
    </row>
    <row r="91" spans="1:9" ht="23.1" customHeight="1" thickTop="1" x14ac:dyDescent="0.55000000000000004">
      <c r="A91" s="27" t="s">
        <v>99</v>
      </c>
      <c r="B91" s="26"/>
      <c r="C91" s="27"/>
      <c r="D91" s="27"/>
      <c r="E91" s="56"/>
      <c r="F91" s="56"/>
      <c r="G91" s="27"/>
      <c r="H91" s="51"/>
    </row>
    <row r="95" spans="1:9" x14ac:dyDescent="0.55000000000000004">
      <c r="C95" s="34" t="s">
        <v>100</v>
      </c>
    </row>
  </sheetData>
  <mergeCells count="15">
    <mergeCell ref="H7:H8"/>
    <mergeCell ref="A4:H4"/>
    <mergeCell ref="G6:H6"/>
    <mergeCell ref="G7:G8"/>
    <mergeCell ref="A7:A8"/>
    <mergeCell ref="D7:D8"/>
    <mergeCell ref="B7:B8"/>
    <mergeCell ref="C7:C8"/>
    <mergeCell ref="E7:E8"/>
    <mergeCell ref="F7:F8"/>
    <mergeCell ref="B6:C6"/>
    <mergeCell ref="E6:F6"/>
    <mergeCell ref="A1:H1"/>
    <mergeCell ref="A2:H2"/>
    <mergeCell ref="A3:H3"/>
  </mergeCells>
  <pageMargins left="0.7" right="0.7" top="0.75" bottom="0.75" header="0.3" footer="0.3"/>
  <pageSetup paperSize="9" scale="66" orientation="portrait" r:id="rId1"/>
  <headerFooter differentOddEven="1" differentFirst="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rightToLeft="1" zoomScale="106" zoomScaleNormal="106" workbookViewId="0">
      <selection activeCell="C10" sqref="C10"/>
    </sheetView>
  </sheetViews>
  <sheetFormatPr defaultColWidth="0" defaultRowHeight="22.5" x14ac:dyDescent="0.6"/>
  <cols>
    <col min="1" max="1" width="74.140625" style="29" customWidth="1"/>
    <col min="2" max="2" width="9.42578125" style="6" customWidth="1"/>
    <col min="3" max="3" width="17.7109375" style="6" customWidth="1"/>
    <col min="4" max="4" width="18.85546875" style="6" customWidth="1"/>
    <col min="5" max="5" width="19.85546875" style="6" customWidth="1"/>
    <col min="6" max="19" width="0.7109375" style="1" customWidth="1"/>
    <col min="20" max="20" width="0" style="1" hidden="1" customWidth="1"/>
    <col min="21" max="16384" width="0" style="1" hidden="1"/>
  </cols>
  <sheetData>
    <row r="1" spans="1:19" ht="25.5" x14ac:dyDescent="0.6">
      <c r="A1" s="76" t="s">
        <v>0</v>
      </c>
      <c r="B1" s="76"/>
      <c r="C1" s="76"/>
      <c r="D1" s="76"/>
    </row>
    <row r="2" spans="1:19" ht="25.5" x14ac:dyDescent="0.6">
      <c r="A2" s="76" t="s">
        <v>234</v>
      </c>
      <c r="B2" s="76"/>
      <c r="C2" s="76"/>
      <c r="D2" s="76"/>
    </row>
    <row r="3" spans="1:19" ht="25.5" x14ac:dyDescent="0.6">
      <c r="A3" s="76" t="s">
        <v>235</v>
      </c>
      <c r="B3" s="76"/>
      <c r="C3" s="76"/>
      <c r="D3" s="76"/>
    </row>
    <row r="4" spans="1:19" ht="25.5" x14ac:dyDescent="0.6">
      <c r="A4" s="77" t="s">
        <v>284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</row>
    <row r="5" spans="1:19" x14ac:dyDescent="0.6">
      <c r="A5" s="17" t="s">
        <v>280</v>
      </c>
      <c r="B5" s="17" t="s">
        <v>285</v>
      </c>
      <c r="C5" s="17" t="s">
        <v>12</v>
      </c>
      <c r="D5" s="17" t="s">
        <v>286</v>
      </c>
      <c r="E5" s="17" t="s">
        <v>287</v>
      </c>
    </row>
    <row r="6" spans="1:19" ht="23.1" customHeight="1" x14ac:dyDescent="0.6">
      <c r="A6" s="4" t="s">
        <v>288</v>
      </c>
      <c r="B6" s="4" t="s">
        <v>289</v>
      </c>
      <c r="C6" s="5">
        <f>'درآمد سرمایه گذاری در سهام و ص '!J116</f>
        <v>4140411680709</v>
      </c>
      <c r="D6" s="45">
        <f>(Table11[[#This Row],[-4942152170309.0000]]/C10)*100</f>
        <v>88.828517953355473</v>
      </c>
      <c r="E6" s="45">
        <f>(Table11[[#This Row],[-4942152170309.0000]]/C13)*100</f>
        <v>5.4306694297823688</v>
      </c>
    </row>
    <row r="7" spans="1:19" ht="23.1" customHeight="1" x14ac:dyDescent="0.6">
      <c r="A7" s="4" t="s">
        <v>290</v>
      </c>
      <c r="B7" s="4" t="s">
        <v>291</v>
      </c>
      <c r="C7" s="5">
        <f>'درآمد سرمایه گذاری در اوراق بها'!I32</f>
        <v>455624680140</v>
      </c>
      <c r="D7" s="45">
        <f>(Table11[[#This Row],[-4942152170309.0000]]/C10)*100</f>
        <v>9.7749857262689819</v>
      </c>
      <c r="E7" s="45">
        <f>(Table11[[#This Row],[-4942152170309.0000]]/C13)*100</f>
        <v>0.59760893667147696</v>
      </c>
    </row>
    <row r="8" spans="1:19" ht="23.1" customHeight="1" x14ac:dyDescent="0.6">
      <c r="A8" s="4" t="s">
        <v>292</v>
      </c>
      <c r="B8" s="4" t="s">
        <v>293</v>
      </c>
      <c r="C8" s="5">
        <f>'درآمد سپرده بانکی'!D90</f>
        <v>10376192824</v>
      </c>
      <c r="D8" s="45">
        <f>(Table11[[#This Row],[-4942152170309.0000]]/C10)*100</f>
        <v>0.22261115599894432</v>
      </c>
      <c r="E8" s="45">
        <f>(Table11[[#This Row],[-4942152170309.0000]]/C13)*100</f>
        <v>1.3609678822366458E-2</v>
      </c>
    </row>
    <row r="9" spans="1:19" ht="23.1" customHeight="1" x14ac:dyDescent="0.6">
      <c r="A9" s="4" t="s">
        <v>263</v>
      </c>
      <c r="B9" s="4" t="s">
        <v>294</v>
      </c>
      <c r="C9" s="5">
        <f>'سایر درآمدها'!C10</f>
        <v>54716300107</v>
      </c>
      <c r="D9" s="45">
        <f>(Table11[[#This Row],[-4942152170309.0000]]/C10)*100</f>
        <v>1.1738851643765895</v>
      </c>
      <c r="E9" s="45">
        <f>(Table11[[#This Row],[-4942152170309.0000]]/C13)*100</f>
        <v>7.1767293017345482E-2</v>
      </c>
    </row>
    <row r="10" spans="1:19" ht="23.1" customHeight="1" thickBot="1" x14ac:dyDescent="0.65">
      <c r="A10" s="4" t="s">
        <v>98</v>
      </c>
      <c r="B10" s="4"/>
      <c r="C10" s="49">
        <f>C9+C8+C7+C6</f>
        <v>4661128853780</v>
      </c>
      <c r="D10" s="49">
        <f>SUM(D6:D9)</f>
        <v>99.999999999999986</v>
      </c>
      <c r="E10" s="50">
        <f>SUM(E6:E9)</f>
        <v>6.1136553382935572</v>
      </c>
    </row>
    <row r="11" spans="1:19" ht="23.1" customHeight="1" thickTop="1" x14ac:dyDescent="0.6">
      <c r="A11" s="25" t="s">
        <v>99</v>
      </c>
      <c r="B11" s="26"/>
      <c r="C11" s="27"/>
      <c r="D11" s="27"/>
      <c r="E11" s="27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</row>
    <row r="12" spans="1:19" ht="11.25" customHeight="1" x14ac:dyDescent="0.6"/>
    <row r="13" spans="1:19" hidden="1" x14ac:dyDescent="0.6">
      <c r="C13" s="92">
        <v>76241276222827</v>
      </c>
    </row>
  </sheetData>
  <mergeCells count="4">
    <mergeCell ref="A4:S4"/>
    <mergeCell ref="A1:D1"/>
    <mergeCell ref="A2:D2"/>
    <mergeCell ref="A3:D3"/>
  </mergeCells>
  <pageMargins left="0.7" right="0.7" top="0.75" bottom="0.75" header="0.3" footer="0.3"/>
  <pageSetup paperSize="9" scale="87" orientation="landscape" r:id="rId1"/>
  <headerFooter differentOddEven="1" differentFirst="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rightToLeft="1" view="pageBreakPreview" topLeftCell="A49" zoomScale="60" zoomScaleNormal="106" workbookViewId="0">
      <selection activeCell="E53" sqref="E53"/>
    </sheetView>
  </sheetViews>
  <sheetFormatPr defaultColWidth="31.42578125" defaultRowHeight="20.25" x14ac:dyDescent="0.55000000000000004"/>
  <cols>
    <col min="1" max="1" width="27" style="21" customWidth="1"/>
    <col min="2" max="2" width="23.5703125" style="21" customWidth="1"/>
    <col min="3" max="3" width="23" style="21" customWidth="1"/>
    <col min="4" max="4" width="18.140625" style="21" customWidth="1"/>
    <col min="5" max="6" width="20.28515625" style="21" customWidth="1"/>
    <col min="7" max="7" width="20.85546875" style="21" customWidth="1"/>
    <col min="8" max="8" width="20.7109375" style="35" customWidth="1"/>
    <col min="9" max="9" width="18.28515625" style="35" customWidth="1"/>
    <col min="10" max="10" width="19.28515625" style="35" customWidth="1"/>
    <col min="11" max="16384" width="31.42578125" style="20"/>
  </cols>
  <sheetData>
    <row r="1" spans="1:13" ht="25.5" x14ac:dyDescent="0.55000000000000004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</row>
    <row r="2" spans="1:13" ht="25.5" x14ac:dyDescent="0.55000000000000004">
      <c r="A2" s="76" t="s">
        <v>234</v>
      </c>
      <c r="B2" s="76"/>
      <c r="C2" s="76"/>
      <c r="D2" s="76"/>
      <c r="E2" s="76"/>
      <c r="F2" s="76"/>
      <c r="G2" s="76"/>
      <c r="H2" s="76"/>
      <c r="I2" s="76"/>
      <c r="J2" s="76"/>
    </row>
    <row r="3" spans="1:13" ht="25.5" x14ac:dyDescent="0.55000000000000004">
      <c r="A3" s="76" t="s">
        <v>2</v>
      </c>
      <c r="B3" s="76"/>
      <c r="C3" s="76"/>
      <c r="D3" s="76"/>
      <c r="E3" s="76"/>
      <c r="F3" s="76"/>
      <c r="G3" s="76"/>
      <c r="H3" s="76"/>
      <c r="I3" s="76"/>
      <c r="J3" s="76"/>
    </row>
    <row r="4" spans="1:13" ht="25.5" x14ac:dyDescent="0.55000000000000004">
      <c r="A4" s="77" t="s">
        <v>295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</row>
    <row r="5" spans="1:13" ht="16.5" customHeight="1" x14ac:dyDescent="0.55000000000000004">
      <c r="B5" s="75" t="s">
        <v>296</v>
      </c>
      <c r="C5" s="75"/>
      <c r="D5" s="75"/>
      <c r="E5" s="81" t="s">
        <v>379</v>
      </c>
      <c r="F5" s="81"/>
      <c r="G5" s="81"/>
      <c r="H5" s="81" t="s">
        <v>237</v>
      </c>
      <c r="I5" s="81"/>
      <c r="J5" s="81"/>
      <c r="K5" s="22"/>
      <c r="L5" s="22"/>
      <c r="M5" s="22"/>
    </row>
    <row r="6" spans="1:13" ht="47.25" customHeight="1" x14ac:dyDescent="0.55000000000000004">
      <c r="A6" s="23" t="s">
        <v>297</v>
      </c>
      <c r="B6" s="24" t="s">
        <v>298</v>
      </c>
      <c r="C6" s="23" t="s">
        <v>299</v>
      </c>
      <c r="D6" s="23" t="s">
        <v>300</v>
      </c>
      <c r="E6" s="23" t="s">
        <v>301</v>
      </c>
      <c r="F6" s="24" t="s">
        <v>302</v>
      </c>
      <c r="G6" s="23" t="s">
        <v>303</v>
      </c>
      <c r="H6" s="36" t="s">
        <v>301</v>
      </c>
      <c r="I6" s="36" t="s">
        <v>302</v>
      </c>
      <c r="J6" s="36" t="s">
        <v>303</v>
      </c>
    </row>
    <row r="7" spans="1:13" ht="23.1" customHeight="1" x14ac:dyDescent="0.55000000000000004">
      <c r="A7" s="4" t="s">
        <v>131</v>
      </c>
      <c r="B7" s="5" t="s">
        <v>304</v>
      </c>
      <c r="C7" s="5">
        <v>571425</v>
      </c>
      <c r="D7" s="5">
        <v>6130</v>
      </c>
      <c r="E7" s="5">
        <v>0</v>
      </c>
      <c r="F7" s="5">
        <v>0</v>
      </c>
      <c r="G7" s="5">
        <f>Table4[[#This Row],[0]]+Table4[[#This Row],[Column6]]</f>
        <v>0</v>
      </c>
      <c r="H7" s="5">
        <v>3502835250</v>
      </c>
      <c r="I7" s="5">
        <v>0</v>
      </c>
      <c r="J7" s="5">
        <f>Table4[[#This Row],[3502835250]]+Table4[[#This Row],[Column9]]</f>
        <v>3502835250</v>
      </c>
    </row>
    <row r="8" spans="1:13" ht="23.1" customHeight="1" x14ac:dyDescent="0.55000000000000004">
      <c r="A8" s="4" t="s">
        <v>178</v>
      </c>
      <c r="B8" s="5" t="s">
        <v>305</v>
      </c>
      <c r="C8" s="5">
        <v>7882734</v>
      </c>
      <c r="D8" s="5">
        <v>3370</v>
      </c>
      <c r="E8" s="5">
        <v>0</v>
      </c>
      <c r="F8" s="5">
        <v>18182624</v>
      </c>
      <c r="G8" s="5">
        <f>Table4[[#This Row],[0]]+Table4[[#This Row],[Column6]]</f>
        <v>18182624</v>
      </c>
      <c r="H8" s="5">
        <v>26564813580</v>
      </c>
      <c r="I8" s="5">
        <v>0</v>
      </c>
      <c r="J8" s="5">
        <f>Table4[[#This Row],[3502835250]]+Table4[[#This Row],[Column9]]</f>
        <v>26564813580</v>
      </c>
    </row>
    <row r="9" spans="1:13" ht="23.1" customHeight="1" x14ac:dyDescent="0.55000000000000004">
      <c r="A9" s="4" t="s">
        <v>156</v>
      </c>
      <c r="B9" s="5" t="s">
        <v>306</v>
      </c>
      <c r="C9" s="5">
        <v>4091416</v>
      </c>
      <c r="D9" s="5">
        <v>5055</v>
      </c>
      <c r="E9" s="5">
        <v>0</v>
      </c>
      <c r="F9" s="5">
        <v>0</v>
      </c>
      <c r="G9" s="5">
        <f>Table4[[#This Row],[0]]+Table4[[#This Row],[Column6]]</f>
        <v>0</v>
      </c>
      <c r="H9" s="5">
        <v>20682107880</v>
      </c>
      <c r="I9" s="5">
        <v>0</v>
      </c>
      <c r="J9" s="5">
        <f>Table4[[#This Row],[3502835250]]+Table4[[#This Row],[Column9]]</f>
        <v>20682107880</v>
      </c>
    </row>
    <row r="10" spans="1:13" ht="23.1" customHeight="1" x14ac:dyDescent="0.55000000000000004">
      <c r="A10" s="4" t="s">
        <v>163</v>
      </c>
      <c r="B10" s="5" t="s">
        <v>306</v>
      </c>
      <c r="C10" s="5">
        <v>1282154</v>
      </c>
      <c r="D10" s="5">
        <v>4430</v>
      </c>
      <c r="E10" s="5">
        <v>0</v>
      </c>
      <c r="F10" s="5">
        <v>113283373</v>
      </c>
      <c r="G10" s="5">
        <f>Table4[[#This Row],[0]]+Table4[[#This Row],[Column6]]</f>
        <v>113283373</v>
      </c>
      <c r="H10" s="5">
        <v>5679942220</v>
      </c>
      <c r="I10" s="5">
        <v>-118094037</v>
      </c>
      <c r="J10" s="5">
        <f>Table4[[#This Row],[3502835250]]+Table4[[#This Row],[Column9]]</f>
        <v>5561848183</v>
      </c>
    </row>
    <row r="11" spans="1:13" ht="23.1" customHeight="1" x14ac:dyDescent="0.55000000000000004">
      <c r="A11" s="4" t="s">
        <v>179</v>
      </c>
      <c r="B11" s="5" t="s">
        <v>307</v>
      </c>
      <c r="C11" s="5">
        <v>150988</v>
      </c>
      <c r="D11" s="5">
        <v>11621</v>
      </c>
      <c r="E11" s="5">
        <v>0</v>
      </c>
      <c r="F11" s="5">
        <v>0</v>
      </c>
      <c r="G11" s="5">
        <f>Table4[[#This Row],[0]]+Table4[[#This Row],[Column6]]</f>
        <v>0</v>
      </c>
      <c r="H11" s="5">
        <v>1754631548</v>
      </c>
      <c r="I11" s="5">
        <v>0</v>
      </c>
      <c r="J11" s="5">
        <f>Table4[[#This Row],[3502835250]]+Table4[[#This Row],[Column9]]</f>
        <v>1754631548</v>
      </c>
    </row>
    <row r="12" spans="1:13" ht="23.1" customHeight="1" x14ac:dyDescent="0.55000000000000004">
      <c r="A12" s="4" t="s">
        <v>173</v>
      </c>
      <c r="B12" s="5" t="s">
        <v>307</v>
      </c>
      <c r="C12" s="5">
        <v>9157319</v>
      </c>
      <c r="D12" s="5">
        <v>2750</v>
      </c>
      <c r="E12" s="5">
        <v>0</v>
      </c>
      <c r="F12" s="5">
        <v>483459614</v>
      </c>
      <c r="G12" s="5">
        <f>Table4[[#This Row],[0]]+Table4[[#This Row],[Column6]]</f>
        <v>483459614</v>
      </c>
      <c r="H12" s="5">
        <v>25182627250</v>
      </c>
      <c r="I12" s="5">
        <v>-994051076</v>
      </c>
      <c r="J12" s="5">
        <f>Table4[[#This Row],[3502835250]]+Table4[[#This Row],[Column9]]</f>
        <v>24188576174</v>
      </c>
    </row>
    <row r="13" spans="1:13" ht="23.1" customHeight="1" x14ac:dyDescent="0.55000000000000004">
      <c r="A13" s="4" t="s">
        <v>132</v>
      </c>
      <c r="B13" s="5" t="s">
        <v>307</v>
      </c>
      <c r="C13" s="5">
        <v>2233516</v>
      </c>
      <c r="D13" s="5">
        <v>4864</v>
      </c>
      <c r="E13" s="5">
        <v>0</v>
      </c>
      <c r="F13" s="5">
        <v>233004221</v>
      </c>
      <c r="G13" s="5">
        <f>Table4[[#This Row],[0]]+Table4[[#This Row],[Column6]]</f>
        <v>233004221</v>
      </c>
      <c r="H13" s="5">
        <v>10863821824</v>
      </c>
      <c r="I13" s="5">
        <v>0</v>
      </c>
      <c r="J13" s="5">
        <f>Table4[[#This Row],[3502835250]]+Table4[[#This Row],[Column9]]</f>
        <v>10863821824</v>
      </c>
    </row>
    <row r="14" spans="1:13" ht="23.1" customHeight="1" x14ac:dyDescent="0.55000000000000004">
      <c r="A14" s="4" t="s">
        <v>183</v>
      </c>
      <c r="B14" s="5" t="s">
        <v>307</v>
      </c>
      <c r="C14" s="5">
        <v>6092842</v>
      </c>
      <c r="D14" s="5">
        <v>2900</v>
      </c>
      <c r="E14" s="5">
        <v>0</v>
      </c>
      <c r="F14" s="5">
        <v>325922383</v>
      </c>
      <c r="G14" s="5">
        <f>Table4[[#This Row],[0]]+Table4[[#This Row],[Column6]]</f>
        <v>325922383</v>
      </c>
      <c r="H14" s="5">
        <v>17669241800</v>
      </c>
      <c r="I14" s="5">
        <v>-1036686656</v>
      </c>
      <c r="J14" s="5">
        <f>Table4[[#This Row],[3502835250]]+Table4[[#This Row],[Column9]]</f>
        <v>16632555144</v>
      </c>
    </row>
    <row r="15" spans="1:13" ht="23.1" customHeight="1" x14ac:dyDescent="0.55000000000000004">
      <c r="A15" s="4" t="s">
        <v>119</v>
      </c>
      <c r="B15" s="5" t="s">
        <v>308</v>
      </c>
      <c r="C15" s="5">
        <v>2592794</v>
      </c>
      <c r="D15" s="5">
        <v>1771</v>
      </c>
      <c r="E15" s="5">
        <v>0</v>
      </c>
      <c r="F15" s="5">
        <v>93058491</v>
      </c>
      <c r="G15" s="5">
        <f>Table4[[#This Row],[0]]+Table4[[#This Row],[Column6]]</f>
        <v>93058491</v>
      </c>
      <c r="H15" s="5">
        <v>4591838174</v>
      </c>
      <c r="I15" s="5">
        <v>-58989131</v>
      </c>
      <c r="J15" s="5">
        <f>Table4[[#This Row],[3502835250]]+Table4[[#This Row],[Column9]]</f>
        <v>4532849043</v>
      </c>
    </row>
    <row r="16" spans="1:13" ht="23.1" customHeight="1" x14ac:dyDescent="0.55000000000000004">
      <c r="A16" s="4" t="s">
        <v>148</v>
      </c>
      <c r="B16" s="5" t="s">
        <v>309</v>
      </c>
      <c r="C16" s="5">
        <v>7665420</v>
      </c>
      <c r="D16" s="5">
        <v>2265</v>
      </c>
      <c r="E16" s="5">
        <v>0</v>
      </c>
      <c r="F16" s="5">
        <v>11883762</v>
      </c>
      <c r="G16" s="5">
        <f>Table4[[#This Row],[0]]+Table4[[#This Row],[Column6]]</f>
        <v>11883762</v>
      </c>
      <c r="H16" s="5">
        <v>17362176300</v>
      </c>
      <c r="I16" s="5">
        <v>0</v>
      </c>
      <c r="J16" s="5">
        <f>Table4[[#This Row],[3502835250]]+Table4[[#This Row],[Column9]]</f>
        <v>17362176300</v>
      </c>
    </row>
    <row r="17" spans="1:10" ht="23.1" customHeight="1" x14ac:dyDescent="0.55000000000000004">
      <c r="A17" s="4" t="s">
        <v>130</v>
      </c>
      <c r="B17" s="5" t="s">
        <v>309</v>
      </c>
      <c r="C17" s="5">
        <v>3980729</v>
      </c>
      <c r="D17" s="5">
        <v>2180</v>
      </c>
      <c r="E17" s="5">
        <v>0</v>
      </c>
      <c r="F17" s="5">
        <v>0</v>
      </c>
      <c r="G17" s="5">
        <f>Table4[[#This Row],[0]]+Table4[[#This Row],[Column6]]</f>
        <v>0</v>
      </c>
      <c r="H17" s="5">
        <v>8677989220</v>
      </c>
      <c r="I17" s="5">
        <v>0</v>
      </c>
      <c r="J17" s="5">
        <f>Table4[[#This Row],[3502835250]]+Table4[[#This Row],[Column9]]</f>
        <v>8677989220</v>
      </c>
    </row>
    <row r="18" spans="1:10" ht="23.1" customHeight="1" x14ac:dyDescent="0.55000000000000004">
      <c r="A18" s="4" t="s">
        <v>125</v>
      </c>
      <c r="B18" s="5" t="s">
        <v>310</v>
      </c>
      <c r="C18" s="5">
        <v>2197672</v>
      </c>
      <c r="D18" s="5">
        <v>5165</v>
      </c>
      <c r="E18" s="5">
        <v>0</v>
      </c>
      <c r="F18" s="5">
        <v>0</v>
      </c>
      <c r="G18" s="5">
        <f>Table4[[#This Row],[0]]+Table4[[#This Row],[Column6]]</f>
        <v>0</v>
      </c>
      <c r="H18" s="5">
        <v>11350975880</v>
      </c>
      <c r="I18" s="5">
        <v>0</v>
      </c>
      <c r="J18" s="5">
        <f>Table4[[#This Row],[3502835250]]+Table4[[#This Row],[Column9]]</f>
        <v>11350975880</v>
      </c>
    </row>
    <row r="19" spans="1:10" ht="23.1" customHeight="1" x14ac:dyDescent="0.55000000000000004">
      <c r="A19" s="4" t="s">
        <v>311</v>
      </c>
      <c r="B19" s="5" t="s">
        <v>312</v>
      </c>
      <c r="C19" s="5">
        <v>1280001</v>
      </c>
      <c r="D19" s="5">
        <v>847</v>
      </c>
      <c r="E19" s="5">
        <v>0</v>
      </c>
      <c r="F19" s="5">
        <v>0</v>
      </c>
      <c r="G19" s="5">
        <f>Table4[[#This Row],[0]]+Table4[[#This Row],[Column6]]</f>
        <v>0</v>
      </c>
      <c r="H19" s="5">
        <v>1084160847</v>
      </c>
      <c r="I19" s="5">
        <v>0</v>
      </c>
      <c r="J19" s="5">
        <f>Table4[[#This Row],[3502835250]]+Table4[[#This Row],[Column9]]</f>
        <v>1084160847</v>
      </c>
    </row>
    <row r="20" spans="1:10" ht="23.1" customHeight="1" x14ac:dyDescent="0.55000000000000004">
      <c r="A20" s="4" t="s">
        <v>155</v>
      </c>
      <c r="B20" s="5" t="s">
        <v>313</v>
      </c>
      <c r="C20" s="5">
        <v>3176282</v>
      </c>
      <c r="D20" s="5">
        <v>3530</v>
      </c>
      <c r="E20" s="5">
        <v>0</v>
      </c>
      <c r="F20" s="5">
        <v>206818809</v>
      </c>
      <c r="G20" s="5">
        <f>Table4[[#This Row],[0]]+Table4[[#This Row],[Column6]]</f>
        <v>206818809</v>
      </c>
      <c r="H20" s="5">
        <v>11212275460</v>
      </c>
      <c r="I20" s="5">
        <v>-657844659</v>
      </c>
      <c r="J20" s="5">
        <f>Table4[[#This Row],[3502835250]]+Table4[[#This Row],[Column9]]</f>
        <v>10554430801</v>
      </c>
    </row>
    <row r="21" spans="1:10" ht="23.1" customHeight="1" x14ac:dyDescent="0.55000000000000004">
      <c r="A21" s="4" t="s">
        <v>117</v>
      </c>
      <c r="B21" s="5" t="s">
        <v>313</v>
      </c>
      <c r="C21" s="5">
        <v>15053521</v>
      </c>
      <c r="D21" s="5">
        <v>2250</v>
      </c>
      <c r="E21" s="5">
        <v>0</v>
      </c>
      <c r="F21" s="5">
        <v>675527237</v>
      </c>
      <c r="G21" s="5">
        <f>Table4[[#This Row],[0]]+Table4[[#This Row],[Column6]]</f>
        <v>675527237</v>
      </c>
      <c r="H21" s="5">
        <v>33870422250</v>
      </c>
      <c r="I21" s="5">
        <v>-704214011</v>
      </c>
      <c r="J21" s="5">
        <f>Table4[[#This Row],[3502835250]]+Table4[[#This Row],[Column9]]</f>
        <v>33166208239</v>
      </c>
    </row>
    <row r="22" spans="1:10" ht="23.1" customHeight="1" x14ac:dyDescent="0.55000000000000004">
      <c r="A22" s="4" t="s">
        <v>146</v>
      </c>
      <c r="B22" s="5" t="s">
        <v>314</v>
      </c>
      <c r="C22" s="5">
        <v>1091616</v>
      </c>
      <c r="D22" s="5">
        <v>7554</v>
      </c>
      <c r="E22" s="5">
        <v>0</v>
      </c>
      <c r="F22" s="5">
        <v>5644125</v>
      </c>
      <c r="G22" s="5">
        <f>Table4[[#This Row],[0]]+Table4[[#This Row],[Column6]]</f>
        <v>5644125</v>
      </c>
      <c r="H22" s="5">
        <v>8246067264</v>
      </c>
      <c r="I22" s="5">
        <v>0</v>
      </c>
      <c r="J22" s="5">
        <f>Table4[[#This Row],[3502835250]]+Table4[[#This Row],[Column9]]</f>
        <v>8246067264</v>
      </c>
    </row>
    <row r="23" spans="1:10" ht="23.1" customHeight="1" x14ac:dyDescent="0.55000000000000004">
      <c r="A23" s="4" t="s">
        <v>162</v>
      </c>
      <c r="B23" s="5" t="s">
        <v>315</v>
      </c>
      <c r="C23" s="5">
        <v>8997016</v>
      </c>
      <c r="D23" s="5">
        <v>4397</v>
      </c>
      <c r="E23" s="5">
        <v>0</v>
      </c>
      <c r="F23" s="5">
        <v>0</v>
      </c>
      <c r="G23" s="5">
        <f>Table4[[#This Row],[0]]+Table4[[#This Row],[Column6]]</f>
        <v>0</v>
      </c>
      <c r="H23" s="5">
        <v>39559879352</v>
      </c>
      <c r="I23" s="5">
        <v>0</v>
      </c>
      <c r="J23" s="5">
        <f>Table4[[#This Row],[3502835250]]+Table4[[#This Row],[Column9]]</f>
        <v>39559879352</v>
      </c>
    </row>
    <row r="24" spans="1:10" ht="23.1" customHeight="1" x14ac:dyDescent="0.55000000000000004">
      <c r="A24" s="4" t="s">
        <v>189</v>
      </c>
      <c r="B24" s="5" t="s">
        <v>315</v>
      </c>
      <c r="C24" s="5">
        <v>3862291</v>
      </c>
      <c r="D24" s="5">
        <v>700</v>
      </c>
      <c r="E24" s="5">
        <v>0</v>
      </c>
      <c r="F24" s="5">
        <v>49869993</v>
      </c>
      <c r="G24" s="5">
        <f>Table4[[#This Row],[0]]+Table4[[#This Row],[Column6]]</f>
        <v>49869993</v>
      </c>
      <c r="H24" s="5">
        <v>2703603700</v>
      </c>
      <c r="I24" s="5">
        <v>-158625362</v>
      </c>
      <c r="J24" s="5">
        <f>Table4[[#This Row],[3502835250]]+Table4[[#This Row],[Column9]]</f>
        <v>2544978338</v>
      </c>
    </row>
    <row r="25" spans="1:10" ht="23.1" customHeight="1" x14ac:dyDescent="0.55000000000000004">
      <c r="A25" s="4" t="s">
        <v>180</v>
      </c>
      <c r="B25" s="5" t="s">
        <v>316</v>
      </c>
      <c r="C25" s="5">
        <v>3536</v>
      </c>
      <c r="D25" s="5">
        <v>5614</v>
      </c>
      <c r="E25" s="5">
        <v>0</v>
      </c>
      <c r="F25" s="5">
        <v>13587</v>
      </c>
      <c r="G25" s="5">
        <f>Table4[[#This Row],[0]]+Table4[[#This Row],[Column6]]</f>
        <v>13587</v>
      </c>
      <c r="H25" s="5">
        <v>19851104</v>
      </c>
      <c r="I25" s="5">
        <v>0</v>
      </c>
      <c r="J25" s="5">
        <f>Table4[[#This Row],[3502835250]]+Table4[[#This Row],[Column9]]</f>
        <v>19851104</v>
      </c>
    </row>
    <row r="26" spans="1:10" ht="23.1" customHeight="1" x14ac:dyDescent="0.55000000000000004">
      <c r="A26" s="4" t="s">
        <v>171</v>
      </c>
      <c r="B26" s="5" t="s">
        <v>317</v>
      </c>
      <c r="C26" s="5">
        <v>199481490</v>
      </c>
      <c r="D26" s="5">
        <v>980</v>
      </c>
      <c r="E26" s="5">
        <v>0</v>
      </c>
      <c r="F26" s="5">
        <v>0</v>
      </c>
      <c r="G26" s="5">
        <f>Table4[[#This Row],[0]]+Table4[[#This Row],[Column6]]</f>
        <v>0</v>
      </c>
      <c r="H26" s="5">
        <v>195491860200</v>
      </c>
      <c r="I26" s="5">
        <v>0</v>
      </c>
      <c r="J26" s="5">
        <f>Table4[[#This Row],[3502835250]]+Table4[[#This Row],[Column9]]</f>
        <v>195491860200</v>
      </c>
    </row>
    <row r="27" spans="1:10" ht="23.1" customHeight="1" x14ac:dyDescent="0.55000000000000004">
      <c r="A27" s="4" t="s">
        <v>116</v>
      </c>
      <c r="B27" s="5" t="s">
        <v>317</v>
      </c>
      <c r="C27" s="5">
        <v>16014337</v>
      </c>
      <c r="D27" s="5">
        <v>40</v>
      </c>
      <c r="E27" s="5">
        <v>0</v>
      </c>
      <c r="F27" s="5">
        <v>4357643</v>
      </c>
      <c r="G27" s="5">
        <f>Table4[[#This Row],[0]]+Table4[[#This Row],[Column6]]</f>
        <v>4357643</v>
      </c>
      <c r="H27" s="5">
        <v>640573480</v>
      </c>
      <c r="I27" s="5">
        <v>0</v>
      </c>
      <c r="J27" s="5">
        <f>Table4[[#This Row],[3502835250]]+Table4[[#This Row],[Column9]]</f>
        <v>640573480</v>
      </c>
    </row>
    <row r="28" spans="1:10" ht="23.1" customHeight="1" x14ac:dyDescent="0.55000000000000004">
      <c r="A28" s="4" t="s">
        <v>122</v>
      </c>
      <c r="B28" s="5" t="s">
        <v>318</v>
      </c>
      <c r="C28" s="5">
        <v>6382901</v>
      </c>
      <c r="D28" s="5">
        <v>3360</v>
      </c>
      <c r="E28" s="5">
        <v>0</v>
      </c>
      <c r="F28" s="5">
        <v>73196407</v>
      </c>
      <c r="G28" s="5">
        <f>Table4[[#This Row],[0]]+Table4[[#This Row],[Column6]]</f>
        <v>73196407</v>
      </c>
      <c r="H28" s="5">
        <v>21446547360</v>
      </c>
      <c r="I28" s="5">
        <v>0</v>
      </c>
      <c r="J28" s="5">
        <f>Table4[[#This Row],[3502835250]]+Table4[[#This Row],[Column9]]</f>
        <v>21446547360</v>
      </c>
    </row>
    <row r="29" spans="1:10" ht="23.1" customHeight="1" x14ac:dyDescent="0.55000000000000004">
      <c r="A29" s="4" t="s">
        <v>157</v>
      </c>
      <c r="B29" s="5" t="s">
        <v>317</v>
      </c>
      <c r="C29" s="5">
        <v>5673657</v>
      </c>
      <c r="D29" s="5">
        <v>3000</v>
      </c>
      <c r="E29" s="5">
        <v>0</v>
      </c>
      <c r="F29" s="5">
        <v>308426476</v>
      </c>
      <c r="G29" s="5">
        <f>Table4[[#This Row],[0]]+Table4[[#This Row],[Column6]]</f>
        <v>308426476</v>
      </c>
      <c r="H29" s="5">
        <v>17020971000</v>
      </c>
      <c r="I29" s="5">
        <v>-1141982080</v>
      </c>
      <c r="J29" s="5">
        <f>Table4[[#This Row],[3502835250]]+Table4[[#This Row],[Column9]]</f>
        <v>15878988920</v>
      </c>
    </row>
    <row r="30" spans="1:10" ht="23.1" customHeight="1" x14ac:dyDescent="0.55000000000000004">
      <c r="A30" s="4" t="s">
        <v>164</v>
      </c>
      <c r="B30" s="5" t="s">
        <v>318</v>
      </c>
      <c r="C30" s="5">
        <v>911374</v>
      </c>
      <c r="D30" s="5">
        <v>740</v>
      </c>
      <c r="E30" s="5">
        <v>0</v>
      </c>
      <c r="F30" s="5">
        <v>11991963</v>
      </c>
      <c r="G30" s="5">
        <f>Table4[[#This Row],[0]]+Table4[[#This Row],[Column6]]</f>
        <v>11991963</v>
      </c>
      <c r="H30" s="5">
        <v>674416760</v>
      </c>
      <c r="I30" s="5">
        <v>-51221526</v>
      </c>
      <c r="J30" s="5">
        <f>Table4[[#This Row],[3502835250]]+Table4[[#This Row],[Column9]]</f>
        <v>623195234</v>
      </c>
    </row>
    <row r="31" spans="1:10" ht="23.1" customHeight="1" x14ac:dyDescent="0.55000000000000004">
      <c r="A31" s="4" t="s">
        <v>149</v>
      </c>
      <c r="B31" s="5" t="s">
        <v>318</v>
      </c>
      <c r="C31" s="5">
        <v>9470475</v>
      </c>
      <c r="D31" s="5">
        <v>1170</v>
      </c>
      <c r="E31" s="5">
        <v>0</v>
      </c>
      <c r="F31" s="5">
        <v>204387295</v>
      </c>
      <c r="G31" s="5">
        <f>Table4[[#This Row],[0]]+Table4[[#This Row],[Column6]]</f>
        <v>204387295</v>
      </c>
      <c r="H31" s="5">
        <v>11080455750</v>
      </c>
      <c r="I31" s="5">
        <v>-650110557</v>
      </c>
      <c r="J31" s="5">
        <f>Table4[[#This Row],[3502835250]]+Table4[[#This Row],[Column9]]</f>
        <v>10430345193</v>
      </c>
    </row>
    <row r="32" spans="1:10" ht="23.1" customHeight="1" x14ac:dyDescent="0.55000000000000004">
      <c r="A32" s="4" t="s">
        <v>139</v>
      </c>
      <c r="B32" s="5" t="s">
        <v>319</v>
      </c>
      <c r="C32" s="5">
        <v>11615467</v>
      </c>
      <c r="D32" s="5">
        <v>2800</v>
      </c>
      <c r="E32" s="5">
        <v>0</v>
      </c>
      <c r="F32" s="5">
        <v>0</v>
      </c>
      <c r="G32" s="5">
        <f>Table4[[#This Row],[0]]+Table4[[#This Row],[Column6]]</f>
        <v>0</v>
      </c>
      <c r="H32" s="5">
        <v>32523307600</v>
      </c>
      <c r="I32" s="5">
        <v>0</v>
      </c>
      <c r="J32" s="5">
        <f>Table4[[#This Row],[3502835250]]+Table4[[#This Row],[Column9]]</f>
        <v>32523307600</v>
      </c>
    </row>
    <row r="33" spans="1:10" ht="23.1" customHeight="1" x14ac:dyDescent="0.55000000000000004">
      <c r="A33" s="4" t="s">
        <v>188</v>
      </c>
      <c r="B33" s="5" t="s">
        <v>319</v>
      </c>
      <c r="C33" s="5">
        <v>2846242</v>
      </c>
      <c r="D33" s="5">
        <v>3456</v>
      </c>
      <c r="E33" s="5">
        <v>0</v>
      </c>
      <c r="F33" s="5">
        <v>0</v>
      </c>
      <c r="G33" s="5">
        <f>Table4[[#This Row],[0]]+Table4[[#This Row],[Column6]]</f>
        <v>0</v>
      </c>
      <c r="H33" s="5">
        <v>9836612352</v>
      </c>
      <c r="I33" s="5">
        <v>0</v>
      </c>
      <c r="J33" s="5">
        <f>Table4[[#This Row],[3502835250]]+Table4[[#This Row],[Column9]]</f>
        <v>9836612352</v>
      </c>
    </row>
    <row r="34" spans="1:10" ht="23.1" customHeight="1" x14ac:dyDescent="0.55000000000000004">
      <c r="A34" s="4" t="s">
        <v>150</v>
      </c>
      <c r="B34" s="5" t="s">
        <v>319</v>
      </c>
      <c r="C34" s="5">
        <v>9031424</v>
      </c>
      <c r="D34" s="5">
        <v>1010</v>
      </c>
      <c r="E34" s="5">
        <v>0</v>
      </c>
      <c r="F34" s="5">
        <v>210047519</v>
      </c>
      <c r="G34" s="5">
        <f>Table4[[#This Row],[0]]+Table4[[#This Row],[Column6]]</f>
        <v>210047519</v>
      </c>
      <c r="H34" s="5">
        <v>11387313680</v>
      </c>
      <c r="I34" s="5">
        <v>-668114471</v>
      </c>
      <c r="J34" s="5">
        <f>Table4[[#This Row],[3502835250]]+Table4[[#This Row],[Column9]]</f>
        <v>10719199209</v>
      </c>
    </row>
    <row r="35" spans="1:10" ht="23.1" customHeight="1" x14ac:dyDescent="0.55000000000000004">
      <c r="A35" s="4" t="s">
        <v>120</v>
      </c>
      <c r="B35" s="5" t="s">
        <v>320</v>
      </c>
      <c r="C35" s="5">
        <v>5017303</v>
      </c>
      <c r="D35" s="5">
        <v>2050</v>
      </c>
      <c r="E35" s="5">
        <v>0</v>
      </c>
      <c r="F35" s="5">
        <v>197204949</v>
      </c>
      <c r="G35" s="5">
        <f>Table4[[#This Row],[0]]+Table4[[#This Row],[Column6]]</f>
        <v>197204949</v>
      </c>
      <c r="H35" s="5">
        <v>10285471150</v>
      </c>
      <c r="I35" s="5">
        <v>-412500815</v>
      </c>
      <c r="J35" s="5">
        <f>Table4[[#This Row],[3502835250]]+Table4[[#This Row],[Column9]]</f>
        <v>9872970335</v>
      </c>
    </row>
    <row r="36" spans="1:10" ht="23.1" customHeight="1" x14ac:dyDescent="0.55000000000000004">
      <c r="A36" s="4" t="s">
        <v>134</v>
      </c>
      <c r="B36" s="5" t="s">
        <v>321</v>
      </c>
      <c r="C36" s="5">
        <v>6812478</v>
      </c>
      <c r="D36" s="5">
        <v>2780</v>
      </c>
      <c r="E36" s="5">
        <v>0</v>
      </c>
      <c r="F36" s="5">
        <v>349338283</v>
      </c>
      <c r="G36" s="5">
        <f>Table4[[#This Row],[0]]+Table4[[#This Row],[Column6]]</f>
        <v>349338283</v>
      </c>
      <c r="H36" s="5">
        <v>18938688840</v>
      </c>
      <c r="I36" s="5">
        <v>-1111167430</v>
      </c>
      <c r="J36" s="5">
        <f>Table4[[#This Row],[3502835250]]+Table4[[#This Row],[Column9]]</f>
        <v>17827521410</v>
      </c>
    </row>
    <row r="37" spans="1:10" ht="23.1" customHeight="1" x14ac:dyDescent="0.55000000000000004">
      <c r="A37" s="4" t="s">
        <v>141</v>
      </c>
      <c r="B37" s="5" t="s">
        <v>322</v>
      </c>
      <c r="C37" s="5">
        <v>75832330</v>
      </c>
      <c r="D37" s="5">
        <v>3200</v>
      </c>
      <c r="E37" s="5">
        <v>0</v>
      </c>
      <c r="F37" s="5">
        <v>3698780082</v>
      </c>
      <c r="G37" s="5">
        <f>Table4[[#This Row],[0]]+Table4[[#This Row],[Column6]]</f>
        <v>3698780082</v>
      </c>
      <c r="H37" s="5">
        <v>242663456000</v>
      </c>
      <c r="I37" s="5">
        <v>-7605136421</v>
      </c>
      <c r="J37" s="5">
        <f>Table4[[#This Row],[3502835250]]+Table4[[#This Row],[Column9]]</f>
        <v>235058319579</v>
      </c>
    </row>
    <row r="38" spans="1:10" ht="23.1" customHeight="1" x14ac:dyDescent="0.55000000000000004">
      <c r="A38" s="4" t="s">
        <v>144</v>
      </c>
      <c r="B38" s="5" t="s">
        <v>322</v>
      </c>
      <c r="C38" s="5">
        <v>11272747</v>
      </c>
      <c r="D38" s="5">
        <v>3840</v>
      </c>
      <c r="E38" s="5">
        <v>0</v>
      </c>
      <c r="F38" s="5">
        <v>791378384</v>
      </c>
      <c r="G38" s="5">
        <f>Table4[[#This Row],[0]]+Table4[[#This Row],[Column6]]</f>
        <v>791378384</v>
      </c>
      <c r="H38" s="5">
        <v>43287348480</v>
      </c>
      <c r="I38" s="5">
        <v>-2722824230</v>
      </c>
      <c r="J38" s="5">
        <f>Table4[[#This Row],[3502835250]]+Table4[[#This Row],[Column9]]</f>
        <v>40564524250</v>
      </c>
    </row>
    <row r="39" spans="1:10" ht="23.1" customHeight="1" x14ac:dyDescent="0.55000000000000004">
      <c r="A39" s="4" t="s">
        <v>184</v>
      </c>
      <c r="B39" s="5" t="s">
        <v>322</v>
      </c>
      <c r="C39" s="5">
        <v>5961820</v>
      </c>
      <c r="D39" s="5">
        <v>87</v>
      </c>
      <c r="E39" s="5">
        <v>0</v>
      </c>
      <c r="F39" s="5">
        <v>9567410</v>
      </c>
      <c r="G39" s="5">
        <f>Table4[[#This Row],[0]]+Table4[[#This Row],[Column6]]</f>
        <v>9567410</v>
      </c>
      <c r="H39" s="5">
        <v>518678340</v>
      </c>
      <c r="I39" s="5">
        <v>-30431805</v>
      </c>
      <c r="J39" s="5">
        <f>Table4[[#This Row],[3502835250]]+Table4[[#This Row],[Column9]]</f>
        <v>488246535</v>
      </c>
    </row>
    <row r="40" spans="1:10" ht="23.1" customHeight="1" x14ac:dyDescent="0.55000000000000004">
      <c r="A40" s="4" t="s">
        <v>192</v>
      </c>
      <c r="B40" s="5" t="s">
        <v>323</v>
      </c>
      <c r="C40" s="5">
        <v>6256914</v>
      </c>
      <c r="D40" s="5">
        <v>3910</v>
      </c>
      <c r="E40" s="5">
        <v>0</v>
      </c>
      <c r="F40" s="5">
        <v>397083468</v>
      </c>
      <c r="G40" s="5">
        <f>Table4[[#This Row],[0]]+Table4[[#This Row],[Column6]]</f>
        <v>397083468</v>
      </c>
      <c r="H40" s="5">
        <v>24464533740</v>
      </c>
      <c r="I40" s="5">
        <v>-830594037</v>
      </c>
      <c r="J40" s="5">
        <f>Table4[[#This Row],[3502835250]]+Table4[[#This Row],[Column9]]</f>
        <v>23633939703</v>
      </c>
    </row>
    <row r="41" spans="1:10" ht="23.1" customHeight="1" x14ac:dyDescent="0.55000000000000004">
      <c r="A41" s="4" t="s">
        <v>175</v>
      </c>
      <c r="B41" s="5" t="s">
        <v>324</v>
      </c>
      <c r="C41" s="5">
        <v>10758096</v>
      </c>
      <c r="D41" s="5">
        <v>14350</v>
      </c>
      <c r="E41" s="5">
        <v>0</v>
      </c>
      <c r="F41" s="5">
        <v>0</v>
      </c>
      <c r="G41" s="5">
        <f>Table4[[#This Row],[0]]+Table4[[#This Row],[Column6]]</f>
        <v>0</v>
      </c>
      <c r="H41" s="5">
        <v>154378677600</v>
      </c>
      <c r="I41" s="5">
        <v>0</v>
      </c>
      <c r="J41" s="5">
        <f>Table4[[#This Row],[3502835250]]+Table4[[#This Row],[Column9]]</f>
        <v>154378677600</v>
      </c>
    </row>
    <row r="42" spans="1:10" ht="23.1" customHeight="1" x14ac:dyDescent="0.55000000000000004">
      <c r="A42" s="4" t="s">
        <v>182</v>
      </c>
      <c r="B42" s="5" t="s">
        <v>324</v>
      </c>
      <c r="C42" s="5">
        <v>7127500</v>
      </c>
      <c r="D42" s="5">
        <v>4500</v>
      </c>
      <c r="E42" s="5">
        <v>0</v>
      </c>
      <c r="F42" s="5">
        <v>614955031</v>
      </c>
      <c r="G42" s="5">
        <f>Table4[[#This Row],[0]]+Table4[[#This Row],[Column6]]</f>
        <v>614955031</v>
      </c>
      <c r="H42" s="5">
        <v>32073750000</v>
      </c>
      <c r="I42" s="5">
        <v>-1286323964</v>
      </c>
      <c r="J42" s="5">
        <f>Table4[[#This Row],[3502835250]]+Table4[[#This Row],[Column9]]</f>
        <v>30787426036</v>
      </c>
    </row>
    <row r="43" spans="1:10" ht="23.1" customHeight="1" x14ac:dyDescent="0.55000000000000004">
      <c r="A43" s="4" t="s">
        <v>137</v>
      </c>
      <c r="B43" s="5" t="s">
        <v>324</v>
      </c>
      <c r="C43" s="5">
        <v>18470752</v>
      </c>
      <c r="D43" s="5">
        <v>3410</v>
      </c>
      <c r="E43" s="5">
        <v>0</v>
      </c>
      <c r="F43" s="5">
        <v>0</v>
      </c>
      <c r="G43" s="5">
        <f>Table4[[#This Row],[0]]+Table4[[#This Row],[Column6]]</f>
        <v>0</v>
      </c>
      <c r="H43" s="5">
        <v>62985264320</v>
      </c>
      <c r="I43" s="5">
        <v>0</v>
      </c>
      <c r="J43" s="5">
        <f>Table4[[#This Row],[3502835250]]+Table4[[#This Row],[Column9]]</f>
        <v>62985264320</v>
      </c>
    </row>
    <row r="44" spans="1:10" ht="23.1" customHeight="1" x14ac:dyDescent="0.55000000000000004">
      <c r="A44" s="4" t="s">
        <v>135</v>
      </c>
      <c r="B44" s="5" t="s">
        <v>324</v>
      </c>
      <c r="C44" s="5">
        <v>6781661</v>
      </c>
      <c r="D44" s="5">
        <v>140</v>
      </c>
      <c r="E44" s="5">
        <v>0</v>
      </c>
      <c r="F44" s="5">
        <v>18711656</v>
      </c>
      <c r="G44" s="5">
        <f>Table4[[#This Row],[0]]+Table4[[#This Row],[Column6]]</f>
        <v>18711656</v>
      </c>
      <c r="H44" s="5">
        <v>949432540</v>
      </c>
      <c r="I44" s="5">
        <v>-25318201</v>
      </c>
      <c r="J44" s="5">
        <f>Table4[[#This Row],[3502835250]]+Table4[[#This Row],[Column9]]</f>
        <v>924114339</v>
      </c>
    </row>
    <row r="45" spans="1:10" ht="23.1" customHeight="1" x14ac:dyDescent="0.55000000000000004">
      <c r="A45" s="4" t="s">
        <v>174</v>
      </c>
      <c r="B45" s="5" t="s">
        <v>325</v>
      </c>
      <c r="C45" s="5">
        <v>5647657</v>
      </c>
      <c r="D45" s="5">
        <v>6730</v>
      </c>
      <c r="E45" s="5">
        <v>0</v>
      </c>
      <c r="F45" s="5">
        <v>701995549</v>
      </c>
      <c r="G45" s="5">
        <f>Table4[[#This Row],[0]]+Table4[[#This Row],[Column6]]</f>
        <v>701995549</v>
      </c>
      <c r="H45" s="5">
        <v>38008731610</v>
      </c>
      <c r="I45" s="5">
        <v>-2206958610</v>
      </c>
      <c r="J45" s="5">
        <f>Table4[[#This Row],[3502835250]]+Table4[[#This Row],[Column9]]</f>
        <v>35801773000</v>
      </c>
    </row>
    <row r="46" spans="1:10" ht="23.1" customHeight="1" x14ac:dyDescent="0.55000000000000004">
      <c r="A46" s="4" t="s">
        <v>151</v>
      </c>
      <c r="B46" s="5" t="s">
        <v>326</v>
      </c>
      <c r="C46" s="5">
        <v>3986178</v>
      </c>
      <c r="D46" s="5">
        <v>4240</v>
      </c>
      <c r="E46" s="5">
        <v>0</v>
      </c>
      <c r="F46" s="5">
        <v>312157322</v>
      </c>
      <c r="G46" s="5">
        <f>Table4[[#This Row],[0]]+Table4[[#This Row],[Column6]]</f>
        <v>312157322</v>
      </c>
      <c r="H46" s="5">
        <v>16901394720</v>
      </c>
      <c r="I46" s="5">
        <v>-981371306</v>
      </c>
      <c r="J46" s="5">
        <f>Table4[[#This Row],[3502835250]]+Table4[[#This Row],[Column9]]</f>
        <v>15920023414</v>
      </c>
    </row>
    <row r="47" spans="1:10" ht="23.1" customHeight="1" x14ac:dyDescent="0.55000000000000004">
      <c r="A47" s="4" t="s">
        <v>181</v>
      </c>
      <c r="B47" s="5" t="s">
        <v>327</v>
      </c>
      <c r="C47" s="5">
        <v>3166141</v>
      </c>
      <c r="D47" s="5">
        <v>400</v>
      </c>
      <c r="E47" s="5">
        <v>0</v>
      </c>
      <c r="F47" s="5">
        <v>22490954</v>
      </c>
      <c r="G47" s="5">
        <f>Table4[[#This Row],[0]]+Table4[[#This Row],[Column6]]</f>
        <v>22490954</v>
      </c>
      <c r="H47" s="5">
        <v>1266456400</v>
      </c>
      <c r="I47" s="5">
        <v>-96926771</v>
      </c>
      <c r="J47" s="5">
        <f>Table4[[#This Row],[3502835250]]+Table4[[#This Row],[Column9]]</f>
        <v>1169529629</v>
      </c>
    </row>
    <row r="48" spans="1:10" ht="23.1" customHeight="1" x14ac:dyDescent="0.55000000000000004">
      <c r="A48" s="4" t="s">
        <v>165</v>
      </c>
      <c r="B48" s="5" t="s">
        <v>322</v>
      </c>
      <c r="C48" s="5">
        <v>13932980</v>
      </c>
      <c r="D48" s="5">
        <v>735</v>
      </c>
      <c r="E48" s="5">
        <v>0</v>
      </c>
      <c r="F48" s="5">
        <v>184397453</v>
      </c>
      <c r="G48" s="5">
        <f>Table4[[#This Row],[0]]+Table4[[#This Row],[Column6]]</f>
        <v>184397453</v>
      </c>
      <c r="H48" s="5">
        <v>10240740300</v>
      </c>
      <c r="I48" s="5">
        <v>-717504097</v>
      </c>
      <c r="J48" s="5">
        <f>Table4[[#This Row],[3502835250]]+Table4[[#This Row],[Column9]]</f>
        <v>9523236203</v>
      </c>
    </row>
    <row r="49" spans="1:10" ht="23.1" customHeight="1" x14ac:dyDescent="0.55000000000000004">
      <c r="A49" s="4" t="s">
        <v>190</v>
      </c>
      <c r="B49" s="5" t="s">
        <v>328</v>
      </c>
      <c r="C49" s="5">
        <v>5886758</v>
      </c>
      <c r="D49" s="5">
        <v>13600</v>
      </c>
      <c r="E49" s="5">
        <v>0</v>
      </c>
      <c r="F49" s="5">
        <v>0</v>
      </c>
      <c r="G49" s="5">
        <f>Table4[[#This Row],[0]]+Table4[[#This Row],[Column6]]</f>
        <v>0</v>
      </c>
      <c r="H49" s="5">
        <v>80059908800</v>
      </c>
      <c r="I49" s="5">
        <v>0</v>
      </c>
      <c r="J49" s="5">
        <f>Table4[[#This Row],[3502835250]]+Table4[[#This Row],[Column9]]</f>
        <v>80059908800</v>
      </c>
    </row>
    <row r="50" spans="1:10" ht="23.1" customHeight="1" x14ac:dyDescent="0.55000000000000004">
      <c r="A50" s="4" t="s">
        <v>124</v>
      </c>
      <c r="B50" s="5" t="s">
        <v>328</v>
      </c>
      <c r="C50" s="5">
        <v>85993192</v>
      </c>
      <c r="D50" s="5">
        <v>362</v>
      </c>
      <c r="E50" s="5">
        <v>0</v>
      </c>
      <c r="F50" s="5">
        <v>533276852</v>
      </c>
      <c r="G50" s="5">
        <f>Table4[[#This Row],[0]]+Table4[[#This Row],[Column6]]</f>
        <v>533276852</v>
      </c>
      <c r="H50" s="5">
        <v>31129535504</v>
      </c>
      <c r="I50" s="5">
        <v>-2900267283</v>
      </c>
      <c r="J50" s="5">
        <f>Table4[[#This Row],[3502835250]]+Table4[[#This Row],[Column9]]</f>
        <v>28229268221</v>
      </c>
    </row>
    <row r="51" spans="1:10" ht="23.1" customHeight="1" x14ac:dyDescent="0.55000000000000004">
      <c r="A51" s="4" t="s">
        <v>160</v>
      </c>
      <c r="B51" s="5" t="s">
        <v>328</v>
      </c>
      <c r="C51" s="5">
        <v>278009140</v>
      </c>
      <c r="D51" s="5">
        <v>1485</v>
      </c>
      <c r="E51" s="5">
        <v>0</v>
      </c>
      <c r="F51" s="5">
        <v>8583602119</v>
      </c>
      <c r="G51" s="5">
        <f>Table4[[#This Row],[0]]+Table4[[#This Row],[Column6]]</f>
        <v>8583602119</v>
      </c>
      <c r="H51" s="5">
        <v>412843572900</v>
      </c>
      <c r="I51" s="5">
        <v>0</v>
      </c>
      <c r="J51" s="5">
        <f>Table4[[#This Row],[3502835250]]+Table4[[#This Row],[Column9]]</f>
        <v>412843572900</v>
      </c>
    </row>
    <row r="52" spans="1:10" ht="23.1" customHeight="1" x14ac:dyDescent="0.55000000000000004">
      <c r="A52" s="4" t="s">
        <v>113</v>
      </c>
      <c r="B52" s="5" t="s">
        <v>329</v>
      </c>
      <c r="C52" s="5">
        <v>50572</v>
      </c>
      <c r="D52" s="5">
        <v>1800</v>
      </c>
      <c r="E52" s="5">
        <v>0</v>
      </c>
      <c r="F52" s="5">
        <v>1574884</v>
      </c>
      <c r="G52" s="5">
        <f>Table4[[#This Row],[0]]+Table4[[#This Row],[Column6]]</f>
        <v>1574884</v>
      </c>
      <c r="H52" s="5">
        <v>91029600</v>
      </c>
      <c r="I52" s="5">
        <v>-8068791</v>
      </c>
      <c r="J52" s="5">
        <f>Table4[[#This Row],[3502835250]]+Table4[[#This Row],[Column9]]</f>
        <v>82960809</v>
      </c>
    </row>
    <row r="53" spans="1:10" ht="23.1" customHeight="1" x14ac:dyDescent="0.55000000000000004">
      <c r="A53" s="4" t="s">
        <v>185</v>
      </c>
      <c r="B53" s="5" t="s">
        <v>330</v>
      </c>
      <c r="C53" s="5">
        <v>3526771</v>
      </c>
      <c r="D53" s="5">
        <v>3120</v>
      </c>
      <c r="E53" s="5">
        <v>0</v>
      </c>
      <c r="F53" s="5">
        <v>192028273</v>
      </c>
      <c r="G53" s="5">
        <f>Table4[[#This Row],[0]]+Table4[[#This Row],[Column6]]</f>
        <v>192028273</v>
      </c>
      <c r="H53" s="5">
        <v>11003525520</v>
      </c>
      <c r="I53" s="5">
        <v>-931332881</v>
      </c>
      <c r="J53" s="5">
        <f>Table4[[#This Row],[3502835250]]+Table4[[#This Row],[Column9]]</f>
        <v>10072192639</v>
      </c>
    </row>
    <row r="54" spans="1:10" ht="23.1" customHeight="1" x14ac:dyDescent="0.55000000000000004">
      <c r="A54" s="4" t="s">
        <v>177</v>
      </c>
      <c r="B54" s="5" t="s">
        <v>331</v>
      </c>
      <c r="C54" s="5">
        <v>5691205</v>
      </c>
      <c r="D54" s="5">
        <v>5030</v>
      </c>
      <c r="E54" s="5">
        <v>0</v>
      </c>
      <c r="F54" s="5">
        <v>528716904</v>
      </c>
      <c r="G54" s="5">
        <f>Table4[[#This Row],[0]]+Table4[[#This Row],[Column6]]</f>
        <v>528716904</v>
      </c>
      <c r="H54" s="5">
        <v>28626761150</v>
      </c>
      <c r="I54" s="5">
        <v>-1662199035</v>
      </c>
      <c r="J54" s="5">
        <f>Table4[[#This Row],[3502835250]]+Table4[[#This Row],[Column9]]</f>
        <v>26964562115</v>
      </c>
    </row>
    <row r="55" spans="1:10" ht="23.1" customHeight="1" x14ac:dyDescent="0.55000000000000004">
      <c r="A55" s="4" t="s">
        <v>153</v>
      </c>
      <c r="B55" s="5" t="s">
        <v>332</v>
      </c>
      <c r="C55" s="5">
        <v>11898072</v>
      </c>
      <c r="D55" s="5">
        <v>1410</v>
      </c>
      <c r="E55" s="5">
        <v>0</v>
      </c>
      <c r="F55" s="5">
        <v>287392743</v>
      </c>
      <c r="G55" s="5">
        <f>Table4[[#This Row],[0]]+Table4[[#This Row],[Column6]]</f>
        <v>287392743</v>
      </c>
      <c r="H55" s="5">
        <v>16776281520</v>
      </c>
      <c r="I55" s="5">
        <v>-1563007595</v>
      </c>
      <c r="J55" s="5">
        <f>Table4[[#This Row],[3502835250]]+Table4[[#This Row],[Column9]]</f>
        <v>15213273925</v>
      </c>
    </row>
    <row r="56" spans="1:10" ht="23.1" customHeight="1" x14ac:dyDescent="0.55000000000000004">
      <c r="A56" s="4" t="s">
        <v>123</v>
      </c>
      <c r="B56" s="5" t="s">
        <v>333</v>
      </c>
      <c r="C56" s="5">
        <v>18414902</v>
      </c>
      <c r="D56" s="5">
        <v>672</v>
      </c>
      <c r="E56" s="5">
        <v>0</v>
      </c>
      <c r="F56" s="5">
        <v>220592220</v>
      </c>
      <c r="G56" s="5">
        <f>Table4[[#This Row],[0]]+Table4[[#This Row],[Column6]]</f>
        <v>220592220</v>
      </c>
      <c r="H56" s="5">
        <v>12374814144</v>
      </c>
      <c r="I56" s="5">
        <v>-925366330</v>
      </c>
      <c r="J56" s="5">
        <f>Table4[[#This Row],[3502835250]]+Table4[[#This Row],[Column9]]</f>
        <v>11449447814</v>
      </c>
    </row>
    <row r="57" spans="1:10" ht="23.1" customHeight="1" x14ac:dyDescent="0.55000000000000004">
      <c r="A57" s="4" t="s">
        <v>166</v>
      </c>
      <c r="B57" s="5" t="s">
        <v>333</v>
      </c>
      <c r="C57" s="5">
        <v>600305</v>
      </c>
      <c r="D57" s="5">
        <v>4930</v>
      </c>
      <c r="E57" s="5">
        <v>0</v>
      </c>
      <c r="F57" s="5">
        <v>50886626</v>
      </c>
      <c r="G57" s="5">
        <f>Table4[[#This Row],[0]]+Table4[[#This Row],[Column6]]</f>
        <v>50886626</v>
      </c>
      <c r="H57" s="5">
        <v>2959503650</v>
      </c>
      <c r="I57" s="5">
        <v>-270719998</v>
      </c>
      <c r="J57" s="5">
        <f>Table4[[#This Row],[3502835250]]+Table4[[#This Row],[Column9]]</f>
        <v>2688783652</v>
      </c>
    </row>
    <row r="58" spans="1:10" ht="23.1" customHeight="1" x14ac:dyDescent="0.55000000000000004">
      <c r="A58" s="4" t="s">
        <v>114</v>
      </c>
      <c r="B58" s="5" t="s">
        <v>334</v>
      </c>
      <c r="C58" s="5">
        <v>5819391</v>
      </c>
      <c r="D58" s="5">
        <v>3430</v>
      </c>
      <c r="E58" s="5">
        <v>0</v>
      </c>
      <c r="F58" s="5">
        <v>341941451</v>
      </c>
      <c r="G58" s="5">
        <f>Table4[[#This Row],[0]]+Table4[[#This Row],[Column6]]</f>
        <v>341941451</v>
      </c>
      <c r="H58" s="5">
        <v>19960511130</v>
      </c>
      <c r="I58" s="5">
        <v>-1859674950</v>
      </c>
      <c r="J58" s="5">
        <f>Table4[[#This Row],[3502835250]]+Table4[[#This Row],[Column9]]</f>
        <v>18100836180</v>
      </c>
    </row>
    <row r="59" spans="1:10" ht="23.1" customHeight="1" x14ac:dyDescent="0.55000000000000004">
      <c r="A59" s="4" t="s">
        <v>128</v>
      </c>
      <c r="B59" s="5" t="s">
        <v>335</v>
      </c>
      <c r="C59" s="5">
        <v>10074207</v>
      </c>
      <c r="D59" s="5">
        <v>2400</v>
      </c>
      <c r="E59" s="5">
        <v>0</v>
      </c>
      <c r="F59" s="5">
        <v>464174497</v>
      </c>
      <c r="G59" s="5">
        <f>Table4[[#This Row],[0]]+Table4[[#This Row],[Column6]]</f>
        <v>464174497</v>
      </c>
      <c r="H59" s="5">
        <v>24178096800</v>
      </c>
      <c r="I59" s="5">
        <v>-954398558</v>
      </c>
      <c r="J59" s="5">
        <f>Table4[[#This Row],[3502835250]]+Table4[[#This Row],[Column9]]</f>
        <v>23223698242</v>
      </c>
    </row>
    <row r="60" spans="1:10" ht="23.1" customHeight="1" x14ac:dyDescent="0.55000000000000004">
      <c r="A60" s="4" t="s">
        <v>136</v>
      </c>
      <c r="B60" s="5" t="s">
        <v>336</v>
      </c>
      <c r="C60" s="5">
        <v>5582679</v>
      </c>
      <c r="D60" s="5">
        <v>5610</v>
      </c>
      <c r="E60" s="5">
        <v>0</v>
      </c>
      <c r="F60" s="5">
        <v>556887462</v>
      </c>
      <c r="G60" s="5">
        <f>Table4[[#This Row],[0]]+Table4[[#This Row],[Column6]]</f>
        <v>556887462</v>
      </c>
      <c r="H60" s="5">
        <v>31318829190</v>
      </c>
      <c r="I60" s="5">
        <v>-2378645255</v>
      </c>
      <c r="J60" s="5">
        <f>Table4[[#This Row],[3502835250]]+Table4[[#This Row],[Column9]]</f>
        <v>28940183935</v>
      </c>
    </row>
    <row r="61" spans="1:10" ht="23.1" customHeight="1" x14ac:dyDescent="0.55000000000000004">
      <c r="A61" s="4" t="s">
        <v>140</v>
      </c>
      <c r="B61" s="5" t="s">
        <v>337</v>
      </c>
      <c r="C61" s="5">
        <v>3005271</v>
      </c>
      <c r="D61" s="5">
        <v>3710</v>
      </c>
      <c r="E61" s="5">
        <v>0</v>
      </c>
      <c r="F61" s="5">
        <v>202034190</v>
      </c>
      <c r="G61" s="5">
        <f>Table4[[#This Row],[0]]+Table4[[#This Row],[Column6]]</f>
        <v>202034190</v>
      </c>
      <c r="H61" s="5">
        <v>11149555410</v>
      </c>
      <c r="I61" s="5">
        <v>-748053238</v>
      </c>
      <c r="J61" s="5">
        <f>Table4[[#This Row],[3502835250]]+Table4[[#This Row],[Column9]]</f>
        <v>10401502172</v>
      </c>
    </row>
    <row r="62" spans="1:10" ht="23.1" customHeight="1" x14ac:dyDescent="0.55000000000000004">
      <c r="A62" s="4" t="s">
        <v>167</v>
      </c>
      <c r="B62" s="5" t="s">
        <v>338</v>
      </c>
      <c r="C62" s="5">
        <v>1631672</v>
      </c>
      <c r="D62" s="5">
        <v>2650</v>
      </c>
      <c r="E62" s="5">
        <v>0</v>
      </c>
      <c r="F62" s="5">
        <v>27939459</v>
      </c>
      <c r="G62" s="5">
        <f>Table4[[#This Row],[0]]+Table4[[#This Row],[Column6]]</f>
        <v>27939459</v>
      </c>
      <c r="H62" s="5">
        <v>4323930800</v>
      </c>
      <c r="I62" s="5">
        <v>-100304263</v>
      </c>
      <c r="J62" s="5">
        <f>Table4[[#This Row],[3502835250]]+Table4[[#This Row],[Column9]]</f>
        <v>4223626537</v>
      </c>
    </row>
    <row r="63" spans="1:10" ht="23.1" customHeight="1" x14ac:dyDescent="0.55000000000000004">
      <c r="A63" s="4" t="s">
        <v>133</v>
      </c>
      <c r="B63" s="5" t="s">
        <v>339</v>
      </c>
      <c r="C63" s="5">
        <v>5959438</v>
      </c>
      <c r="D63" s="5">
        <v>3400</v>
      </c>
      <c r="E63" s="5">
        <v>0</v>
      </c>
      <c r="F63" s="5">
        <v>347107754</v>
      </c>
      <c r="G63" s="5">
        <f>Table4[[#This Row],[0]]+Table4[[#This Row],[Column6]]</f>
        <v>347107754</v>
      </c>
      <c r="H63" s="5">
        <v>20262089200</v>
      </c>
      <c r="I63" s="5">
        <v>-1887772286</v>
      </c>
      <c r="J63" s="5">
        <f>Table4[[#This Row],[3502835250]]+Table4[[#This Row],[Column9]]</f>
        <v>18374316914</v>
      </c>
    </row>
    <row r="64" spans="1:10" ht="23.1" customHeight="1" x14ac:dyDescent="0.55000000000000004">
      <c r="A64" s="4" t="s">
        <v>154</v>
      </c>
      <c r="B64" s="5" t="s">
        <v>339</v>
      </c>
      <c r="C64" s="5">
        <v>8518201</v>
      </c>
      <c r="D64" s="5">
        <v>7650</v>
      </c>
      <c r="E64" s="5">
        <v>0</v>
      </c>
      <c r="F64" s="5">
        <v>1097041038</v>
      </c>
      <c r="G64" s="5">
        <f>Table4[[#This Row],[0]]+Table4[[#This Row],[Column6]]</f>
        <v>1097041038</v>
      </c>
      <c r="H64" s="5">
        <v>65164237650</v>
      </c>
      <c r="I64" s="5">
        <v>0</v>
      </c>
      <c r="J64" s="5">
        <f>Table4[[#This Row],[3502835250]]+Table4[[#This Row],[Column9]]</f>
        <v>65164237650</v>
      </c>
    </row>
    <row r="65" spans="1:10" ht="23.1" customHeight="1" x14ac:dyDescent="0.55000000000000004">
      <c r="A65" s="4" t="s">
        <v>158</v>
      </c>
      <c r="B65" s="5" t="s">
        <v>340</v>
      </c>
      <c r="C65" s="5">
        <v>106409163</v>
      </c>
      <c r="D65" s="5">
        <v>1260</v>
      </c>
      <c r="E65" s="5">
        <v>0</v>
      </c>
      <c r="F65" s="5">
        <v>2574001147</v>
      </c>
      <c r="G65" s="5">
        <f>Table4[[#This Row],[0]]+Table4[[#This Row],[Column6]]</f>
        <v>2574001147</v>
      </c>
      <c r="H65" s="5">
        <v>134075545380</v>
      </c>
      <c r="I65" s="5">
        <v>-5292455739</v>
      </c>
      <c r="J65" s="5">
        <f>Table4[[#This Row],[3502835250]]+Table4[[#This Row],[Column9]]</f>
        <v>128783089641</v>
      </c>
    </row>
    <row r="66" spans="1:10" ht="23.1" customHeight="1" x14ac:dyDescent="0.55000000000000004">
      <c r="A66" s="4" t="s">
        <v>176</v>
      </c>
      <c r="B66" s="5" t="s">
        <v>341</v>
      </c>
      <c r="C66" s="5">
        <v>15523757</v>
      </c>
      <c r="D66" s="5">
        <v>2200</v>
      </c>
      <c r="E66" s="5">
        <v>0</v>
      </c>
      <c r="F66" s="5">
        <v>0</v>
      </c>
      <c r="G66" s="5">
        <f>Table4[[#This Row],[0]]+Table4[[#This Row],[Column6]]</f>
        <v>0</v>
      </c>
      <c r="H66" s="5">
        <v>34152265400</v>
      </c>
      <c r="I66" s="5">
        <v>0</v>
      </c>
      <c r="J66" s="5">
        <f>Table4[[#This Row],[3502835250]]+Table4[[#This Row],[Column9]]</f>
        <v>34152265400</v>
      </c>
    </row>
    <row r="67" spans="1:10" ht="23.1" customHeight="1" x14ac:dyDescent="0.55000000000000004">
      <c r="A67" s="4" t="s">
        <v>126</v>
      </c>
      <c r="B67" s="5" t="s">
        <v>341</v>
      </c>
      <c r="C67" s="5">
        <v>5762154</v>
      </c>
      <c r="D67" s="5">
        <v>11000</v>
      </c>
      <c r="E67" s="5">
        <v>0</v>
      </c>
      <c r="F67" s="5">
        <v>0</v>
      </c>
      <c r="G67" s="5">
        <f>Table4[[#This Row],[0]]+Table4[[#This Row],[Column6]]</f>
        <v>0</v>
      </c>
      <c r="H67" s="5">
        <v>63383694000</v>
      </c>
      <c r="I67" s="5">
        <v>0</v>
      </c>
      <c r="J67" s="5">
        <f>Table4[[#This Row],[3502835250]]+Table4[[#This Row],[Column9]]</f>
        <v>63383694000</v>
      </c>
    </row>
    <row r="68" spans="1:10" ht="23.1" customHeight="1" x14ac:dyDescent="0.55000000000000004">
      <c r="A68" s="4" t="s">
        <v>142</v>
      </c>
      <c r="B68" s="5" t="s">
        <v>342</v>
      </c>
      <c r="C68" s="5">
        <v>15347425</v>
      </c>
      <c r="D68" s="5">
        <v>740</v>
      </c>
      <c r="E68" s="5">
        <v>0</v>
      </c>
      <c r="F68" s="5">
        <v>930865589</v>
      </c>
      <c r="G68" s="5">
        <f>Table4[[#This Row],[0]]+Table4[[#This Row],[Column6]]</f>
        <v>930865589</v>
      </c>
      <c r="H68" s="5">
        <v>11357094500</v>
      </c>
      <c r="I68" s="5">
        <v>-455478478</v>
      </c>
      <c r="J68" s="5">
        <f>Table4[[#This Row],[3502835250]]+Table4[[#This Row],[Column9]]</f>
        <v>10901616022</v>
      </c>
    </row>
    <row r="69" spans="1:10" ht="23.1" customHeight="1" x14ac:dyDescent="0.55000000000000004">
      <c r="A69" s="4" t="s">
        <v>168</v>
      </c>
      <c r="B69" s="5" t="s">
        <v>343</v>
      </c>
      <c r="C69" s="5">
        <v>19341774</v>
      </c>
      <c r="D69" s="5">
        <v>4720</v>
      </c>
      <c r="E69" s="5">
        <v>0</v>
      </c>
      <c r="F69" s="5">
        <v>1823212838</v>
      </c>
      <c r="G69" s="5">
        <f>Table4[[#This Row],[0]]+Table4[[#This Row],[Column6]]</f>
        <v>1823212838</v>
      </c>
      <c r="H69" s="5">
        <v>91293173280</v>
      </c>
      <c r="I69" s="5">
        <v>-1838117583</v>
      </c>
      <c r="J69" s="5">
        <f>Table4[[#This Row],[3502835250]]+Table4[[#This Row],[Column9]]</f>
        <v>89455055697</v>
      </c>
    </row>
    <row r="70" spans="1:10" ht="23.1" customHeight="1" x14ac:dyDescent="0.55000000000000004">
      <c r="A70" s="4" t="s">
        <v>127</v>
      </c>
      <c r="B70" s="5" t="s">
        <v>344</v>
      </c>
      <c r="C70" s="5">
        <v>3400873</v>
      </c>
      <c r="D70" s="5">
        <v>520</v>
      </c>
      <c r="E70" s="5">
        <v>0</v>
      </c>
      <c r="F70" s="5">
        <v>116913639</v>
      </c>
      <c r="G70" s="5">
        <f>Table4[[#This Row],[0]]+Table4[[#This Row],[Column6]]</f>
        <v>116913639</v>
      </c>
      <c r="H70" s="5">
        <v>1768453960</v>
      </c>
      <c r="I70" s="5">
        <v>-102684423</v>
      </c>
      <c r="J70" s="5">
        <f>Table4[[#This Row],[3502835250]]+Table4[[#This Row],[Column9]]</f>
        <v>1665769537</v>
      </c>
    </row>
    <row r="71" spans="1:10" ht="23.1" customHeight="1" x14ac:dyDescent="0.55000000000000004">
      <c r="A71" s="4" t="s">
        <v>159</v>
      </c>
      <c r="B71" s="5" t="s">
        <v>345</v>
      </c>
      <c r="C71" s="5">
        <v>4009000</v>
      </c>
      <c r="D71" s="5">
        <v>3000</v>
      </c>
      <c r="E71" s="5">
        <v>0</v>
      </c>
      <c r="F71" s="5">
        <v>178538462</v>
      </c>
      <c r="G71" s="5">
        <f>Table4[[#This Row],[0]]+Table4[[#This Row],[Column6]]</f>
        <v>178538462</v>
      </c>
      <c r="H71" s="5">
        <v>12027000000</v>
      </c>
      <c r="I71" s="5">
        <v>0</v>
      </c>
      <c r="J71" s="5">
        <f>Table4[[#This Row],[3502835250]]+Table4[[#This Row],[Column9]]</f>
        <v>12027000000</v>
      </c>
    </row>
    <row r="72" spans="1:10" ht="23.1" customHeight="1" x14ac:dyDescent="0.55000000000000004">
      <c r="A72" s="4" t="s">
        <v>121</v>
      </c>
      <c r="B72" s="5" t="s">
        <v>346</v>
      </c>
      <c r="C72" s="5">
        <v>2427233</v>
      </c>
      <c r="D72" s="5">
        <v>1080</v>
      </c>
      <c r="E72" s="5">
        <v>0</v>
      </c>
      <c r="F72" s="5">
        <v>46321130</v>
      </c>
      <c r="G72" s="5">
        <f>Table4[[#This Row],[0]]+Table4[[#This Row],[Column6]]</f>
        <v>46321130</v>
      </c>
      <c r="H72" s="5">
        <v>2621411640</v>
      </c>
      <c r="I72" s="5">
        <v>-206735934</v>
      </c>
      <c r="J72" s="5">
        <f>Table4[[#This Row],[3502835250]]+Table4[[#This Row],[Column9]]</f>
        <v>2414675706</v>
      </c>
    </row>
    <row r="73" spans="1:10" ht="23.1" customHeight="1" x14ac:dyDescent="0.55000000000000004">
      <c r="A73" s="4" t="s">
        <v>186</v>
      </c>
      <c r="B73" s="5" t="s">
        <v>347</v>
      </c>
      <c r="C73" s="5">
        <v>25483583</v>
      </c>
      <c r="D73" s="5">
        <v>1500</v>
      </c>
      <c r="E73" s="5">
        <v>0</v>
      </c>
      <c r="F73" s="5">
        <v>567448204</v>
      </c>
      <c r="G73" s="5">
        <f>Table4[[#This Row],[0]]+Table4[[#This Row],[Column6]]</f>
        <v>567448204</v>
      </c>
      <c r="H73" s="5">
        <v>38225374500</v>
      </c>
      <c r="I73" s="5">
        <v>0</v>
      </c>
      <c r="J73" s="5">
        <f>Table4[[#This Row],[3502835250]]+Table4[[#This Row],[Column9]]</f>
        <v>38225374500</v>
      </c>
    </row>
    <row r="74" spans="1:10" ht="23.1" customHeight="1" x14ac:dyDescent="0.55000000000000004">
      <c r="A74" s="4" t="s">
        <v>170</v>
      </c>
      <c r="B74" s="5" t="s">
        <v>348</v>
      </c>
      <c r="C74" s="5">
        <v>42857123</v>
      </c>
      <c r="D74" s="5">
        <v>15</v>
      </c>
      <c r="E74" s="5">
        <v>0</v>
      </c>
      <c r="F74" s="5">
        <v>11416472</v>
      </c>
      <c r="G74" s="5">
        <f>Table4[[#This Row],[0]]+Table4[[#This Row],[Column6]]</f>
        <v>11416472</v>
      </c>
      <c r="H74" s="5">
        <v>642856845</v>
      </c>
      <c r="I74" s="5">
        <v>-49200302</v>
      </c>
      <c r="J74" s="5">
        <f>Table4[[#This Row],[3502835250]]+Table4[[#This Row],[Column9]]</f>
        <v>593656543</v>
      </c>
    </row>
    <row r="75" spans="1:10" ht="23.1" customHeight="1" x14ac:dyDescent="0.55000000000000004">
      <c r="A75" s="4" t="s">
        <v>143</v>
      </c>
      <c r="B75" s="5" t="s">
        <v>349</v>
      </c>
      <c r="C75" s="5">
        <v>574837714</v>
      </c>
      <c r="D75" s="5">
        <v>1300</v>
      </c>
      <c r="E75" s="5">
        <v>0</v>
      </c>
      <c r="F75" s="5">
        <v>62108651680</v>
      </c>
      <c r="G75" s="5">
        <f>Table4[[#This Row],[0]]+Table4[[#This Row],[Column6]]</f>
        <v>62108651680</v>
      </c>
      <c r="H75" s="5">
        <v>747289028200</v>
      </c>
      <c r="I75" s="5">
        <v>-43390975831</v>
      </c>
      <c r="J75" s="5">
        <f>Table4[[#This Row],[3502835250]]+Table4[[#This Row],[Column9]]</f>
        <v>703898052369</v>
      </c>
    </row>
    <row r="76" spans="1:10" ht="23.1" customHeight="1" x14ac:dyDescent="0.55000000000000004">
      <c r="A76" s="4" t="s">
        <v>145</v>
      </c>
      <c r="B76" s="5" t="s">
        <v>349</v>
      </c>
      <c r="C76" s="5">
        <v>753936083</v>
      </c>
      <c r="D76" s="5">
        <v>2150</v>
      </c>
      <c r="E76" s="5">
        <v>0</v>
      </c>
      <c r="F76" s="5">
        <v>228841775781</v>
      </c>
      <c r="G76" s="5">
        <f>Table4[[#This Row],[0]]+Table4[[#This Row],[Column6]]</f>
        <v>228841775781</v>
      </c>
      <c r="H76" s="5">
        <v>1620962578450</v>
      </c>
      <c r="I76" s="5">
        <v>0</v>
      </c>
      <c r="J76" s="5">
        <f>Table4[[#This Row],[3502835250]]+Table4[[#This Row],[Column9]]</f>
        <v>1620962578450</v>
      </c>
    </row>
    <row r="77" spans="1:10" ht="23.1" customHeight="1" x14ac:dyDescent="0.55000000000000004">
      <c r="A77" s="4" t="s">
        <v>191</v>
      </c>
      <c r="B77" s="5" t="s">
        <v>350</v>
      </c>
      <c r="C77" s="5">
        <v>153248986</v>
      </c>
      <c r="D77" s="5">
        <v>520</v>
      </c>
      <c r="E77" s="5">
        <v>0</v>
      </c>
      <c r="F77" s="5">
        <v>109014327</v>
      </c>
      <c r="G77" s="5">
        <f>Table4[[#This Row],[0]]+Table4[[#This Row],[Column6]]</f>
        <v>109014327</v>
      </c>
      <c r="H77" s="5">
        <v>79689472720</v>
      </c>
      <c r="I77" s="5">
        <v>0</v>
      </c>
      <c r="J77" s="5">
        <f>Table4[[#This Row],[3502835250]]+Table4[[#This Row],[Column9]]</f>
        <v>79689472720</v>
      </c>
    </row>
    <row r="78" spans="1:10" ht="23.1" customHeight="1" x14ac:dyDescent="0.55000000000000004">
      <c r="A78" s="4" t="s">
        <v>169</v>
      </c>
      <c r="B78" s="5" t="s">
        <v>227</v>
      </c>
      <c r="C78" s="5">
        <v>78835568</v>
      </c>
      <c r="D78" s="5">
        <v>2750</v>
      </c>
      <c r="E78" s="5">
        <v>216797812000</v>
      </c>
      <c r="F78" s="5">
        <v>-12588260052</v>
      </c>
      <c r="G78" s="5">
        <f>Table4[[#This Row],[0]]+Table4[[#This Row],[Column6]]</f>
        <v>204209551948</v>
      </c>
      <c r="H78" s="5">
        <v>216797812000</v>
      </c>
      <c r="I78" s="5">
        <v>-12588260052</v>
      </c>
      <c r="J78" s="5">
        <f>Table4[[#This Row],[3502835250]]+Table4[[#This Row],[Column9]]</f>
        <v>204209551948</v>
      </c>
    </row>
    <row r="79" spans="1:10" ht="23.1" customHeight="1" x14ac:dyDescent="0.55000000000000004">
      <c r="A79" s="4" t="s">
        <v>138</v>
      </c>
      <c r="B79" s="5" t="s">
        <v>351</v>
      </c>
      <c r="C79" s="5">
        <v>1414057051</v>
      </c>
      <c r="D79" s="5">
        <v>955</v>
      </c>
      <c r="E79" s="5">
        <v>1350424483705</v>
      </c>
      <c r="F79" s="5">
        <v>-92211499525</v>
      </c>
      <c r="G79" s="5">
        <f>Table4[[#This Row],[0]]+Table4[[#This Row],[Column6]]</f>
        <v>1258212984180</v>
      </c>
      <c r="H79" s="5">
        <v>1350424483705</v>
      </c>
      <c r="I79" s="5">
        <v>-92211499525</v>
      </c>
      <c r="J79" s="5">
        <f>Table4[[#This Row],[3502835250]]+Table4[[#This Row],[Column9]]</f>
        <v>1258212984180</v>
      </c>
    </row>
    <row r="80" spans="1:10" ht="23.1" customHeight="1" thickBot="1" x14ac:dyDescent="0.6">
      <c r="A80" s="4" t="s">
        <v>98</v>
      </c>
      <c r="B80" s="5"/>
      <c r="C80" s="5"/>
      <c r="D80" s="5"/>
      <c r="E80" s="49">
        <f t="shared" ref="E80:J80" si="0">SUM(E7:E79)</f>
        <v>1567222295705</v>
      </c>
      <c r="F80" s="49">
        <f t="shared" si="0"/>
        <v>216270732227</v>
      </c>
      <c r="G80" s="49">
        <f t="shared" si="0"/>
        <v>1783493027932</v>
      </c>
      <c r="H80" s="49">
        <f t="shared" si="0"/>
        <v>6384576370673</v>
      </c>
      <c r="I80" s="49">
        <f t="shared" si="0"/>
        <v>-196592209583</v>
      </c>
      <c r="J80" s="49">
        <f t="shared" si="0"/>
        <v>6187984161090</v>
      </c>
    </row>
    <row r="81" spans="1:10" ht="23.1" customHeight="1" thickTop="1" x14ac:dyDescent="0.55000000000000004">
      <c r="A81" s="4" t="s">
        <v>99</v>
      </c>
      <c r="B81" s="14"/>
      <c r="C81" s="14"/>
      <c r="D81" s="14"/>
      <c r="E81" s="14"/>
      <c r="F81" s="14"/>
      <c r="G81" s="14"/>
      <c r="H81" s="14"/>
      <c r="I81" s="14"/>
      <c r="J81" s="14"/>
    </row>
  </sheetData>
  <mergeCells count="7">
    <mergeCell ref="B5:D5"/>
    <mergeCell ref="E5:G5"/>
    <mergeCell ref="H5:J5"/>
    <mergeCell ref="A4:M4"/>
    <mergeCell ref="A1:J1"/>
    <mergeCell ref="A2:J2"/>
    <mergeCell ref="A3:J3"/>
  </mergeCells>
  <pageMargins left="0.7" right="1.7" top="0.75" bottom="0.75" header="0.3" footer="0.3"/>
  <pageSetup paperSize="9" scale="47" orientation="landscape" r:id="rId1"/>
  <headerFooter differentOddEven="1" differentFirst="1"/>
  <rowBreaks count="1" manualBreakCount="1">
    <brk id="45" max="9" man="1"/>
  </rowBreaks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rightToLeft="1" view="pageBreakPreview" topLeftCell="A67" zoomScale="60" zoomScaleNormal="106" workbookViewId="0">
      <selection activeCell="G7" sqref="G7:G18"/>
    </sheetView>
  </sheetViews>
  <sheetFormatPr defaultRowHeight="22.5" x14ac:dyDescent="0.6"/>
  <cols>
    <col min="1" max="1" width="30" style="6" customWidth="1"/>
    <col min="2" max="2" width="17" style="16" customWidth="1"/>
    <col min="3" max="3" width="13.5703125" style="16" customWidth="1"/>
    <col min="4" max="4" width="20.7109375" style="16" customWidth="1"/>
    <col min="5" max="5" width="13.42578125" style="6" customWidth="1"/>
    <col min="6" max="6" width="11.85546875" style="6" customWidth="1"/>
    <col min="7" max="7" width="13.42578125" style="6" customWidth="1"/>
    <col min="8" max="8" width="15.140625" style="6" customWidth="1"/>
    <col min="9" max="9" width="11.85546875" style="6" customWidth="1"/>
    <col min="10" max="10" width="15.140625" style="6" customWidth="1"/>
    <col min="11" max="11" width="9.140625" style="1" customWidth="1"/>
    <col min="12" max="16384" width="9.140625" style="1"/>
  </cols>
  <sheetData>
    <row r="1" spans="1:10" x14ac:dyDescent="0.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x14ac:dyDescent="0.6">
      <c r="A2" s="83" t="s">
        <v>234</v>
      </c>
      <c r="B2" s="83"/>
      <c r="C2" s="83"/>
      <c r="D2" s="83"/>
      <c r="E2" s="83"/>
      <c r="F2" s="83"/>
      <c r="G2" s="83"/>
      <c r="H2" s="83"/>
      <c r="I2" s="83"/>
      <c r="J2" s="83"/>
    </row>
    <row r="3" spans="1:10" x14ac:dyDescent="0.6">
      <c r="A3" s="83" t="s">
        <v>2</v>
      </c>
      <c r="B3" s="83"/>
      <c r="C3" s="83"/>
      <c r="D3" s="83"/>
      <c r="E3" s="83"/>
      <c r="F3" s="83"/>
      <c r="G3" s="83"/>
      <c r="H3" s="83"/>
      <c r="I3" s="83"/>
      <c r="J3" s="83"/>
    </row>
    <row r="4" spans="1:10" ht="25.5" x14ac:dyDescent="0.6">
      <c r="A4" s="77" t="s">
        <v>352</v>
      </c>
      <c r="B4" s="77"/>
      <c r="C4" s="77"/>
      <c r="D4" s="77"/>
      <c r="E4" s="77"/>
    </row>
    <row r="5" spans="1:10" ht="16.5" customHeight="1" x14ac:dyDescent="0.6">
      <c r="A5" s="16"/>
      <c r="B5" s="82"/>
      <c r="C5" s="82"/>
      <c r="D5" s="82"/>
      <c r="E5" s="81" t="s">
        <v>380</v>
      </c>
      <c r="F5" s="81"/>
      <c r="G5" s="81"/>
      <c r="H5" s="81" t="s">
        <v>237</v>
      </c>
      <c r="I5" s="81"/>
      <c r="J5" s="81"/>
    </row>
    <row r="6" spans="1:10" ht="38.25" customHeight="1" x14ac:dyDescent="0.6">
      <c r="A6" s="6" t="s">
        <v>280</v>
      </c>
      <c r="B6" s="19" t="s">
        <v>353</v>
      </c>
      <c r="C6" s="19" t="s">
        <v>210</v>
      </c>
      <c r="D6" s="19" t="s">
        <v>11</v>
      </c>
      <c r="E6" s="19" t="s">
        <v>354</v>
      </c>
      <c r="F6" s="19" t="s">
        <v>302</v>
      </c>
      <c r="G6" s="19" t="s">
        <v>355</v>
      </c>
      <c r="H6" s="19" t="s">
        <v>354</v>
      </c>
      <c r="I6" s="19" t="s">
        <v>302</v>
      </c>
      <c r="J6" s="19" t="s">
        <v>355</v>
      </c>
    </row>
    <row r="7" spans="1:10" ht="23.1" customHeight="1" x14ac:dyDescent="0.6">
      <c r="A7" s="4" t="s">
        <v>217</v>
      </c>
      <c r="B7" s="5" t="s">
        <v>356</v>
      </c>
      <c r="C7" s="5" t="s">
        <v>219</v>
      </c>
      <c r="D7" s="48">
        <v>15</v>
      </c>
      <c r="E7" s="5">
        <v>3613466134</v>
      </c>
      <c r="F7" s="5">
        <v>0</v>
      </c>
      <c r="G7" s="5">
        <f>-Table5[[#This Row],[0]]+Table5[[#This Row],[3613466134]]</f>
        <v>3613466134</v>
      </c>
      <c r="H7" s="5">
        <v>11503168010</v>
      </c>
      <c r="I7" s="5">
        <v>0</v>
      </c>
      <c r="J7" s="5">
        <f>-Table5[[#This Row],[Column9]]+Table5[[#This Row],[11503168010]]</f>
        <v>11503168010</v>
      </c>
    </row>
    <row r="8" spans="1:10" ht="23.1" customHeight="1" x14ac:dyDescent="0.6">
      <c r="A8" s="4" t="s">
        <v>243</v>
      </c>
      <c r="B8" s="5" t="s">
        <v>357</v>
      </c>
      <c r="C8" s="5" t="s">
        <v>358</v>
      </c>
      <c r="D8" s="48">
        <v>18</v>
      </c>
      <c r="E8" s="5">
        <v>0</v>
      </c>
      <c r="F8" s="5">
        <v>0</v>
      </c>
      <c r="G8" s="5">
        <f>-Table5[[#This Row],[0]]+Table5[[#This Row],[3613466134]]</f>
        <v>0</v>
      </c>
      <c r="H8" s="5">
        <v>26156605409</v>
      </c>
      <c r="I8" s="5">
        <v>0</v>
      </c>
      <c r="J8" s="5">
        <f>-Table5[[#This Row],[Column9]]+Table5[[#This Row],[11503168010]]</f>
        <v>26156605409</v>
      </c>
    </row>
    <row r="9" spans="1:10" ht="23.1" customHeight="1" x14ac:dyDescent="0.6">
      <c r="A9" s="4" t="s">
        <v>228</v>
      </c>
      <c r="B9" s="5" t="s">
        <v>230</v>
      </c>
      <c r="C9" s="5" t="s">
        <v>230</v>
      </c>
      <c r="D9" s="48">
        <v>18</v>
      </c>
      <c r="E9" s="5">
        <f>456554626+5-6-3-690490+3</f>
        <v>455864135</v>
      </c>
      <c r="F9" s="5">
        <v>0</v>
      </c>
      <c r="G9" s="5">
        <f>-Table5[[#This Row],[0]]+Table5[[#This Row],[3613466134]]</f>
        <v>455864135</v>
      </c>
      <c r="H9" s="5">
        <f>302361029885-423296</f>
        <v>302360606589</v>
      </c>
      <c r="I9" s="5">
        <v>0</v>
      </c>
      <c r="J9" s="5">
        <f>-Table5[[#This Row],[Column9]]+Table5[[#This Row],[11503168010]]</f>
        <v>302360606589</v>
      </c>
    </row>
    <row r="10" spans="1:10" ht="23.1" customHeight="1" x14ac:dyDescent="0.6">
      <c r="A10" s="4" t="s">
        <v>220</v>
      </c>
      <c r="B10" s="5" t="s">
        <v>356</v>
      </c>
      <c r="C10" s="5" t="s">
        <v>221</v>
      </c>
      <c r="D10" s="48">
        <v>15</v>
      </c>
      <c r="E10" s="5">
        <v>366528183</v>
      </c>
      <c r="F10" s="5">
        <v>0</v>
      </c>
      <c r="G10" s="5">
        <f>-Table5[[#This Row],[0]]+Table5[[#This Row],[3613466134]]</f>
        <v>366528183</v>
      </c>
      <c r="H10" s="5">
        <v>2280197734</v>
      </c>
      <c r="I10" s="5">
        <v>0</v>
      </c>
      <c r="J10" s="5">
        <f>-Table5[[#This Row],[Column9]]+Table5[[#This Row],[11503168010]]</f>
        <v>2280197734</v>
      </c>
    </row>
    <row r="11" spans="1:10" ht="23.1" customHeight="1" x14ac:dyDescent="0.6">
      <c r="A11" s="4" t="s">
        <v>253</v>
      </c>
      <c r="B11" s="5" t="s">
        <v>348</v>
      </c>
      <c r="C11" s="5" t="s">
        <v>359</v>
      </c>
      <c r="D11" s="48">
        <v>18</v>
      </c>
      <c r="E11" s="5">
        <v>345716</v>
      </c>
      <c r="F11" s="5">
        <v>0</v>
      </c>
      <c r="G11" s="5">
        <f>-Table5[[#This Row],[0]]+Table5[[#This Row],[3613466134]]</f>
        <v>345716</v>
      </c>
      <c r="H11" s="5">
        <v>27856188697</v>
      </c>
      <c r="I11" s="5">
        <v>0</v>
      </c>
      <c r="J11" s="5">
        <f>-Table5[[#This Row],[Column9]]+Table5[[#This Row],[11503168010]]</f>
        <v>27856188697</v>
      </c>
    </row>
    <row r="12" spans="1:10" ht="23.1" customHeight="1" x14ac:dyDescent="0.6">
      <c r="A12" s="4" t="s">
        <v>245</v>
      </c>
      <c r="B12" s="5" t="s">
        <v>319</v>
      </c>
      <c r="C12" s="5" t="s">
        <v>360</v>
      </c>
      <c r="D12" s="48">
        <v>18</v>
      </c>
      <c r="E12" s="5">
        <v>0</v>
      </c>
      <c r="F12" s="5">
        <v>0</v>
      </c>
      <c r="G12" s="5">
        <f>-Table5[[#This Row],[0]]+Table5[[#This Row],[3613466134]]</f>
        <v>0</v>
      </c>
      <c r="H12" s="5">
        <v>2871588521</v>
      </c>
      <c r="I12" s="5">
        <v>0</v>
      </c>
      <c r="J12" s="5">
        <f>-Table5[[#This Row],[Column9]]+Table5[[#This Row],[11503168010]]</f>
        <v>2871588521</v>
      </c>
    </row>
    <row r="13" spans="1:10" ht="23.1" customHeight="1" x14ac:dyDescent="0.6">
      <c r="A13" s="4" t="s">
        <v>256</v>
      </c>
      <c r="B13" s="5" t="s">
        <v>361</v>
      </c>
      <c r="C13" s="5" t="s">
        <v>362</v>
      </c>
      <c r="D13" s="48">
        <v>18</v>
      </c>
      <c r="E13" s="5">
        <v>0</v>
      </c>
      <c r="F13" s="5">
        <v>0</v>
      </c>
      <c r="G13" s="5">
        <f>-Table5[[#This Row],[0]]+Table5[[#This Row],[3613466134]]</f>
        <v>0</v>
      </c>
      <c r="H13" s="5">
        <v>14274404221</v>
      </c>
      <c r="I13" s="5">
        <v>0</v>
      </c>
      <c r="J13" s="5">
        <f>-Table5[[#This Row],[Column9]]+Table5[[#This Row],[11503168010]]</f>
        <v>14274404221</v>
      </c>
    </row>
    <row r="14" spans="1:10" ht="23.1" customHeight="1" x14ac:dyDescent="0.6">
      <c r="A14" s="4" t="s">
        <v>213</v>
      </c>
      <c r="B14" s="5" t="s">
        <v>216</v>
      </c>
      <c r="C14" s="5" t="s">
        <v>216</v>
      </c>
      <c r="D14" s="48">
        <v>15</v>
      </c>
      <c r="E14" s="5">
        <v>510335506</v>
      </c>
      <c r="F14" s="5">
        <v>0</v>
      </c>
      <c r="G14" s="5">
        <f>-Table5[[#This Row],[0]]+Table5[[#This Row],[3613466134]]</f>
        <v>510335506</v>
      </c>
      <c r="H14" s="5">
        <v>3053115784</v>
      </c>
      <c r="I14" s="5">
        <v>0</v>
      </c>
      <c r="J14" s="5">
        <f>-Table5[[#This Row],[Column9]]+Table5[[#This Row],[11503168010]]</f>
        <v>3053115784</v>
      </c>
    </row>
    <row r="15" spans="1:10" ht="23.1" customHeight="1" x14ac:dyDescent="0.6">
      <c r="A15" s="4" t="s">
        <v>244</v>
      </c>
      <c r="B15" s="5" t="s">
        <v>363</v>
      </c>
      <c r="C15" s="5" t="s">
        <v>364</v>
      </c>
      <c r="D15" s="48">
        <v>17.899999999999999</v>
      </c>
      <c r="E15" s="5">
        <v>0</v>
      </c>
      <c r="F15" s="5">
        <v>0</v>
      </c>
      <c r="G15" s="5">
        <f>-Table5[[#This Row],[0]]+Table5[[#This Row],[3613466134]]</f>
        <v>0</v>
      </c>
      <c r="H15" s="5">
        <v>22592071365</v>
      </c>
      <c r="I15" s="5">
        <v>0</v>
      </c>
      <c r="J15" s="5">
        <f>-Table5[[#This Row],[Column9]]+Table5[[#This Row],[11503168010]]</f>
        <v>22592071365</v>
      </c>
    </row>
    <row r="16" spans="1:10" ht="23.1" customHeight="1" x14ac:dyDescent="0.6">
      <c r="A16" s="4" t="s">
        <v>249</v>
      </c>
      <c r="B16" s="5" t="s">
        <v>365</v>
      </c>
      <c r="C16" s="5" t="s">
        <v>366</v>
      </c>
      <c r="D16" s="48">
        <v>16</v>
      </c>
      <c r="E16" s="5">
        <v>0</v>
      </c>
      <c r="F16" s="5">
        <v>0</v>
      </c>
      <c r="G16" s="5">
        <f>-Table5[[#This Row],[0]]+Table5[[#This Row],[3613466134]]</f>
        <v>0</v>
      </c>
      <c r="H16" s="5">
        <v>7332351267</v>
      </c>
      <c r="I16" s="5">
        <v>0</v>
      </c>
      <c r="J16" s="5">
        <f>-Table5[[#This Row],[Column9]]+Table5[[#This Row],[11503168010]]</f>
        <v>7332351267</v>
      </c>
    </row>
    <row r="17" spans="1:10" ht="23.1" customHeight="1" x14ac:dyDescent="0.6">
      <c r="A17" s="4" t="s">
        <v>248</v>
      </c>
      <c r="B17" s="5" t="s">
        <v>367</v>
      </c>
      <c r="C17" s="5" t="s">
        <v>368</v>
      </c>
      <c r="D17" s="48">
        <v>18</v>
      </c>
      <c r="E17" s="5">
        <v>0</v>
      </c>
      <c r="F17" s="5">
        <v>0</v>
      </c>
      <c r="G17" s="5">
        <f>-Table5[[#This Row],[0]]+Table5[[#This Row],[3613466134]]</f>
        <v>0</v>
      </c>
      <c r="H17" s="5">
        <v>5487627459</v>
      </c>
      <c r="I17" s="5">
        <v>0</v>
      </c>
      <c r="J17" s="5">
        <f>-Table5[[#This Row],[Column9]]+Table5[[#This Row],[11503168010]]</f>
        <v>5487627459</v>
      </c>
    </row>
    <row r="18" spans="1:10" ht="23.1" customHeight="1" x14ac:dyDescent="0.6">
      <c r="A18" s="4" t="s">
        <v>222</v>
      </c>
      <c r="B18" s="5" t="s">
        <v>369</v>
      </c>
      <c r="C18" s="5" t="s">
        <v>224</v>
      </c>
      <c r="D18" s="48">
        <v>18</v>
      </c>
      <c r="E18" s="5">
        <v>76780535</v>
      </c>
      <c r="F18" s="5">
        <v>0</v>
      </c>
      <c r="G18" s="5">
        <f>-Table5[[#This Row],[0]]+Table5[[#This Row],[3613466134]]</f>
        <v>76780535</v>
      </c>
      <c r="H18" s="5">
        <v>34332036210</v>
      </c>
      <c r="I18" s="5">
        <v>0</v>
      </c>
      <c r="J18" s="5">
        <f>-Table5[[#This Row],[Column9]]+Table5[[#This Row],[11503168010]]</f>
        <v>34332036210</v>
      </c>
    </row>
    <row r="19" spans="1:10" ht="23.1" customHeight="1" x14ac:dyDescent="0.6">
      <c r="A19" s="4" t="s">
        <v>97</v>
      </c>
      <c r="B19" s="5" t="s">
        <v>381</v>
      </c>
      <c r="C19" s="5" t="s">
        <v>17</v>
      </c>
      <c r="D19" s="5">
        <v>10</v>
      </c>
      <c r="E19" s="5">
        <v>34581980</v>
      </c>
      <c r="F19" s="5">
        <v>0</v>
      </c>
      <c r="G19" s="5">
        <f>-Table5[[#This Row],[0]]+Table5[[#This Row],[3613466134]]</f>
        <v>34581980</v>
      </c>
      <c r="H19" s="5">
        <v>175865299</v>
      </c>
      <c r="I19" s="5">
        <v>0</v>
      </c>
      <c r="J19" s="5">
        <f>-Table5[[#This Row],[Column9]]+Table5[[#This Row],[11503168010]]</f>
        <v>175865299</v>
      </c>
    </row>
    <row r="20" spans="1:10" ht="23.1" customHeight="1" x14ac:dyDescent="0.6">
      <c r="A20" s="4" t="s">
        <v>96</v>
      </c>
      <c r="B20" s="5" t="s">
        <v>382</v>
      </c>
      <c r="C20" s="5" t="s">
        <v>17</v>
      </c>
      <c r="D20" s="5">
        <v>10</v>
      </c>
      <c r="E20" s="5">
        <v>33917806</v>
      </c>
      <c r="F20" s="5">
        <v>0</v>
      </c>
      <c r="G20" s="5">
        <f>-Table5[[#This Row],[0]]+Table5[[#This Row],[3613466134]]</f>
        <v>33917806</v>
      </c>
      <c r="H20" s="5">
        <v>64656989</v>
      </c>
      <c r="I20" s="5">
        <v>0</v>
      </c>
      <c r="J20" s="5">
        <f>-Table5[[#This Row],[Column9]]+Table5[[#This Row],[11503168010]]</f>
        <v>64656989</v>
      </c>
    </row>
    <row r="21" spans="1:10" ht="23.1" customHeight="1" x14ac:dyDescent="0.6">
      <c r="A21" s="4" t="s">
        <v>95</v>
      </c>
      <c r="B21" s="5" t="s">
        <v>383</v>
      </c>
      <c r="C21" s="5" t="s">
        <v>17</v>
      </c>
      <c r="D21" s="5">
        <v>10</v>
      </c>
      <c r="E21" s="5">
        <v>7315581</v>
      </c>
      <c r="F21" s="5">
        <v>0</v>
      </c>
      <c r="G21" s="5">
        <f>-Table5[[#This Row],[0]]+Table5[[#This Row],[3613466134]]</f>
        <v>7315581</v>
      </c>
      <c r="H21" s="5">
        <v>215317631</v>
      </c>
      <c r="I21" s="5">
        <v>0</v>
      </c>
      <c r="J21" s="5">
        <f>-Table5[[#This Row],[Column9]]+Table5[[#This Row],[11503168010]]</f>
        <v>215317631</v>
      </c>
    </row>
    <row r="22" spans="1:10" ht="23.1" customHeight="1" x14ac:dyDescent="0.6">
      <c r="A22" s="4" t="s">
        <v>94</v>
      </c>
      <c r="B22" s="5" t="s">
        <v>384</v>
      </c>
      <c r="C22" s="5" t="s">
        <v>17</v>
      </c>
      <c r="D22" s="5">
        <v>10</v>
      </c>
      <c r="E22" s="5">
        <v>822917</v>
      </c>
      <c r="F22" s="5">
        <v>0</v>
      </c>
      <c r="G22" s="5">
        <f>-Table5[[#This Row],[0]]+Table5[[#This Row],[3613466134]]</f>
        <v>822917</v>
      </c>
      <c r="H22" s="5">
        <v>111240341</v>
      </c>
      <c r="I22" s="5">
        <v>0</v>
      </c>
      <c r="J22" s="5">
        <f>-Table5[[#This Row],[Column9]]+Table5[[#This Row],[11503168010]]</f>
        <v>111240341</v>
      </c>
    </row>
    <row r="23" spans="1:10" ht="23.1" customHeight="1" x14ac:dyDescent="0.6">
      <c r="A23" s="4" t="s">
        <v>92</v>
      </c>
      <c r="B23" s="5" t="s">
        <v>383</v>
      </c>
      <c r="C23" s="5" t="s">
        <v>17</v>
      </c>
      <c r="D23" s="5">
        <v>10</v>
      </c>
      <c r="E23" s="5">
        <v>16564485</v>
      </c>
      <c r="F23" s="5">
        <v>0</v>
      </c>
      <c r="G23" s="5">
        <f>-Table5[[#This Row],[0]]+Table5[[#This Row],[3613466134]]</f>
        <v>16564485</v>
      </c>
      <c r="H23" s="5">
        <v>40984718</v>
      </c>
      <c r="I23" s="5">
        <v>0</v>
      </c>
      <c r="J23" s="5">
        <f>-Table5[[#This Row],[Column9]]+Table5[[#This Row],[11503168010]]</f>
        <v>40984718</v>
      </c>
    </row>
    <row r="24" spans="1:10" ht="23.1" customHeight="1" x14ac:dyDescent="0.6">
      <c r="A24" s="4" t="s">
        <v>91</v>
      </c>
      <c r="B24" s="5" t="s">
        <v>384</v>
      </c>
      <c r="C24" s="5" t="s">
        <v>17</v>
      </c>
      <c r="D24" s="5">
        <v>10</v>
      </c>
      <c r="E24" s="5">
        <v>424657</v>
      </c>
      <c r="F24" s="5">
        <v>0</v>
      </c>
      <c r="G24" s="5">
        <f>-Table5[[#This Row],[0]]+Table5[[#This Row],[3613466134]]</f>
        <v>424657</v>
      </c>
      <c r="H24" s="5">
        <v>290587885</v>
      </c>
      <c r="I24" s="5">
        <v>0</v>
      </c>
      <c r="J24" s="5">
        <f>-Table5[[#This Row],[Column9]]+Table5[[#This Row],[11503168010]]</f>
        <v>290587885</v>
      </c>
    </row>
    <row r="25" spans="1:10" ht="23.1" customHeight="1" x14ac:dyDescent="0.6">
      <c r="A25" s="4" t="s">
        <v>93</v>
      </c>
      <c r="B25" s="5" t="s">
        <v>384</v>
      </c>
      <c r="C25" s="5" t="s">
        <v>17</v>
      </c>
      <c r="D25" s="5">
        <v>10</v>
      </c>
      <c r="E25" s="5">
        <v>12607038</v>
      </c>
      <c r="F25" s="5">
        <v>0</v>
      </c>
      <c r="G25" s="5">
        <f>-Table5[[#This Row],[0]]+Table5[[#This Row],[3613466134]]</f>
        <v>12607038</v>
      </c>
      <c r="H25" s="5">
        <v>176203054</v>
      </c>
      <c r="I25" s="5">
        <v>0</v>
      </c>
      <c r="J25" s="5">
        <f>-Table5[[#This Row],[Column9]]+Table5[[#This Row],[11503168010]]</f>
        <v>176203054</v>
      </c>
    </row>
    <row r="26" spans="1:10" ht="23.1" customHeight="1" x14ac:dyDescent="0.6">
      <c r="A26" s="4" t="s">
        <v>89</v>
      </c>
      <c r="B26" s="5" t="s">
        <v>384</v>
      </c>
      <c r="C26" s="5" t="s">
        <v>17</v>
      </c>
      <c r="D26" s="5">
        <v>10</v>
      </c>
      <c r="E26" s="5">
        <v>1827491</v>
      </c>
      <c r="F26" s="5">
        <v>0</v>
      </c>
      <c r="G26" s="5">
        <f>-Table5[[#This Row],[0]]+Table5[[#This Row],[3613466134]]</f>
        <v>1827491</v>
      </c>
      <c r="H26" s="5">
        <v>179808581</v>
      </c>
      <c r="I26" s="5">
        <v>0</v>
      </c>
      <c r="J26" s="5">
        <f>-Table5[[#This Row],[Column9]]+Table5[[#This Row],[11503168010]]</f>
        <v>179808581</v>
      </c>
    </row>
    <row r="27" spans="1:10" ht="23.1" customHeight="1" x14ac:dyDescent="0.6">
      <c r="A27" s="4" t="s">
        <v>90</v>
      </c>
      <c r="B27" s="5" t="s">
        <v>383</v>
      </c>
      <c r="C27" s="5" t="s">
        <v>17</v>
      </c>
      <c r="D27" s="5">
        <v>10</v>
      </c>
      <c r="E27" s="5">
        <v>424657</v>
      </c>
      <c r="F27" s="5">
        <v>0</v>
      </c>
      <c r="G27" s="5">
        <f>-Table5[[#This Row],[0]]+Table5[[#This Row],[3613466134]]</f>
        <v>424657</v>
      </c>
      <c r="H27" s="5">
        <v>190986892</v>
      </c>
      <c r="I27" s="5">
        <v>0</v>
      </c>
      <c r="J27" s="5">
        <f>-Table5[[#This Row],[Column9]]+Table5[[#This Row],[11503168010]]</f>
        <v>190986892</v>
      </c>
    </row>
    <row r="28" spans="1:10" ht="23.1" customHeight="1" x14ac:dyDescent="0.6">
      <c r="A28" s="4" t="s">
        <v>88</v>
      </c>
      <c r="B28" s="5" t="s">
        <v>385</v>
      </c>
      <c r="C28" s="5" t="s">
        <v>17</v>
      </c>
      <c r="D28" s="5">
        <v>10</v>
      </c>
      <c r="E28" s="5">
        <v>8477136</v>
      </c>
      <c r="F28" s="5">
        <v>0</v>
      </c>
      <c r="G28" s="5">
        <f>-Table5[[#This Row],[0]]+Table5[[#This Row],[3613466134]]</f>
        <v>8477136</v>
      </c>
      <c r="H28" s="5">
        <v>152963593</v>
      </c>
      <c r="I28" s="5">
        <v>0</v>
      </c>
      <c r="J28" s="5">
        <f>-Table5[[#This Row],[Column9]]+Table5[[#This Row],[11503168010]]</f>
        <v>152963593</v>
      </c>
    </row>
    <row r="29" spans="1:10" ht="23.1" customHeight="1" x14ac:dyDescent="0.6">
      <c r="A29" s="4" t="s">
        <v>87</v>
      </c>
      <c r="B29" s="5" t="s">
        <v>383</v>
      </c>
      <c r="C29" s="5" t="s">
        <v>17</v>
      </c>
      <c r="D29" s="5">
        <v>10</v>
      </c>
      <c r="E29" s="5">
        <v>11071583</v>
      </c>
      <c r="F29" s="5">
        <v>0</v>
      </c>
      <c r="G29" s="5">
        <f>-Table5[[#This Row],[0]]+Table5[[#This Row],[3613466134]]</f>
        <v>11071583</v>
      </c>
      <c r="H29" s="5">
        <v>158776891</v>
      </c>
      <c r="I29" s="5">
        <v>0</v>
      </c>
      <c r="J29" s="5">
        <f>-Table5[[#This Row],[Column9]]+Table5[[#This Row],[11503168010]]</f>
        <v>158776891</v>
      </c>
    </row>
    <row r="30" spans="1:10" ht="23.1" customHeight="1" x14ac:dyDescent="0.6">
      <c r="A30" s="4" t="s">
        <v>86</v>
      </c>
      <c r="B30" s="5" t="s">
        <v>381</v>
      </c>
      <c r="C30" s="5" t="s">
        <v>17</v>
      </c>
      <c r="D30" s="5">
        <v>10</v>
      </c>
      <c r="E30" s="5">
        <v>7947158</v>
      </c>
      <c r="F30" s="5">
        <v>0</v>
      </c>
      <c r="G30" s="5">
        <f>-Table5[[#This Row],[0]]+Table5[[#This Row],[3613466134]]</f>
        <v>7947158</v>
      </c>
      <c r="H30" s="5">
        <v>64992943</v>
      </c>
      <c r="I30" s="5">
        <v>0</v>
      </c>
      <c r="J30" s="5">
        <f>-Table5[[#This Row],[Column9]]+Table5[[#This Row],[11503168010]]</f>
        <v>64992943</v>
      </c>
    </row>
    <row r="31" spans="1:10" ht="23.1" customHeight="1" x14ac:dyDescent="0.6">
      <c r="A31" s="4" t="s">
        <v>83</v>
      </c>
      <c r="B31" s="5" t="s">
        <v>386</v>
      </c>
      <c r="C31" s="5" t="s">
        <v>17</v>
      </c>
      <c r="D31" s="5">
        <v>10</v>
      </c>
      <c r="E31" s="5">
        <v>84540017</v>
      </c>
      <c r="F31" s="5">
        <v>0</v>
      </c>
      <c r="G31" s="5">
        <f>-Table5[[#This Row],[0]]+Table5[[#This Row],[3613466134]]</f>
        <v>84540017</v>
      </c>
      <c r="H31" s="5">
        <v>173187422</v>
      </c>
      <c r="I31" s="5">
        <v>0</v>
      </c>
      <c r="J31" s="5">
        <f>-Table5[[#This Row],[Column9]]+Table5[[#This Row],[11503168010]]</f>
        <v>173187422</v>
      </c>
    </row>
    <row r="32" spans="1:10" ht="23.1" customHeight="1" x14ac:dyDescent="0.6">
      <c r="A32" s="4" t="s">
        <v>81</v>
      </c>
      <c r="B32" s="5" t="s">
        <v>17</v>
      </c>
      <c r="C32" s="5" t="s">
        <v>17</v>
      </c>
      <c r="D32" s="5">
        <v>10</v>
      </c>
      <c r="E32" s="5">
        <v>0</v>
      </c>
      <c r="F32" s="5">
        <v>0</v>
      </c>
      <c r="G32" s="5">
        <f>-Table5[[#This Row],[0]]+Table5[[#This Row],[3613466134]]</f>
        <v>0</v>
      </c>
      <c r="H32" s="5">
        <v>781918285</v>
      </c>
      <c r="I32" s="5">
        <v>0</v>
      </c>
      <c r="J32" s="5">
        <f>-Table5[[#This Row],[Column9]]+Table5[[#This Row],[11503168010]]</f>
        <v>781918285</v>
      </c>
    </row>
    <row r="33" spans="1:10" ht="23.1" customHeight="1" x14ac:dyDescent="0.6">
      <c r="A33" s="4" t="s">
        <v>85</v>
      </c>
      <c r="B33" s="5" t="s">
        <v>383</v>
      </c>
      <c r="C33" s="5" t="s">
        <v>17</v>
      </c>
      <c r="D33" s="5">
        <v>10</v>
      </c>
      <c r="E33" s="5">
        <v>18398448</v>
      </c>
      <c r="F33" s="5">
        <v>0</v>
      </c>
      <c r="G33" s="5">
        <f>-Table5[[#This Row],[0]]+Table5[[#This Row],[3613466134]]</f>
        <v>18398448</v>
      </c>
      <c r="H33" s="5">
        <v>78898815</v>
      </c>
      <c r="I33" s="5">
        <v>0</v>
      </c>
      <c r="J33" s="5">
        <f>-Table5[[#This Row],[Column9]]+Table5[[#This Row],[11503168010]]</f>
        <v>78898815</v>
      </c>
    </row>
    <row r="34" spans="1:10" ht="23.1" customHeight="1" x14ac:dyDescent="0.6">
      <c r="A34" s="4" t="s">
        <v>84</v>
      </c>
      <c r="B34" s="5" t="s">
        <v>381</v>
      </c>
      <c r="C34" s="5" t="s">
        <v>17</v>
      </c>
      <c r="D34" s="5">
        <v>10</v>
      </c>
      <c r="E34" s="5">
        <v>424657</v>
      </c>
      <c r="F34" s="5">
        <v>0</v>
      </c>
      <c r="G34" s="5">
        <f>-Table5[[#This Row],[0]]+Table5[[#This Row],[3613466134]]</f>
        <v>424657</v>
      </c>
      <c r="H34" s="5">
        <v>49278534</v>
      </c>
      <c r="I34" s="5">
        <v>0</v>
      </c>
      <c r="J34" s="5">
        <f>-Table5[[#This Row],[Column9]]+Table5[[#This Row],[11503168010]]</f>
        <v>49278534</v>
      </c>
    </row>
    <row r="35" spans="1:10" ht="23.1" customHeight="1" x14ac:dyDescent="0.6">
      <c r="A35" s="4" t="s">
        <v>82</v>
      </c>
      <c r="B35" s="5" t="s">
        <v>384</v>
      </c>
      <c r="C35" s="5" t="s">
        <v>17</v>
      </c>
      <c r="D35" s="5">
        <v>10</v>
      </c>
      <c r="E35" s="5">
        <v>427488</v>
      </c>
      <c r="F35" s="5">
        <v>0</v>
      </c>
      <c r="G35" s="5">
        <f>-Table5[[#This Row],[0]]+Table5[[#This Row],[3613466134]]</f>
        <v>427488</v>
      </c>
      <c r="H35" s="5">
        <v>113333168</v>
      </c>
      <c r="I35" s="5">
        <v>0</v>
      </c>
      <c r="J35" s="5">
        <f>-Table5[[#This Row],[Column9]]+Table5[[#This Row],[11503168010]]</f>
        <v>113333168</v>
      </c>
    </row>
    <row r="36" spans="1:10" ht="23.1" customHeight="1" x14ac:dyDescent="0.6">
      <c r="A36" s="4" t="s">
        <v>80</v>
      </c>
      <c r="B36" s="5" t="s">
        <v>383</v>
      </c>
      <c r="C36" s="5" t="s">
        <v>17</v>
      </c>
      <c r="D36" s="5">
        <v>10</v>
      </c>
      <c r="E36" s="5">
        <v>12712427</v>
      </c>
      <c r="F36" s="5">
        <v>0</v>
      </c>
      <c r="G36" s="5">
        <f>-Table5[[#This Row],[0]]+Table5[[#This Row],[3613466134]]</f>
        <v>12712427</v>
      </c>
      <c r="H36" s="5">
        <v>69299783</v>
      </c>
      <c r="I36" s="5">
        <v>0</v>
      </c>
      <c r="J36" s="5">
        <f>-Table5[[#This Row],[Column9]]+Table5[[#This Row],[11503168010]]</f>
        <v>69299783</v>
      </c>
    </row>
    <row r="37" spans="1:10" ht="23.1" customHeight="1" x14ac:dyDescent="0.6">
      <c r="A37" s="4" t="s">
        <v>79</v>
      </c>
      <c r="B37" s="5" t="s">
        <v>389</v>
      </c>
      <c r="C37" s="5" t="s">
        <v>17</v>
      </c>
      <c r="D37" s="5">
        <v>10</v>
      </c>
      <c r="E37" s="5">
        <v>424657</v>
      </c>
      <c r="F37" s="5">
        <v>0</v>
      </c>
      <c r="G37" s="5">
        <f>-Table5[[#This Row],[0]]+Table5[[#This Row],[3613466134]]</f>
        <v>424657</v>
      </c>
      <c r="H37" s="5">
        <v>66907147</v>
      </c>
      <c r="I37" s="5">
        <v>0</v>
      </c>
      <c r="J37" s="5">
        <f>-Table5[[#This Row],[Column9]]+Table5[[#This Row],[11503168010]]</f>
        <v>66907147</v>
      </c>
    </row>
    <row r="38" spans="1:10" ht="23.1" customHeight="1" x14ac:dyDescent="0.6">
      <c r="A38" s="4" t="s">
        <v>78</v>
      </c>
      <c r="B38" s="5" t="s">
        <v>383</v>
      </c>
      <c r="C38" s="5" t="s">
        <v>17</v>
      </c>
      <c r="D38" s="5">
        <v>10</v>
      </c>
      <c r="E38" s="5">
        <v>6325310</v>
      </c>
      <c r="F38" s="5">
        <v>0</v>
      </c>
      <c r="G38" s="5">
        <f>-Table5[[#This Row],[0]]+Table5[[#This Row],[3613466134]]</f>
        <v>6325310</v>
      </c>
      <c r="H38" s="5">
        <v>201441575</v>
      </c>
      <c r="I38" s="5">
        <v>0</v>
      </c>
      <c r="J38" s="5">
        <f>-Table5[[#This Row],[Column9]]+Table5[[#This Row],[11503168010]]</f>
        <v>201441575</v>
      </c>
    </row>
    <row r="39" spans="1:10" ht="23.1" customHeight="1" x14ac:dyDescent="0.6">
      <c r="A39" s="4" t="s">
        <v>77</v>
      </c>
      <c r="B39" s="5" t="s">
        <v>385</v>
      </c>
      <c r="C39" s="5" t="s">
        <v>17</v>
      </c>
      <c r="D39" s="5">
        <v>10</v>
      </c>
      <c r="E39" s="5">
        <v>4113762</v>
      </c>
      <c r="F39" s="5">
        <v>0</v>
      </c>
      <c r="G39" s="5">
        <f>-Table5[[#This Row],[0]]+Table5[[#This Row],[3613466134]]</f>
        <v>4113762</v>
      </c>
      <c r="H39" s="5">
        <v>90435432</v>
      </c>
      <c r="I39" s="5">
        <v>0</v>
      </c>
      <c r="J39" s="5">
        <f>-Table5[[#This Row],[Column9]]+Table5[[#This Row],[11503168010]]</f>
        <v>90435432</v>
      </c>
    </row>
    <row r="40" spans="1:10" ht="23.1" customHeight="1" x14ac:dyDescent="0.6">
      <c r="A40" s="4" t="s">
        <v>75</v>
      </c>
      <c r="B40" s="5" t="s">
        <v>386</v>
      </c>
      <c r="C40" s="5" t="s">
        <v>17</v>
      </c>
      <c r="D40" s="5">
        <v>10</v>
      </c>
      <c r="E40" s="5">
        <v>424657</v>
      </c>
      <c r="F40" s="5">
        <v>0</v>
      </c>
      <c r="G40" s="5">
        <f>-Table5[[#This Row],[0]]+Table5[[#This Row],[3613466134]]</f>
        <v>424657</v>
      </c>
      <c r="H40" s="5">
        <v>21487331</v>
      </c>
      <c r="I40" s="5">
        <v>0</v>
      </c>
      <c r="J40" s="5">
        <f>-Table5[[#This Row],[Column9]]+Table5[[#This Row],[11503168010]]</f>
        <v>21487331</v>
      </c>
    </row>
    <row r="41" spans="1:10" ht="23.1" customHeight="1" x14ac:dyDescent="0.6">
      <c r="A41" s="4" t="s">
        <v>76</v>
      </c>
      <c r="B41" s="5" t="s">
        <v>381</v>
      </c>
      <c r="C41" s="5" t="s">
        <v>17</v>
      </c>
      <c r="D41" s="5">
        <v>10</v>
      </c>
      <c r="E41" s="5">
        <v>424657</v>
      </c>
      <c r="F41" s="5">
        <v>0</v>
      </c>
      <c r="G41" s="5">
        <f>-Table5[[#This Row],[0]]+Table5[[#This Row],[3613466134]]</f>
        <v>424657</v>
      </c>
      <c r="H41" s="5">
        <v>130892117</v>
      </c>
      <c r="I41" s="5">
        <v>0</v>
      </c>
      <c r="J41" s="5">
        <f>-Table5[[#This Row],[Column9]]+Table5[[#This Row],[11503168010]]</f>
        <v>130892117</v>
      </c>
    </row>
    <row r="42" spans="1:10" ht="23.1" customHeight="1" x14ac:dyDescent="0.6">
      <c r="A42" s="4" t="s">
        <v>71</v>
      </c>
      <c r="B42" s="5" t="s">
        <v>383</v>
      </c>
      <c r="C42" s="5" t="s">
        <v>17</v>
      </c>
      <c r="D42" s="5">
        <v>10</v>
      </c>
      <c r="E42" s="5">
        <v>5903261</v>
      </c>
      <c r="F42" s="5">
        <v>0</v>
      </c>
      <c r="G42" s="5">
        <f>-Table5[[#This Row],[0]]+Table5[[#This Row],[3613466134]]</f>
        <v>5903261</v>
      </c>
      <c r="H42" s="5">
        <v>103346627</v>
      </c>
      <c r="I42" s="5">
        <v>0</v>
      </c>
      <c r="J42" s="5">
        <f>-Table5[[#This Row],[Column9]]+Table5[[#This Row],[11503168010]]</f>
        <v>103346627</v>
      </c>
    </row>
    <row r="43" spans="1:10" ht="23.1" customHeight="1" x14ac:dyDescent="0.6">
      <c r="A43" s="4" t="s">
        <v>74</v>
      </c>
      <c r="B43" s="5" t="s">
        <v>381</v>
      </c>
      <c r="C43" s="5" t="s">
        <v>17</v>
      </c>
      <c r="D43" s="5">
        <v>10</v>
      </c>
      <c r="E43" s="5">
        <v>424657</v>
      </c>
      <c r="F43" s="5">
        <v>0</v>
      </c>
      <c r="G43" s="5">
        <f>-Table5[[#This Row],[0]]+Table5[[#This Row],[3613466134]]</f>
        <v>424657</v>
      </c>
      <c r="H43" s="5">
        <v>122248009</v>
      </c>
      <c r="I43" s="5">
        <v>0</v>
      </c>
      <c r="J43" s="5">
        <f>-Table5[[#This Row],[Column9]]+Table5[[#This Row],[11503168010]]</f>
        <v>122248009</v>
      </c>
    </row>
    <row r="44" spans="1:10" ht="23.1" customHeight="1" x14ac:dyDescent="0.6">
      <c r="A44" s="4" t="s">
        <v>73</v>
      </c>
      <c r="B44" s="5" t="s">
        <v>383</v>
      </c>
      <c r="C44" s="5" t="s">
        <v>17</v>
      </c>
      <c r="D44" s="5">
        <v>10</v>
      </c>
      <c r="E44" s="5">
        <v>424657</v>
      </c>
      <c r="F44" s="5">
        <v>0</v>
      </c>
      <c r="G44" s="5">
        <f>-Table5[[#This Row],[0]]+Table5[[#This Row],[3613466134]]</f>
        <v>424657</v>
      </c>
      <c r="H44" s="5">
        <v>40568657</v>
      </c>
      <c r="I44" s="5">
        <v>0</v>
      </c>
      <c r="J44" s="5">
        <f>-Table5[[#This Row],[Column9]]+Table5[[#This Row],[11503168010]]</f>
        <v>40568657</v>
      </c>
    </row>
    <row r="45" spans="1:10" ht="23.1" customHeight="1" x14ac:dyDescent="0.6">
      <c r="A45" s="4" t="s">
        <v>72</v>
      </c>
      <c r="B45" s="5" t="s">
        <v>383</v>
      </c>
      <c r="C45" s="5" t="s">
        <v>17</v>
      </c>
      <c r="D45" s="5">
        <v>10</v>
      </c>
      <c r="E45" s="5">
        <v>424657</v>
      </c>
      <c r="F45" s="5">
        <v>0</v>
      </c>
      <c r="G45" s="5">
        <f>-Table5[[#This Row],[0]]+Table5[[#This Row],[3613466134]]</f>
        <v>424657</v>
      </c>
      <c r="H45" s="5">
        <v>19494321</v>
      </c>
      <c r="I45" s="5">
        <v>0</v>
      </c>
      <c r="J45" s="5">
        <f>-Table5[[#This Row],[Column9]]+Table5[[#This Row],[11503168010]]</f>
        <v>19494321</v>
      </c>
    </row>
    <row r="46" spans="1:10" ht="23.1" customHeight="1" x14ac:dyDescent="0.6">
      <c r="A46" s="4" t="s">
        <v>69</v>
      </c>
      <c r="B46" s="5" t="s">
        <v>383</v>
      </c>
      <c r="C46" s="5" t="s">
        <v>17</v>
      </c>
      <c r="D46" s="5">
        <v>10</v>
      </c>
      <c r="E46" s="5">
        <v>424657</v>
      </c>
      <c r="F46" s="5">
        <v>0</v>
      </c>
      <c r="G46" s="5">
        <f>-Table5[[#This Row],[0]]+Table5[[#This Row],[3613466134]]</f>
        <v>424657</v>
      </c>
      <c r="H46" s="5">
        <v>161228793</v>
      </c>
      <c r="I46" s="5">
        <v>0</v>
      </c>
      <c r="J46" s="5">
        <f>-Table5[[#This Row],[Column9]]+Table5[[#This Row],[11503168010]]</f>
        <v>161228793</v>
      </c>
    </row>
    <row r="47" spans="1:10" ht="23.1" customHeight="1" x14ac:dyDescent="0.6">
      <c r="A47" s="4" t="s">
        <v>70</v>
      </c>
      <c r="B47" s="5" t="s">
        <v>384</v>
      </c>
      <c r="C47" s="5" t="s">
        <v>17</v>
      </c>
      <c r="D47" s="5">
        <v>10</v>
      </c>
      <c r="E47" s="5">
        <v>7737284</v>
      </c>
      <c r="F47" s="5">
        <v>0</v>
      </c>
      <c r="G47" s="5">
        <f>-Table5[[#This Row],[0]]+Table5[[#This Row],[3613466134]]</f>
        <v>7737284</v>
      </c>
      <c r="H47" s="5">
        <v>362283094</v>
      </c>
      <c r="I47" s="5">
        <v>0</v>
      </c>
      <c r="J47" s="5">
        <f>-Table5[[#This Row],[Column9]]+Table5[[#This Row],[11503168010]]</f>
        <v>362283094</v>
      </c>
    </row>
    <row r="48" spans="1:10" ht="23.1" customHeight="1" x14ac:dyDescent="0.6">
      <c r="A48" s="4" t="s">
        <v>68</v>
      </c>
      <c r="B48" s="5" t="s">
        <v>381</v>
      </c>
      <c r="C48" s="5" t="s">
        <v>17</v>
      </c>
      <c r="D48" s="5">
        <v>10</v>
      </c>
      <c r="E48" s="5">
        <v>9025862</v>
      </c>
      <c r="F48" s="5">
        <v>0</v>
      </c>
      <c r="G48" s="5">
        <f>-Table5[[#This Row],[0]]+Table5[[#This Row],[3613466134]]</f>
        <v>9025862</v>
      </c>
      <c r="H48" s="5">
        <v>89738519</v>
      </c>
      <c r="I48" s="5">
        <v>0</v>
      </c>
      <c r="J48" s="5">
        <f>-Table5[[#This Row],[Column9]]+Table5[[#This Row],[11503168010]]</f>
        <v>89738519</v>
      </c>
    </row>
    <row r="49" spans="1:10" ht="23.1" customHeight="1" x14ac:dyDescent="0.6">
      <c r="A49" s="4" t="s">
        <v>66</v>
      </c>
      <c r="B49" s="5" t="s">
        <v>381</v>
      </c>
      <c r="C49" s="5" t="s">
        <v>17</v>
      </c>
      <c r="D49" s="5">
        <v>10</v>
      </c>
      <c r="E49" s="5">
        <v>424657</v>
      </c>
      <c r="F49" s="5">
        <v>0</v>
      </c>
      <c r="G49" s="5">
        <f>-Table5[[#This Row],[0]]+Table5[[#This Row],[3613466134]]</f>
        <v>424657</v>
      </c>
      <c r="H49" s="5">
        <v>40253593</v>
      </c>
      <c r="I49" s="5">
        <v>0</v>
      </c>
      <c r="J49" s="5">
        <f>-Table5[[#This Row],[Column9]]+Table5[[#This Row],[11503168010]]</f>
        <v>40253593</v>
      </c>
    </row>
    <row r="50" spans="1:10" ht="23.1" customHeight="1" x14ac:dyDescent="0.6">
      <c r="A50" s="4" t="s">
        <v>67</v>
      </c>
      <c r="B50" s="5" t="s">
        <v>385</v>
      </c>
      <c r="C50" s="5" t="s">
        <v>17</v>
      </c>
      <c r="D50" s="5">
        <v>10</v>
      </c>
      <c r="E50" s="5">
        <v>424657</v>
      </c>
      <c r="F50" s="5">
        <v>0</v>
      </c>
      <c r="G50" s="5">
        <f>-Table5[[#This Row],[0]]+Table5[[#This Row],[3613466134]]</f>
        <v>424657</v>
      </c>
      <c r="H50" s="5">
        <v>116696284</v>
      </c>
      <c r="I50" s="5">
        <v>0</v>
      </c>
      <c r="J50" s="5">
        <f>-Table5[[#This Row],[Column9]]+Table5[[#This Row],[11503168010]]</f>
        <v>116696284</v>
      </c>
    </row>
    <row r="51" spans="1:10" ht="23.1" customHeight="1" x14ac:dyDescent="0.6">
      <c r="A51" s="4" t="s">
        <v>64</v>
      </c>
      <c r="B51" s="5" t="s">
        <v>383</v>
      </c>
      <c r="C51" s="5" t="s">
        <v>17</v>
      </c>
      <c r="D51" s="5">
        <v>10</v>
      </c>
      <c r="E51" s="5">
        <v>4489221</v>
      </c>
      <c r="F51" s="5">
        <v>0</v>
      </c>
      <c r="G51" s="5">
        <f>-Table5[[#This Row],[0]]+Table5[[#This Row],[3613466134]]</f>
        <v>4489221</v>
      </c>
      <c r="H51" s="5">
        <v>134919128</v>
      </c>
      <c r="I51" s="5">
        <v>0</v>
      </c>
      <c r="J51" s="5">
        <f>-Table5[[#This Row],[Column9]]+Table5[[#This Row],[11503168010]]</f>
        <v>134919128</v>
      </c>
    </row>
    <row r="52" spans="1:10" ht="23.1" customHeight="1" x14ac:dyDescent="0.6">
      <c r="A52" s="4" t="s">
        <v>63</v>
      </c>
      <c r="B52" s="5" t="s">
        <v>383</v>
      </c>
      <c r="C52" s="5" t="s">
        <v>17</v>
      </c>
      <c r="D52" s="5">
        <v>10</v>
      </c>
      <c r="E52" s="5">
        <v>15154049</v>
      </c>
      <c r="F52" s="5">
        <v>0</v>
      </c>
      <c r="G52" s="5">
        <f>-Table5[[#This Row],[0]]+Table5[[#This Row],[3613466134]]</f>
        <v>15154049</v>
      </c>
      <c r="H52" s="5">
        <v>137032950</v>
      </c>
      <c r="I52" s="5">
        <v>0</v>
      </c>
      <c r="J52" s="5">
        <f>-Table5[[#This Row],[Column9]]+Table5[[#This Row],[11503168010]]</f>
        <v>137032950</v>
      </c>
    </row>
    <row r="53" spans="1:10" ht="23.1" customHeight="1" x14ac:dyDescent="0.6">
      <c r="A53" s="4" t="s">
        <v>65</v>
      </c>
      <c r="B53" s="5" t="s">
        <v>351</v>
      </c>
      <c r="C53" s="5" t="s">
        <v>17</v>
      </c>
      <c r="D53" s="5">
        <v>10</v>
      </c>
      <c r="E53" s="5">
        <v>424657</v>
      </c>
      <c r="F53" s="5">
        <v>0</v>
      </c>
      <c r="G53" s="5">
        <f>-Table5[[#This Row],[0]]+Table5[[#This Row],[3613466134]]</f>
        <v>424657</v>
      </c>
      <c r="H53" s="5">
        <v>171072440</v>
      </c>
      <c r="I53" s="5">
        <v>0</v>
      </c>
      <c r="J53" s="5">
        <f>-Table5[[#This Row],[Column9]]+Table5[[#This Row],[11503168010]]</f>
        <v>171072440</v>
      </c>
    </row>
    <row r="54" spans="1:10" ht="23.1" customHeight="1" x14ac:dyDescent="0.6">
      <c r="A54" s="4" t="s">
        <v>62</v>
      </c>
      <c r="B54" s="5" t="s">
        <v>390</v>
      </c>
      <c r="C54" s="5" t="s">
        <v>17</v>
      </c>
      <c r="D54" s="5">
        <v>10</v>
      </c>
      <c r="E54" s="5">
        <v>0</v>
      </c>
      <c r="F54" s="5">
        <v>0</v>
      </c>
      <c r="G54" s="5">
        <f>-Table5[[#This Row],[0]]+Table5[[#This Row],[3613466134]]</f>
        <v>0</v>
      </c>
      <c r="H54" s="5">
        <v>140485</v>
      </c>
      <c r="I54" s="5">
        <v>0</v>
      </c>
      <c r="J54" s="5">
        <f>-Table5[[#This Row],[Column9]]+Table5[[#This Row],[11503168010]]</f>
        <v>140485</v>
      </c>
    </row>
    <row r="55" spans="1:10" ht="23.1" customHeight="1" x14ac:dyDescent="0.6">
      <c r="A55" s="4" t="s">
        <v>60</v>
      </c>
      <c r="B55" s="5" t="s">
        <v>383</v>
      </c>
      <c r="C55" s="5" t="s">
        <v>17</v>
      </c>
      <c r="D55" s="5">
        <v>10</v>
      </c>
      <c r="E55" s="5">
        <v>16545182</v>
      </c>
      <c r="F55" s="5">
        <v>0</v>
      </c>
      <c r="G55" s="5">
        <f>-Table5[[#This Row],[0]]+Table5[[#This Row],[3613466134]]</f>
        <v>16545182</v>
      </c>
      <c r="H55" s="5">
        <v>129529483</v>
      </c>
      <c r="I55" s="5">
        <v>0</v>
      </c>
      <c r="J55" s="5">
        <f>-Table5[[#This Row],[Column9]]+Table5[[#This Row],[11503168010]]</f>
        <v>129529483</v>
      </c>
    </row>
    <row r="56" spans="1:10" ht="23.1" customHeight="1" x14ac:dyDescent="0.6">
      <c r="A56" s="4" t="s">
        <v>61</v>
      </c>
      <c r="B56" s="5" t="s">
        <v>384</v>
      </c>
      <c r="C56" s="5" t="s">
        <v>17</v>
      </c>
      <c r="D56" s="5">
        <v>10</v>
      </c>
      <c r="E56" s="5">
        <v>371487</v>
      </c>
      <c r="F56" s="5">
        <v>0</v>
      </c>
      <c r="G56" s="5">
        <f>-Table5[[#This Row],[0]]+Table5[[#This Row],[3613466134]]</f>
        <v>371487</v>
      </c>
      <c r="H56" s="5">
        <v>95789848</v>
      </c>
      <c r="I56" s="5">
        <v>0</v>
      </c>
      <c r="J56" s="5">
        <f>-Table5[[#This Row],[Column9]]+Table5[[#This Row],[11503168010]]</f>
        <v>95789848</v>
      </c>
    </row>
    <row r="57" spans="1:10" ht="23.1" customHeight="1" x14ac:dyDescent="0.6">
      <c r="A57" s="4" t="s">
        <v>59</v>
      </c>
      <c r="B57" s="5" t="s">
        <v>390</v>
      </c>
      <c r="C57" s="5" t="s">
        <v>17</v>
      </c>
      <c r="D57" s="5">
        <v>10</v>
      </c>
      <c r="E57" s="5">
        <v>0</v>
      </c>
      <c r="F57" s="5">
        <v>0</v>
      </c>
      <c r="G57" s="5">
        <f>-Table5[[#This Row],[0]]+Table5[[#This Row],[3613466134]]</f>
        <v>0</v>
      </c>
      <c r="H57" s="5">
        <v>611300</v>
      </c>
      <c r="I57" s="5">
        <v>0</v>
      </c>
      <c r="J57" s="5">
        <f>-Table5[[#This Row],[Column9]]+Table5[[#This Row],[11503168010]]</f>
        <v>611300</v>
      </c>
    </row>
    <row r="58" spans="1:10" ht="23.1" customHeight="1" x14ac:dyDescent="0.6">
      <c r="A58" s="4" t="s">
        <v>58</v>
      </c>
      <c r="B58" s="5" t="s">
        <v>383</v>
      </c>
      <c r="C58" s="5" t="s">
        <v>17</v>
      </c>
      <c r="D58" s="5">
        <v>10</v>
      </c>
      <c r="E58" s="5">
        <v>331241</v>
      </c>
      <c r="F58" s="5">
        <v>0</v>
      </c>
      <c r="G58" s="5">
        <f>-Table5[[#This Row],[0]]+Table5[[#This Row],[3613466134]]</f>
        <v>331241</v>
      </c>
      <c r="H58" s="5">
        <v>151453412</v>
      </c>
      <c r="I58" s="5">
        <v>0</v>
      </c>
      <c r="J58" s="5">
        <f>-Table5[[#This Row],[Column9]]+Table5[[#This Row],[11503168010]]</f>
        <v>151453412</v>
      </c>
    </row>
    <row r="59" spans="1:10" ht="23.1" customHeight="1" x14ac:dyDescent="0.6">
      <c r="A59" s="4" t="s">
        <v>57</v>
      </c>
      <c r="B59" s="5" t="s">
        <v>381</v>
      </c>
      <c r="C59" s="5" t="s">
        <v>17</v>
      </c>
      <c r="D59" s="5">
        <v>10</v>
      </c>
      <c r="E59" s="5">
        <v>424657</v>
      </c>
      <c r="F59" s="5">
        <v>0</v>
      </c>
      <c r="G59" s="5">
        <f>-Table5[[#This Row],[0]]+Table5[[#This Row],[3613466134]]</f>
        <v>424657</v>
      </c>
      <c r="H59" s="5">
        <v>89654173</v>
      </c>
      <c r="I59" s="5">
        <v>0</v>
      </c>
      <c r="J59" s="5">
        <f>-Table5[[#This Row],[Column9]]+Table5[[#This Row],[11503168010]]</f>
        <v>89654173</v>
      </c>
    </row>
    <row r="60" spans="1:10" ht="23.1" customHeight="1" x14ac:dyDescent="0.6">
      <c r="A60" s="4" t="s">
        <v>56</v>
      </c>
      <c r="B60" s="5" t="s">
        <v>381</v>
      </c>
      <c r="C60" s="5" t="s">
        <v>17</v>
      </c>
      <c r="D60" s="5">
        <v>10</v>
      </c>
      <c r="E60" s="5">
        <v>424657</v>
      </c>
      <c r="F60" s="5">
        <v>0</v>
      </c>
      <c r="G60" s="5">
        <f>-Table5[[#This Row],[0]]+Table5[[#This Row],[3613466134]]</f>
        <v>424657</v>
      </c>
      <c r="H60" s="5">
        <v>251418932</v>
      </c>
      <c r="I60" s="5">
        <v>0</v>
      </c>
      <c r="J60" s="5">
        <f>-Table5[[#This Row],[Column9]]+Table5[[#This Row],[11503168010]]</f>
        <v>251418932</v>
      </c>
    </row>
    <row r="61" spans="1:10" ht="23.1" customHeight="1" x14ac:dyDescent="0.6">
      <c r="A61" s="4" t="s">
        <v>53</v>
      </c>
      <c r="B61" s="5" t="s">
        <v>386</v>
      </c>
      <c r="C61" s="5" t="s">
        <v>17</v>
      </c>
      <c r="D61" s="5">
        <v>10</v>
      </c>
      <c r="E61" s="5">
        <v>6029180</v>
      </c>
      <c r="F61" s="5">
        <v>0</v>
      </c>
      <c r="G61" s="5">
        <f>-Table5[[#This Row],[0]]+Table5[[#This Row],[3613466134]]</f>
        <v>6029180</v>
      </c>
      <c r="H61" s="5">
        <v>134251068</v>
      </c>
      <c r="I61" s="5">
        <v>0</v>
      </c>
      <c r="J61" s="5">
        <f>-Table5[[#This Row],[Column9]]+Table5[[#This Row],[11503168010]]</f>
        <v>134251068</v>
      </c>
    </row>
    <row r="62" spans="1:10" ht="23.1" customHeight="1" x14ac:dyDescent="0.6">
      <c r="A62" s="4" t="s">
        <v>55</v>
      </c>
      <c r="B62" s="5" t="s">
        <v>381</v>
      </c>
      <c r="C62" s="5" t="s">
        <v>17</v>
      </c>
      <c r="D62" s="5">
        <v>10</v>
      </c>
      <c r="E62" s="5">
        <v>424657</v>
      </c>
      <c r="F62" s="5">
        <v>0</v>
      </c>
      <c r="G62" s="5">
        <f>-Table5[[#This Row],[0]]+Table5[[#This Row],[3613466134]]</f>
        <v>424657</v>
      </c>
      <c r="H62" s="5">
        <v>67539729</v>
      </c>
      <c r="I62" s="5">
        <v>0</v>
      </c>
      <c r="J62" s="5">
        <f>-Table5[[#This Row],[Column9]]+Table5[[#This Row],[11503168010]]</f>
        <v>67539729</v>
      </c>
    </row>
    <row r="63" spans="1:10" ht="23.1" customHeight="1" x14ac:dyDescent="0.6">
      <c r="A63" s="4" t="s">
        <v>54</v>
      </c>
      <c r="B63" s="5" t="s">
        <v>383</v>
      </c>
      <c r="C63" s="5" t="s">
        <v>17</v>
      </c>
      <c r="D63" s="5">
        <v>10</v>
      </c>
      <c r="E63" s="5">
        <v>12479671</v>
      </c>
      <c r="F63" s="5">
        <v>0</v>
      </c>
      <c r="G63" s="5">
        <f>-Table5[[#This Row],[0]]+Table5[[#This Row],[3613466134]]</f>
        <v>12479671</v>
      </c>
      <c r="H63" s="5">
        <v>65216942</v>
      </c>
      <c r="I63" s="5">
        <v>0</v>
      </c>
      <c r="J63" s="5">
        <f>-Table5[[#This Row],[Column9]]+Table5[[#This Row],[11503168010]]</f>
        <v>65216942</v>
      </c>
    </row>
    <row r="64" spans="1:10" ht="23.1" customHeight="1" x14ac:dyDescent="0.6">
      <c r="A64" s="4" t="s">
        <v>52</v>
      </c>
      <c r="B64" s="5" t="s">
        <v>383</v>
      </c>
      <c r="C64" s="5" t="s">
        <v>17</v>
      </c>
      <c r="D64" s="5">
        <v>10</v>
      </c>
      <c r="E64" s="5">
        <v>17902424</v>
      </c>
      <c r="F64" s="5">
        <v>0</v>
      </c>
      <c r="G64" s="5">
        <f>-Table5[[#This Row],[0]]+Table5[[#This Row],[3613466134]]</f>
        <v>17902424</v>
      </c>
      <c r="H64" s="5">
        <v>266697576</v>
      </c>
      <c r="I64" s="5">
        <v>0</v>
      </c>
      <c r="J64" s="5">
        <f>-Table5[[#This Row],[Column9]]+Table5[[#This Row],[11503168010]]</f>
        <v>266697576</v>
      </c>
    </row>
    <row r="65" spans="1:10" ht="23.1" customHeight="1" x14ac:dyDescent="0.6">
      <c r="A65" s="4" t="s">
        <v>51</v>
      </c>
      <c r="B65" s="5" t="s">
        <v>383</v>
      </c>
      <c r="C65" s="5" t="s">
        <v>17</v>
      </c>
      <c r="D65" s="5">
        <v>10</v>
      </c>
      <c r="E65" s="5">
        <v>3589915</v>
      </c>
      <c r="F65" s="5">
        <v>0</v>
      </c>
      <c r="G65" s="5">
        <f>-Table5[[#This Row],[0]]+Table5[[#This Row],[3613466134]]</f>
        <v>3589915</v>
      </c>
      <c r="H65" s="5">
        <v>123542000</v>
      </c>
      <c r="I65" s="5">
        <v>0</v>
      </c>
      <c r="J65" s="5">
        <f>-Table5[[#This Row],[Column9]]+Table5[[#This Row],[11503168010]]</f>
        <v>123542000</v>
      </c>
    </row>
    <row r="66" spans="1:10" ht="23.1" customHeight="1" x14ac:dyDescent="0.6">
      <c r="A66" s="4" t="s">
        <v>49</v>
      </c>
      <c r="B66" s="5" t="s">
        <v>383</v>
      </c>
      <c r="C66" s="5" t="s">
        <v>17</v>
      </c>
      <c r="D66" s="5">
        <v>10</v>
      </c>
      <c r="E66" s="5">
        <v>3541097</v>
      </c>
      <c r="F66" s="5">
        <v>0</v>
      </c>
      <c r="G66" s="5">
        <f>-Table5[[#This Row],[0]]+Table5[[#This Row],[3613466134]]</f>
        <v>3541097</v>
      </c>
      <c r="H66" s="5">
        <v>50504748</v>
      </c>
      <c r="I66" s="5">
        <v>0</v>
      </c>
      <c r="J66" s="5">
        <f>-Table5[[#This Row],[Column9]]+Table5[[#This Row],[11503168010]]</f>
        <v>50504748</v>
      </c>
    </row>
    <row r="67" spans="1:10" ht="23.1" customHeight="1" x14ac:dyDescent="0.6">
      <c r="A67" s="4" t="s">
        <v>50</v>
      </c>
      <c r="B67" s="5" t="s">
        <v>384</v>
      </c>
      <c r="C67" s="5" t="s">
        <v>17</v>
      </c>
      <c r="D67" s="5">
        <v>10</v>
      </c>
      <c r="E67" s="5">
        <v>427488</v>
      </c>
      <c r="F67" s="5">
        <v>0</v>
      </c>
      <c r="G67" s="5">
        <f>-Table5[[#This Row],[0]]+Table5[[#This Row],[3613466134]]</f>
        <v>427488</v>
      </c>
      <c r="H67" s="5">
        <v>256273449</v>
      </c>
      <c r="I67" s="5">
        <v>0</v>
      </c>
      <c r="J67" s="5">
        <f>-Table5[[#This Row],[Column9]]+Table5[[#This Row],[11503168010]]</f>
        <v>256273449</v>
      </c>
    </row>
    <row r="68" spans="1:10" ht="23.1" customHeight="1" x14ac:dyDescent="0.6">
      <c r="A68" s="4" t="s">
        <v>46</v>
      </c>
      <c r="B68" s="5" t="s">
        <v>381</v>
      </c>
      <c r="C68" s="5" t="s">
        <v>17</v>
      </c>
      <c r="D68" s="5">
        <v>10</v>
      </c>
      <c r="E68" s="5">
        <v>424657</v>
      </c>
      <c r="F68" s="5">
        <v>0</v>
      </c>
      <c r="G68" s="5">
        <f>-Table5[[#This Row],[0]]+Table5[[#This Row],[3613466134]]</f>
        <v>424657</v>
      </c>
      <c r="H68" s="5">
        <v>140125936</v>
      </c>
      <c r="I68" s="5">
        <v>0</v>
      </c>
      <c r="J68" s="5">
        <f>-Table5[[#This Row],[Column9]]+Table5[[#This Row],[11503168010]]</f>
        <v>140125936</v>
      </c>
    </row>
    <row r="69" spans="1:10" ht="23.1" customHeight="1" x14ac:dyDescent="0.6">
      <c r="A69" s="4" t="s">
        <v>48</v>
      </c>
      <c r="B69" s="5" t="s">
        <v>381</v>
      </c>
      <c r="C69" s="5" t="s">
        <v>17</v>
      </c>
      <c r="D69" s="5">
        <v>10</v>
      </c>
      <c r="E69" s="5">
        <v>424657</v>
      </c>
      <c r="F69" s="5">
        <v>0</v>
      </c>
      <c r="G69" s="5">
        <f>-Table5[[#This Row],[0]]+Table5[[#This Row],[3613466134]]</f>
        <v>424657</v>
      </c>
      <c r="H69" s="5">
        <v>143461302</v>
      </c>
      <c r="I69" s="5">
        <v>0</v>
      </c>
      <c r="J69" s="5">
        <f>-Table5[[#This Row],[Column9]]+Table5[[#This Row],[11503168010]]</f>
        <v>143461302</v>
      </c>
    </row>
    <row r="70" spans="1:10" ht="23.1" customHeight="1" x14ac:dyDescent="0.6">
      <c r="A70" s="4" t="s">
        <v>47</v>
      </c>
      <c r="B70" s="5" t="s">
        <v>383</v>
      </c>
      <c r="C70" s="5" t="s">
        <v>17</v>
      </c>
      <c r="D70" s="5">
        <v>10</v>
      </c>
      <c r="E70" s="5">
        <v>424657</v>
      </c>
      <c r="F70" s="5">
        <v>0</v>
      </c>
      <c r="G70" s="5">
        <f>-Table5[[#This Row],[0]]+Table5[[#This Row],[3613466134]]</f>
        <v>424657</v>
      </c>
      <c r="H70" s="5">
        <v>23977597</v>
      </c>
      <c r="I70" s="5">
        <v>0</v>
      </c>
      <c r="J70" s="5">
        <f>-Table5[[#This Row],[Column9]]+Table5[[#This Row],[11503168010]]</f>
        <v>23977597</v>
      </c>
    </row>
    <row r="71" spans="1:10" ht="23.1" customHeight="1" x14ac:dyDescent="0.6">
      <c r="A71" s="4" t="s">
        <v>45</v>
      </c>
      <c r="B71" s="5" t="s">
        <v>383</v>
      </c>
      <c r="C71" s="5" t="s">
        <v>17</v>
      </c>
      <c r="D71" s="5">
        <v>10</v>
      </c>
      <c r="E71" s="5">
        <v>424657</v>
      </c>
      <c r="F71" s="5">
        <v>0</v>
      </c>
      <c r="G71" s="5">
        <f>-Table5[[#This Row],[0]]+Table5[[#This Row],[3613466134]]</f>
        <v>424657</v>
      </c>
      <c r="H71" s="5">
        <v>108253410</v>
      </c>
      <c r="I71" s="5">
        <v>0</v>
      </c>
      <c r="J71" s="5">
        <f>-Table5[[#This Row],[Column9]]+Table5[[#This Row],[11503168010]]</f>
        <v>108253410</v>
      </c>
    </row>
    <row r="72" spans="1:10" ht="23.1" customHeight="1" x14ac:dyDescent="0.6">
      <c r="A72" s="4" t="s">
        <v>44</v>
      </c>
      <c r="B72" s="5" t="s">
        <v>383</v>
      </c>
      <c r="C72" s="5" t="s">
        <v>17</v>
      </c>
      <c r="D72" s="5">
        <v>10</v>
      </c>
      <c r="E72" s="5">
        <v>12633407</v>
      </c>
      <c r="F72" s="5">
        <v>0</v>
      </c>
      <c r="G72" s="5">
        <f>-Table5[[#This Row],[0]]+Table5[[#This Row],[3613466134]]</f>
        <v>12633407</v>
      </c>
      <c r="H72" s="5">
        <v>162833300</v>
      </c>
      <c r="I72" s="5">
        <v>0</v>
      </c>
      <c r="J72" s="5">
        <f>-Table5[[#This Row],[Column9]]+Table5[[#This Row],[11503168010]]</f>
        <v>162833300</v>
      </c>
    </row>
    <row r="73" spans="1:10" ht="23.1" customHeight="1" x14ac:dyDescent="0.6">
      <c r="A73" s="4" t="s">
        <v>43</v>
      </c>
      <c r="B73" s="5" t="s">
        <v>384</v>
      </c>
      <c r="C73" s="5" t="s">
        <v>17</v>
      </c>
      <c r="D73" s="5">
        <v>10</v>
      </c>
      <c r="E73" s="5">
        <v>19278461</v>
      </c>
      <c r="F73" s="5">
        <v>0</v>
      </c>
      <c r="G73" s="5">
        <f>-Table5[[#This Row],[0]]+Table5[[#This Row],[3613466134]]</f>
        <v>19278461</v>
      </c>
      <c r="H73" s="5">
        <v>222041191</v>
      </c>
      <c r="I73" s="5">
        <v>0</v>
      </c>
      <c r="J73" s="5">
        <f>-Table5[[#This Row],[Column9]]+Table5[[#This Row],[11503168010]]</f>
        <v>222041191</v>
      </c>
    </row>
    <row r="74" spans="1:10" ht="23.1" customHeight="1" x14ac:dyDescent="0.6">
      <c r="A74" s="4" t="s">
        <v>42</v>
      </c>
      <c r="B74" s="5" t="s">
        <v>384</v>
      </c>
      <c r="C74" s="5" t="s">
        <v>17</v>
      </c>
      <c r="D74" s="5">
        <v>10</v>
      </c>
      <c r="E74" s="5">
        <v>427488</v>
      </c>
      <c r="F74" s="5">
        <v>0</v>
      </c>
      <c r="G74" s="5">
        <f>-Table5[[#This Row],[0]]+Table5[[#This Row],[3613466134]]</f>
        <v>427488</v>
      </c>
      <c r="H74" s="5">
        <v>107351416</v>
      </c>
      <c r="I74" s="5">
        <v>0</v>
      </c>
      <c r="J74" s="5">
        <f>-Table5[[#This Row],[Column9]]+Table5[[#This Row],[11503168010]]</f>
        <v>107351416</v>
      </c>
    </row>
    <row r="75" spans="1:10" ht="23.1" customHeight="1" x14ac:dyDescent="0.6">
      <c r="A75" s="4" t="s">
        <v>40</v>
      </c>
      <c r="B75" s="5" t="s">
        <v>384</v>
      </c>
      <c r="C75" s="5" t="s">
        <v>17</v>
      </c>
      <c r="D75" s="5">
        <v>10</v>
      </c>
      <c r="E75" s="5">
        <v>424657</v>
      </c>
      <c r="F75" s="5">
        <v>0</v>
      </c>
      <c r="G75" s="5">
        <f>-Table5[[#This Row],[0]]+Table5[[#This Row],[3613466134]]</f>
        <v>424657</v>
      </c>
      <c r="H75" s="5">
        <v>99638757</v>
      </c>
      <c r="I75" s="5">
        <v>0</v>
      </c>
      <c r="J75" s="5">
        <f>-Table5[[#This Row],[Column9]]+Table5[[#This Row],[11503168010]]</f>
        <v>99638757</v>
      </c>
    </row>
    <row r="76" spans="1:10" ht="23.1" customHeight="1" x14ac:dyDescent="0.6">
      <c r="A76" s="4" t="s">
        <v>41</v>
      </c>
      <c r="B76" s="5" t="s">
        <v>383</v>
      </c>
      <c r="C76" s="5" t="s">
        <v>17</v>
      </c>
      <c r="D76" s="5">
        <v>10</v>
      </c>
      <c r="E76" s="5">
        <v>424657</v>
      </c>
      <c r="F76" s="5">
        <v>0</v>
      </c>
      <c r="G76" s="5">
        <f>-Table5[[#This Row],[0]]+Table5[[#This Row],[3613466134]]</f>
        <v>424657</v>
      </c>
      <c r="H76" s="5">
        <v>174412757</v>
      </c>
      <c r="I76" s="5">
        <v>0</v>
      </c>
      <c r="J76" s="5">
        <f>-Table5[[#This Row],[Column9]]+Table5[[#This Row],[11503168010]]</f>
        <v>174412757</v>
      </c>
    </row>
    <row r="77" spans="1:10" ht="23.1" customHeight="1" x14ac:dyDescent="0.6">
      <c r="A77" s="4" t="s">
        <v>36</v>
      </c>
      <c r="B77" s="5" t="s">
        <v>383</v>
      </c>
      <c r="C77" s="5" t="s">
        <v>17</v>
      </c>
      <c r="D77" s="5">
        <v>10</v>
      </c>
      <c r="E77" s="5">
        <v>3744047</v>
      </c>
      <c r="F77" s="5">
        <v>0</v>
      </c>
      <c r="G77" s="5">
        <f>-Table5[[#This Row],[0]]+Table5[[#This Row],[3613466134]]</f>
        <v>3744047</v>
      </c>
      <c r="H77" s="5">
        <v>70070453</v>
      </c>
      <c r="I77" s="5">
        <v>0</v>
      </c>
      <c r="J77" s="5">
        <f>-Table5[[#This Row],[Column9]]+Table5[[#This Row],[11503168010]]</f>
        <v>70070453</v>
      </c>
    </row>
    <row r="78" spans="1:10" ht="23.1" customHeight="1" x14ac:dyDescent="0.6">
      <c r="A78" s="4" t="s">
        <v>39</v>
      </c>
      <c r="B78" s="5" t="s">
        <v>386</v>
      </c>
      <c r="C78" s="5" t="s">
        <v>17</v>
      </c>
      <c r="D78" s="5">
        <v>10</v>
      </c>
      <c r="E78" s="5">
        <v>424657</v>
      </c>
      <c r="F78" s="5">
        <v>0</v>
      </c>
      <c r="G78" s="5">
        <f>-Table5[[#This Row],[0]]+Table5[[#This Row],[3613466134]]</f>
        <v>424657</v>
      </c>
      <c r="H78" s="5">
        <v>92730824</v>
      </c>
      <c r="I78" s="5">
        <v>0</v>
      </c>
      <c r="J78" s="5">
        <f>-Table5[[#This Row],[Column9]]+Table5[[#This Row],[11503168010]]</f>
        <v>92730824</v>
      </c>
    </row>
    <row r="79" spans="1:10" ht="23.1" customHeight="1" x14ac:dyDescent="0.6">
      <c r="A79" s="4" t="s">
        <v>38</v>
      </c>
      <c r="B79" s="5" t="s">
        <v>388</v>
      </c>
      <c r="C79" s="5" t="s">
        <v>17</v>
      </c>
      <c r="D79" s="5">
        <v>10</v>
      </c>
      <c r="E79" s="5">
        <v>416511</v>
      </c>
      <c r="F79" s="5">
        <v>0</v>
      </c>
      <c r="G79" s="5">
        <f>-Table5[[#This Row],[0]]+Table5[[#This Row],[3613466134]]</f>
        <v>416511</v>
      </c>
      <c r="H79" s="5">
        <v>1164196</v>
      </c>
      <c r="I79" s="5">
        <v>0</v>
      </c>
      <c r="J79" s="5">
        <f>-Table5[[#This Row],[Column9]]+Table5[[#This Row],[11503168010]]</f>
        <v>1164196</v>
      </c>
    </row>
    <row r="80" spans="1:10" ht="23.1" customHeight="1" x14ac:dyDescent="0.6">
      <c r="A80" s="4" t="s">
        <v>34</v>
      </c>
      <c r="B80" s="5" t="s">
        <v>381</v>
      </c>
      <c r="C80" s="5" t="s">
        <v>17</v>
      </c>
      <c r="D80" s="5">
        <v>10</v>
      </c>
      <c r="E80" s="5">
        <v>424657</v>
      </c>
      <c r="F80" s="5">
        <v>0</v>
      </c>
      <c r="G80" s="5">
        <f>-Table5[[#This Row],[0]]+Table5[[#This Row],[3613466134]]</f>
        <v>424657</v>
      </c>
      <c r="H80" s="5">
        <v>56748612</v>
      </c>
      <c r="I80" s="5">
        <v>0</v>
      </c>
      <c r="J80" s="5">
        <f>-Table5[[#This Row],[Column9]]+Table5[[#This Row],[11503168010]]</f>
        <v>56748612</v>
      </c>
    </row>
    <row r="81" spans="1:10" ht="23.1" customHeight="1" x14ac:dyDescent="0.6">
      <c r="A81" s="4" t="s">
        <v>37</v>
      </c>
      <c r="B81" s="5" t="s">
        <v>381</v>
      </c>
      <c r="C81" s="5" t="s">
        <v>17</v>
      </c>
      <c r="D81" s="5">
        <v>10</v>
      </c>
      <c r="E81" s="5">
        <v>3397214</v>
      </c>
      <c r="F81" s="5">
        <v>0</v>
      </c>
      <c r="G81" s="5">
        <f>-Table5[[#This Row],[0]]+Table5[[#This Row],[3613466134]]</f>
        <v>3397214</v>
      </c>
      <c r="H81" s="5">
        <v>17071911</v>
      </c>
      <c r="I81" s="5">
        <v>0</v>
      </c>
      <c r="J81" s="5">
        <f>-Table5[[#This Row],[Column9]]+Table5[[#This Row],[11503168010]]</f>
        <v>17071911</v>
      </c>
    </row>
    <row r="82" spans="1:10" ht="23.1" customHeight="1" x14ac:dyDescent="0.6">
      <c r="A82" s="4" t="s">
        <v>32</v>
      </c>
      <c r="B82" s="5" t="s">
        <v>386</v>
      </c>
      <c r="C82" s="5" t="s">
        <v>17</v>
      </c>
      <c r="D82" s="5">
        <v>10</v>
      </c>
      <c r="E82" s="5">
        <v>424657</v>
      </c>
      <c r="F82" s="5">
        <v>0</v>
      </c>
      <c r="G82" s="5">
        <f>-Table5[[#This Row],[0]]+Table5[[#This Row],[3613466134]]</f>
        <v>424657</v>
      </c>
      <c r="H82" s="5">
        <v>10799067</v>
      </c>
      <c r="I82" s="5">
        <v>0</v>
      </c>
      <c r="J82" s="5">
        <f>-Table5[[#This Row],[Column9]]+Table5[[#This Row],[11503168010]]</f>
        <v>10799067</v>
      </c>
    </row>
    <row r="83" spans="1:10" ht="23.1" customHeight="1" x14ac:dyDescent="0.6">
      <c r="A83" s="4" t="s">
        <v>35</v>
      </c>
      <c r="B83" s="5" t="s">
        <v>381</v>
      </c>
      <c r="C83" s="5" t="s">
        <v>17</v>
      </c>
      <c r="D83" s="5">
        <v>10</v>
      </c>
      <c r="E83" s="5">
        <v>424657</v>
      </c>
      <c r="F83" s="5">
        <v>0</v>
      </c>
      <c r="G83" s="5">
        <f>-Table5[[#This Row],[0]]+Table5[[#This Row],[3613466134]]</f>
        <v>424657</v>
      </c>
      <c r="H83" s="5">
        <v>149958700</v>
      </c>
      <c r="I83" s="5">
        <v>0</v>
      </c>
      <c r="J83" s="5">
        <f>-Table5[[#This Row],[Column9]]+Table5[[#This Row],[11503168010]]</f>
        <v>149958700</v>
      </c>
    </row>
    <row r="84" spans="1:10" ht="23.1" customHeight="1" x14ac:dyDescent="0.6">
      <c r="A84" s="4" t="s">
        <v>33</v>
      </c>
      <c r="B84" s="5" t="s">
        <v>383</v>
      </c>
      <c r="C84" s="5" t="s">
        <v>17</v>
      </c>
      <c r="D84" s="5">
        <v>10</v>
      </c>
      <c r="E84" s="5">
        <v>424657</v>
      </c>
      <c r="F84" s="5">
        <v>0</v>
      </c>
      <c r="G84" s="5">
        <f>-Table5[[#This Row],[0]]+Table5[[#This Row],[3613466134]]</f>
        <v>424657</v>
      </c>
      <c r="H84" s="5">
        <v>31398385</v>
      </c>
      <c r="I84" s="5">
        <v>0</v>
      </c>
      <c r="J84" s="5">
        <f>-Table5[[#This Row],[Column9]]+Table5[[#This Row],[11503168010]]</f>
        <v>31398385</v>
      </c>
    </row>
    <row r="85" spans="1:10" ht="23.1" customHeight="1" x14ac:dyDescent="0.6">
      <c r="A85" s="4" t="s">
        <v>29</v>
      </c>
      <c r="B85" s="5" t="s">
        <v>383</v>
      </c>
      <c r="C85" s="5" t="s">
        <v>17</v>
      </c>
      <c r="D85" s="5">
        <v>10</v>
      </c>
      <c r="E85" s="5">
        <v>6253546</v>
      </c>
      <c r="F85" s="5">
        <v>0</v>
      </c>
      <c r="G85" s="5">
        <f>-Table5[[#This Row],[0]]+Table5[[#This Row],[3613466134]]</f>
        <v>6253546</v>
      </c>
      <c r="H85" s="5">
        <v>19463108</v>
      </c>
      <c r="I85" s="5">
        <v>0</v>
      </c>
      <c r="J85" s="5">
        <f>-Table5[[#This Row],[Column9]]+Table5[[#This Row],[11503168010]]</f>
        <v>19463108</v>
      </c>
    </row>
    <row r="86" spans="1:10" ht="23.1" customHeight="1" x14ac:dyDescent="0.6">
      <c r="A86" s="4" t="s">
        <v>28</v>
      </c>
      <c r="B86" s="5" t="s">
        <v>384</v>
      </c>
      <c r="C86" s="5" t="s">
        <v>17</v>
      </c>
      <c r="D86" s="5">
        <v>10</v>
      </c>
      <c r="E86" s="5">
        <v>371487</v>
      </c>
      <c r="F86" s="5">
        <v>0</v>
      </c>
      <c r="G86" s="5">
        <f>-Table5[[#This Row],[0]]+Table5[[#This Row],[3613466134]]</f>
        <v>371487</v>
      </c>
      <c r="H86" s="5">
        <v>72094928</v>
      </c>
      <c r="I86" s="5">
        <v>0</v>
      </c>
      <c r="J86" s="5">
        <f>-Table5[[#This Row],[Column9]]+Table5[[#This Row],[11503168010]]</f>
        <v>72094928</v>
      </c>
    </row>
    <row r="87" spans="1:10" ht="23.1" customHeight="1" x14ac:dyDescent="0.6">
      <c r="A87" s="4" t="s">
        <v>30</v>
      </c>
      <c r="B87" s="5" t="s">
        <v>383</v>
      </c>
      <c r="C87" s="5" t="s">
        <v>17</v>
      </c>
      <c r="D87" s="5">
        <v>10</v>
      </c>
      <c r="E87" s="5">
        <v>23116806</v>
      </c>
      <c r="F87" s="5">
        <v>0</v>
      </c>
      <c r="G87" s="5">
        <f>-Table5[[#This Row],[0]]+Table5[[#This Row],[3613466134]]</f>
        <v>23116806</v>
      </c>
      <c r="H87" s="5">
        <v>172992173</v>
      </c>
      <c r="I87" s="5">
        <v>0</v>
      </c>
      <c r="J87" s="5">
        <f>-Table5[[#This Row],[Column9]]+Table5[[#This Row],[11503168010]]</f>
        <v>172992173</v>
      </c>
    </row>
    <row r="88" spans="1:10" ht="23.1" customHeight="1" x14ac:dyDescent="0.6">
      <c r="A88" s="4" t="s">
        <v>31</v>
      </c>
      <c r="B88" s="5" t="s">
        <v>384</v>
      </c>
      <c r="C88" s="5" t="s">
        <v>17</v>
      </c>
      <c r="D88" s="5">
        <v>10</v>
      </c>
      <c r="E88" s="5">
        <v>14055968</v>
      </c>
      <c r="F88" s="5">
        <v>0</v>
      </c>
      <c r="G88" s="5">
        <f>-Table5[[#This Row],[0]]+Table5[[#This Row],[3613466134]]</f>
        <v>14055968</v>
      </c>
      <c r="H88" s="5">
        <v>179300357</v>
      </c>
      <c r="I88" s="5">
        <v>0</v>
      </c>
      <c r="J88" s="5">
        <f>-Table5[[#This Row],[Column9]]+Table5[[#This Row],[11503168010]]</f>
        <v>179300357</v>
      </c>
    </row>
    <row r="89" spans="1:10" ht="23.1" customHeight="1" x14ac:dyDescent="0.6">
      <c r="A89" s="4" t="s">
        <v>24</v>
      </c>
      <c r="B89" s="5" t="s">
        <v>383</v>
      </c>
      <c r="C89" s="5" t="s">
        <v>17</v>
      </c>
      <c r="D89" s="5">
        <v>10</v>
      </c>
      <c r="E89" s="5">
        <v>22567548</v>
      </c>
      <c r="F89" s="5">
        <v>0</v>
      </c>
      <c r="G89" s="5">
        <f>-Table5[[#This Row],[0]]+Table5[[#This Row],[3613466134]]</f>
        <v>22567548</v>
      </c>
      <c r="H89" s="5">
        <v>67238999</v>
      </c>
      <c r="I89" s="5">
        <v>0</v>
      </c>
      <c r="J89" s="5">
        <f>-Table5[[#This Row],[Column9]]+Table5[[#This Row],[11503168010]]</f>
        <v>67238999</v>
      </c>
    </row>
    <row r="90" spans="1:10" ht="23.1" customHeight="1" x14ac:dyDescent="0.6">
      <c r="A90" s="4" t="s">
        <v>26</v>
      </c>
      <c r="B90" s="5" t="s">
        <v>386</v>
      </c>
      <c r="C90" s="5" t="s">
        <v>17</v>
      </c>
      <c r="D90" s="5">
        <v>10</v>
      </c>
      <c r="E90" s="5">
        <v>424657</v>
      </c>
      <c r="F90" s="5">
        <v>0</v>
      </c>
      <c r="G90" s="5">
        <f>-Table5[[#This Row],[0]]+Table5[[#This Row],[3613466134]]</f>
        <v>424657</v>
      </c>
      <c r="H90" s="5">
        <v>33601744</v>
      </c>
      <c r="I90" s="5">
        <v>0</v>
      </c>
      <c r="J90" s="5">
        <f>-Table5[[#This Row],[Column9]]+Table5[[#This Row],[11503168010]]</f>
        <v>33601744</v>
      </c>
    </row>
    <row r="91" spans="1:10" ht="23.1" customHeight="1" x14ac:dyDescent="0.6">
      <c r="A91" s="4" t="s">
        <v>27</v>
      </c>
      <c r="B91" s="5" t="s">
        <v>381</v>
      </c>
      <c r="C91" s="5" t="s">
        <v>17</v>
      </c>
      <c r="D91" s="5">
        <v>10</v>
      </c>
      <c r="E91" s="5">
        <v>424657</v>
      </c>
      <c r="F91" s="5">
        <v>0</v>
      </c>
      <c r="G91" s="5">
        <f>-Table5[[#This Row],[0]]+Table5[[#This Row],[3613466134]]</f>
        <v>424657</v>
      </c>
      <c r="H91" s="5">
        <v>100167768</v>
      </c>
      <c r="I91" s="5">
        <v>0</v>
      </c>
      <c r="J91" s="5">
        <f>-Table5[[#This Row],[Column9]]+Table5[[#This Row],[11503168010]]</f>
        <v>100167768</v>
      </c>
    </row>
    <row r="92" spans="1:10" ht="23.1" customHeight="1" x14ac:dyDescent="0.6">
      <c r="A92" s="4" t="s">
        <v>23</v>
      </c>
      <c r="B92" s="5" t="s">
        <v>381</v>
      </c>
      <c r="C92" s="5" t="s">
        <v>17</v>
      </c>
      <c r="D92" s="5">
        <v>10</v>
      </c>
      <c r="E92" s="5">
        <v>32450234</v>
      </c>
      <c r="F92" s="5">
        <v>0</v>
      </c>
      <c r="G92" s="5">
        <f>-Table5[[#This Row],[0]]+Table5[[#This Row],[3613466134]]</f>
        <v>32450234</v>
      </c>
      <c r="H92" s="5">
        <v>205937398</v>
      </c>
      <c r="I92" s="5">
        <v>0</v>
      </c>
      <c r="J92" s="5">
        <f>-Table5[[#This Row],[Column9]]+Table5[[#This Row],[11503168010]]</f>
        <v>205937398</v>
      </c>
    </row>
    <row r="93" spans="1:10" ht="23.1" customHeight="1" x14ac:dyDescent="0.6">
      <c r="A93" s="4" t="s">
        <v>25</v>
      </c>
      <c r="B93" s="5" t="s">
        <v>387</v>
      </c>
      <c r="C93" s="5" t="s">
        <v>17</v>
      </c>
      <c r="D93" s="5">
        <v>10</v>
      </c>
      <c r="E93" s="5">
        <v>424657</v>
      </c>
      <c r="F93" s="5">
        <v>0</v>
      </c>
      <c r="G93" s="5">
        <f>-Table5[[#This Row],[0]]+Table5[[#This Row],[3613466134]]</f>
        <v>424657</v>
      </c>
      <c r="H93" s="5">
        <v>61735390</v>
      </c>
      <c r="I93" s="5">
        <v>0</v>
      </c>
      <c r="J93" s="5">
        <f>-Table5[[#This Row],[Column9]]+Table5[[#This Row],[11503168010]]</f>
        <v>61735390</v>
      </c>
    </row>
    <row r="94" spans="1:10" ht="23.1" customHeight="1" x14ac:dyDescent="0.6">
      <c r="A94" s="4" t="s">
        <v>22</v>
      </c>
      <c r="B94" s="5" t="s">
        <v>390</v>
      </c>
      <c r="C94" s="5" t="s">
        <v>17</v>
      </c>
      <c r="D94" s="5">
        <v>10</v>
      </c>
      <c r="E94" s="5">
        <v>0</v>
      </c>
      <c r="F94" s="5">
        <v>0</v>
      </c>
      <c r="G94" s="5">
        <f>-Table5[[#This Row],[0]]+Table5[[#This Row],[3613466134]]</f>
        <v>0</v>
      </c>
      <c r="H94" s="5">
        <v>81193136</v>
      </c>
      <c r="I94" s="5">
        <v>0</v>
      </c>
      <c r="J94" s="5">
        <f>-Table5[[#This Row],[Column9]]+Table5[[#This Row],[11503168010]]</f>
        <v>81193136</v>
      </c>
    </row>
    <row r="95" spans="1:10" ht="23.1" customHeight="1" x14ac:dyDescent="0.6">
      <c r="A95" s="4" t="s">
        <v>21</v>
      </c>
      <c r="B95" s="5" t="s">
        <v>383</v>
      </c>
      <c r="C95" s="5" t="s">
        <v>17</v>
      </c>
      <c r="D95" s="5">
        <v>10</v>
      </c>
      <c r="E95" s="5">
        <v>2122745</v>
      </c>
      <c r="F95" s="5">
        <v>0</v>
      </c>
      <c r="G95" s="5">
        <f>-Table5[[#This Row],[0]]+Table5[[#This Row],[3613466134]]</f>
        <v>2122745</v>
      </c>
      <c r="H95" s="5">
        <v>34284989</v>
      </c>
      <c r="I95" s="5">
        <v>0</v>
      </c>
      <c r="J95" s="5">
        <f>-Table5[[#This Row],[Column9]]+Table5[[#This Row],[11503168010]]</f>
        <v>34284989</v>
      </c>
    </row>
    <row r="96" spans="1:10" ht="23.1" customHeight="1" x14ac:dyDescent="0.6">
      <c r="A96" s="4" t="s">
        <v>20</v>
      </c>
      <c r="B96" s="5" t="s">
        <v>383</v>
      </c>
      <c r="C96" s="5" t="s">
        <v>17</v>
      </c>
      <c r="D96" s="5">
        <v>10</v>
      </c>
      <c r="E96" s="5">
        <v>10368715</v>
      </c>
      <c r="F96" s="5">
        <v>0</v>
      </c>
      <c r="G96" s="5">
        <f>-Table5[[#This Row],[0]]+Table5[[#This Row],[3613466134]]</f>
        <v>10368715</v>
      </c>
      <c r="H96" s="5">
        <v>96937969</v>
      </c>
      <c r="I96" s="5">
        <v>0</v>
      </c>
      <c r="J96" s="5">
        <f>-Table5[[#This Row],[Column9]]+Table5[[#This Row],[11503168010]]</f>
        <v>96937969</v>
      </c>
    </row>
    <row r="97" spans="1:10" ht="23.1" customHeight="1" x14ac:dyDescent="0.6">
      <c r="A97" s="4" t="s">
        <v>18</v>
      </c>
      <c r="B97" s="5" t="s">
        <v>383</v>
      </c>
      <c r="C97" s="5" t="s">
        <v>17</v>
      </c>
      <c r="D97" s="5">
        <v>10</v>
      </c>
      <c r="E97" s="5">
        <v>424657</v>
      </c>
      <c r="F97" s="5">
        <v>0</v>
      </c>
      <c r="G97" s="5">
        <f>-Table5[[#This Row],[0]]+Table5[[#This Row],[3613466134]]</f>
        <v>424657</v>
      </c>
      <c r="H97" s="5">
        <v>32952697</v>
      </c>
      <c r="I97" s="5">
        <v>0</v>
      </c>
      <c r="J97" s="5">
        <f>-Table5[[#This Row],[Column9]]+Table5[[#This Row],[11503168010]]</f>
        <v>32952697</v>
      </c>
    </row>
    <row r="98" spans="1:10" ht="23.1" customHeight="1" x14ac:dyDescent="0.6">
      <c r="A98" s="4" t="s">
        <v>15</v>
      </c>
      <c r="B98" s="5" t="s">
        <v>5</v>
      </c>
      <c r="C98" s="5" t="s">
        <v>17</v>
      </c>
      <c r="D98" s="5">
        <v>10</v>
      </c>
      <c r="E98" s="5">
        <v>22861927</v>
      </c>
      <c r="F98" s="5">
        <v>0</v>
      </c>
      <c r="G98" s="5">
        <f>-Table5[[#This Row],[0]]+Table5[[#This Row],[3613466134]]</f>
        <v>22861927</v>
      </c>
      <c r="H98" s="5">
        <v>647235312</v>
      </c>
      <c r="I98" s="5">
        <v>0</v>
      </c>
      <c r="J98" s="5">
        <f>-Table5[[#This Row],[Column9]]+Table5[[#This Row],[11503168010]]</f>
        <v>647235312</v>
      </c>
    </row>
    <row r="99" spans="1:10" ht="23.1" customHeight="1" x14ac:dyDescent="0.6">
      <c r="A99" s="4" t="s">
        <v>19</v>
      </c>
      <c r="B99" s="5" t="s">
        <v>384</v>
      </c>
      <c r="C99" s="5" t="s">
        <v>17</v>
      </c>
      <c r="D99" s="5">
        <v>10</v>
      </c>
      <c r="E99" s="5">
        <v>2638734</v>
      </c>
      <c r="F99" s="5">
        <v>0</v>
      </c>
      <c r="G99" s="5">
        <f>-Table5[[#This Row],[0]]+Table5[[#This Row],[3613466134]]</f>
        <v>2638734</v>
      </c>
      <c r="H99" s="5">
        <v>178049056</v>
      </c>
      <c r="I99" s="5">
        <v>0</v>
      </c>
      <c r="J99" s="5">
        <f>-Table5[[#This Row],[Column9]]+Table5[[#This Row],[11503168010]]</f>
        <v>178049056</v>
      </c>
    </row>
    <row r="100" spans="1:10" ht="23.1" customHeight="1" thickBot="1" x14ac:dyDescent="0.65">
      <c r="A100" s="4" t="s">
        <v>98</v>
      </c>
      <c r="B100" s="5"/>
      <c r="C100" s="5"/>
      <c r="D100" s="5"/>
      <c r="E100" s="49">
        <f t="shared" ref="E100:J100" si="0">SUM(E7:E99)</f>
        <v>5578367403</v>
      </c>
      <c r="F100" s="49">
        <f t="shared" si="0"/>
        <v>0</v>
      </c>
      <c r="G100" s="49">
        <f t="shared" si="0"/>
        <v>5578367403</v>
      </c>
      <c r="H100" s="49">
        <f t="shared" si="0"/>
        <v>470476154090</v>
      </c>
      <c r="I100" s="49">
        <f t="shared" si="0"/>
        <v>0</v>
      </c>
      <c r="J100" s="49">
        <f t="shared" si="0"/>
        <v>470476154090</v>
      </c>
    </row>
    <row r="101" spans="1:10" ht="23.1" customHeight="1" thickTop="1" x14ac:dyDescent="0.6">
      <c r="A101" s="4" t="s">
        <v>99</v>
      </c>
      <c r="B101" s="5"/>
      <c r="C101" s="5"/>
      <c r="D101" s="5"/>
      <c r="E101" s="5"/>
      <c r="F101" s="5"/>
      <c r="G101" s="5"/>
      <c r="H101" s="5"/>
      <c r="I101" s="5"/>
      <c r="J101" s="5"/>
    </row>
  </sheetData>
  <mergeCells count="7">
    <mergeCell ref="A4:E4"/>
    <mergeCell ref="B5:D5"/>
    <mergeCell ref="E5:G5"/>
    <mergeCell ref="H5:J5"/>
    <mergeCell ref="A1:J1"/>
    <mergeCell ref="A2:J2"/>
    <mergeCell ref="A3:J3"/>
  </mergeCells>
  <pageMargins left="0.7" right="0.7" top="0.75" bottom="0.75" header="0.3" footer="0.3"/>
  <pageSetup paperSize="9" scale="80" orientation="landscape" r:id="rId1"/>
  <headerFooter differentOddEven="1" differentFirst="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2"/>
  <sheetViews>
    <sheetView rightToLeft="1" view="pageBreakPreview" topLeftCell="A97" zoomScale="60" zoomScaleNormal="100" workbookViewId="0">
      <selection activeCell="Z25" sqref="Y25:Z26"/>
    </sheetView>
  </sheetViews>
  <sheetFormatPr defaultRowHeight="22.5" x14ac:dyDescent="0.6"/>
  <cols>
    <col min="1" max="1" width="31" style="6" bestFit="1" customWidth="1"/>
    <col min="2" max="2" width="12.42578125" style="6" bestFit="1" customWidth="1"/>
    <col min="3" max="3" width="17.5703125" style="6" bestFit="1" customWidth="1"/>
    <col min="4" max="4" width="16.140625" style="6" customWidth="1"/>
    <col min="5" max="5" width="18.85546875" style="6" hidden="1" customWidth="1"/>
    <col min="6" max="6" width="24.140625" style="6" bestFit="1" customWidth="1"/>
    <col min="7" max="7" width="12" style="6" bestFit="1" customWidth="1"/>
    <col min="8" max="8" width="18.42578125" style="6" bestFit="1" customWidth="1"/>
    <col min="9" max="9" width="17" style="6" customWidth="1"/>
    <col min="10" max="10" width="19.140625" style="6" hidden="1" customWidth="1"/>
    <col min="11" max="11" width="23.28515625" style="6" customWidth="1"/>
    <col min="12" max="12" width="33.140625" style="1" hidden="1" customWidth="1"/>
    <col min="13" max="16384" width="9.140625" style="1"/>
  </cols>
  <sheetData>
    <row r="1" spans="1:11" ht="25.5" x14ac:dyDescent="0.6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 ht="25.5" x14ac:dyDescent="0.6">
      <c r="A2" s="76" t="s">
        <v>234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1" ht="25.5" x14ac:dyDescent="0.6">
      <c r="A3" s="76" t="s">
        <v>235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ht="25.5" x14ac:dyDescent="0.6">
      <c r="A4" s="77" t="s">
        <v>279</v>
      </c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11" ht="16.5" customHeight="1" x14ac:dyDescent="0.6">
      <c r="B5" s="81" t="s">
        <v>380</v>
      </c>
      <c r="C5" s="81"/>
      <c r="D5" s="81"/>
      <c r="E5" s="81"/>
      <c r="F5" s="81"/>
      <c r="G5" s="81" t="s">
        <v>237</v>
      </c>
      <c r="H5" s="81"/>
      <c r="I5" s="81"/>
      <c r="J5" s="81"/>
      <c r="K5" s="81"/>
    </row>
    <row r="6" spans="1:11" x14ac:dyDescent="0.6">
      <c r="A6" s="16" t="s">
        <v>280</v>
      </c>
      <c r="B6" s="17" t="s">
        <v>105</v>
      </c>
      <c r="C6" s="17" t="s">
        <v>281</v>
      </c>
      <c r="D6" s="17" t="str">
        <f>E6</f>
        <v>ارزش دفتری</v>
      </c>
      <c r="E6" s="17" t="s">
        <v>282</v>
      </c>
      <c r="F6" s="18" t="s">
        <v>283</v>
      </c>
      <c r="G6" s="17" t="s">
        <v>105</v>
      </c>
      <c r="H6" s="17" t="s">
        <v>107</v>
      </c>
      <c r="I6" s="17" t="str">
        <f>J6</f>
        <v>ارزش دفتری</v>
      </c>
      <c r="J6" s="17" t="s">
        <v>282</v>
      </c>
      <c r="K6" s="18" t="s">
        <v>283</v>
      </c>
    </row>
    <row r="7" spans="1:11" ht="23.1" customHeight="1" x14ac:dyDescent="0.6">
      <c r="A7" s="4" t="s">
        <v>121</v>
      </c>
      <c r="B7" s="5">
        <v>25428</v>
      </c>
      <c r="C7" s="5">
        <v>2072085795</v>
      </c>
      <c r="D7" s="5">
        <f>-1*Table6[[#This Row],[-2421926872.0000]]</f>
        <v>2421926872</v>
      </c>
      <c r="E7" s="5">
        <v>-2421926872</v>
      </c>
      <c r="F7" s="5">
        <f>Table6[[#This Row],[2072085795]]-Table6[[#This Row],[Column1]]</f>
        <v>-349841077</v>
      </c>
      <c r="G7" s="5">
        <v>2040685</v>
      </c>
      <c r="H7" s="5">
        <v>212568975316</v>
      </c>
      <c r="I7" s="5">
        <f>-1*Table6[[#This Row],[-194944029420.0000]]</f>
        <v>194944029420</v>
      </c>
      <c r="J7" s="5">
        <v>-194944029420</v>
      </c>
      <c r="K7" s="5">
        <f>Table6[[#This Row],[212568975316]]-Table6[[#This Row],[Column2]]</f>
        <v>17624945896</v>
      </c>
    </row>
    <row r="8" spans="1:11" ht="23.1" customHeight="1" x14ac:dyDescent="0.6">
      <c r="A8" s="4" t="s">
        <v>133</v>
      </c>
      <c r="B8" s="5">
        <v>64934</v>
      </c>
      <c r="C8" s="5">
        <v>1627812499</v>
      </c>
      <c r="D8" s="5">
        <f>-1*Table6[[#This Row],[-2421926872.0000]]</f>
        <v>1589359100</v>
      </c>
      <c r="E8" s="5">
        <v>-1589359100</v>
      </c>
      <c r="F8" s="5">
        <f>Table6[[#This Row],[2072085795]]-Table6[[#This Row],[Column1]]</f>
        <v>38453399</v>
      </c>
      <c r="G8" s="5">
        <v>1795598</v>
      </c>
      <c r="H8" s="5">
        <v>51260758019</v>
      </c>
      <c r="I8" s="5">
        <f>-1*Table6[[#This Row],[-194944029420.0000]]</f>
        <v>43544645894</v>
      </c>
      <c r="J8" s="5">
        <v>-43544645894</v>
      </c>
      <c r="K8" s="5">
        <f>Table6[[#This Row],[212568975316]]-Table6[[#This Row],[Column2]]</f>
        <v>7716112125</v>
      </c>
    </row>
    <row r="9" spans="1:11" ht="23.1" customHeight="1" x14ac:dyDescent="0.6">
      <c r="A9" s="4" t="s">
        <v>159</v>
      </c>
      <c r="B9" s="5">
        <v>1120000</v>
      </c>
      <c r="C9" s="5">
        <v>21247839511</v>
      </c>
      <c r="D9" s="5">
        <f>-1*Table6[[#This Row],[-2421926872.0000]]</f>
        <v>24956366487</v>
      </c>
      <c r="E9" s="5">
        <v>-24956366487</v>
      </c>
      <c r="F9" s="5">
        <f>Table6[[#This Row],[2072085795]]-Table6[[#This Row],[Column1]]</f>
        <v>-3708526976</v>
      </c>
      <c r="G9" s="5">
        <v>10832649</v>
      </c>
      <c r="H9" s="5">
        <v>388383778338</v>
      </c>
      <c r="I9" s="5">
        <f>-1*Table6[[#This Row],[-194944029420.0000]]</f>
        <v>356204062014</v>
      </c>
      <c r="J9" s="5">
        <v>-356204062014</v>
      </c>
      <c r="K9" s="5">
        <f>Table6[[#This Row],[212568975316]]-Table6[[#This Row],[Column2]]</f>
        <v>32179716324</v>
      </c>
    </row>
    <row r="10" spans="1:11" ht="23.1" customHeight="1" x14ac:dyDescent="0.6">
      <c r="A10" s="4" t="s">
        <v>147</v>
      </c>
      <c r="B10" s="5">
        <v>12811613</v>
      </c>
      <c r="C10" s="5">
        <v>23276154059</v>
      </c>
      <c r="D10" s="5">
        <f>-1*Table6[[#This Row],[-2421926872.0000]]</f>
        <v>24661507864</v>
      </c>
      <c r="E10" s="5">
        <v>-24661507864</v>
      </c>
      <c r="F10" s="5">
        <f>Table6[[#This Row],[2072085795]]-Table6[[#This Row],[Column1]]</f>
        <v>-1385353805</v>
      </c>
      <c r="G10" s="5">
        <v>100174491</v>
      </c>
      <c r="H10" s="5">
        <v>213305347263</v>
      </c>
      <c r="I10" s="5">
        <f>-1*Table6[[#This Row],[-194944029420.0000]]</f>
        <v>202443884893</v>
      </c>
      <c r="J10" s="5">
        <v>-202443884893</v>
      </c>
      <c r="K10" s="5">
        <f>Table6[[#This Row],[212568975316]]-Table6[[#This Row],[Column2]]</f>
        <v>10861462370</v>
      </c>
    </row>
    <row r="11" spans="1:11" ht="23.1" customHeight="1" x14ac:dyDescent="0.6">
      <c r="A11" s="4" t="s">
        <v>126</v>
      </c>
      <c r="B11" s="5">
        <v>56431</v>
      </c>
      <c r="C11" s="5">
        <v>4180143160</v>
      </c>
      <c r="D11" s="5">
        <f>-1*Table6[[#This Row],[-2421926872.0000]]</f>
        <v>4916146697</v>
      </c>
      <c r="E11" s="5">
        <v>-4916146697</v>
      </c>
      <c r="F11" s="5">
        <f>Table6[[#This Row],[2072085795]]-Table6[[#This Row],[Column1]]</f>
        <v>-736003537</v>
      </c>
      <c r="G11" s="5">
        <v>2992482</v>
      </c>
      <c r="H11" s="5">
        <v>274066419000</v>
      </c>
      <c r="I11" s="5">
        <f>-1*Table6[[#This Row],[-194944029420.0000]]</f>
        <v>254212678808</v>
      </c>
      <c r="J11" s="5">
        <v>-254212678808</v>
      </c>
      <c r="K11" s="5">
        <f>Table6[[#This Row],[212568975316]]-Table6[[#This Row],[Column2]]</f>
        <v>19853740192</v>
      </c>
    </row>
    <row r="12" spans="1:11" ht="23.1" customHeight="1" x14ac:dyDescent="0.6">
      <c r="A12" s="4" t="s">
        <v>175</v>
      </c>
      <c r="B12" s="5">
        <v>174696</v>
      </c>
      <c r="C12" s="5">
        <v>19581596128</v>
      </c>
      <c r="D12" s="5">
        <f>-1*Table6[[#This Row],[-2421926872.0000]]</f>
        <v>19083072418</v>
      </c>
      <c r="E12" s="5">
        <v>-19083072418</v>
      </c>
      <c r="F12" s="5">
        <f>Table6[[#This Row],[2072085795]]-Table6[[#This Row],[Column1]]</f>
        <v>498523710</v>
      </c>
      <c r="G12" s="5">
        <v>739215</v>
      </c>
      <c r="H12" s="5">
        <v>88155625776</v>
      </c>
      <c r="I12" s="5">
        <f>-1*Table6[[#This Row],[-194944029420.0000]]</f>
        <v>80604158355</v>
      </c>
      <c r="J12" s="5">
        <v>-80604158355</v>
      </c>
      <c r="K12" s="5">
        <f>Table6[[#This Row],[212568975316]]-Table6[[#This Row],[Column2]]</f>
        <v>7551467421</v>
      </c>
    </row>
    <row r="13" spans="1:11" ht="23.1" customHeight="1" x14ac:dyDescent="0.6">
      <c r="A13" s="4" t="s">
        <v>190</v>
      </c>
      <c r="B13" s="5">
        <v>0</v>
      </c>
      <c r="C13" s="5">
        <v>0</v>
      </c>
      <c r="D13" s="5">
        <f>-1*Table6[[#This Row],[-2421926872.0000]]</f>
        <v>0</v>
      </c>
      <c r="E13" s="5">
        <v>0</v>
      </c>
      <c r="F13" s="5">
        <f>Table6[[#This Row],[2072085795]]-Table6[[#This Row],[Column1]]</f>
        <v>0</v>
      </c>
      <c r="G13" s="5">
        <v>3628297</v>
      </c>
      <c r="H13" s="5">
        <v>331299697386</v>
      </c>
      <c r="I13" s="5">
        <f>-1*Table6[[#This Row],[-194944029420.0000]]</f>
        <v>292170873809</v>
      </c>
      <c r="J13" s="5">
        <v>-292170873809</v>
      </c>
      <c r="K13" s="5">
        <f>Table6[[#This Row],[212568975316]]-Table6[[#This Row],[Column2]]</f>
        <v>39128823577</v>
      </c>
    </row>
    <row r="14" spans="1:11" ht="23.1" customHeight="1" x14ac:dyDescent="0.6">
      <c r="A14" s="4" t="s">
        <v>187</v>
      </c>
      <c r="B14" s="5">
        <v>4695388</v>
      </c>
      <c r="C14" s="5">
        <v>22503074203</v>
      </c>
      <c r="D14" s="5">
        <f>-1*Table6[[#This Row],[-2421926872.0000]]</f>
        <v>25873381797</v>
      </c>
      <c r="E14" s="5">
        <v>-25873381797</v>
      </c>
      <c r="F14" s="5">
        <f>Table6[[#This Row],[2072085795]]-Table6[[#This Row],[Column1]]</f>
        <v>-3370307594</v>
      </c>
      <c r="G14" s="5">
        <v>16403703</v>
      </c>
      <c r="H14" s="5">
        <v>89742696990</v>
      </c>
      <c r="I14" s="5">
        <f>-1*Table6[[#This Row],[-194944029420.0000]]</f>
        <v>91449629825</v>
      </c>
      <c r="J14" s="5">
        <v>-91449629825</v>
      </c>
      <c r="K14" s="5">
        <f>Table6[[#This Row],[212568975316]]-Table6[[#This Row],[Column2]]</f>
        <v>-1706932835</v>
      </c>
    </row>
    <row r="15" spans="1:11" ht="23.1" customHeight="1" x14ac:dyDescent="0.6">
      <c r="A15" s="4" t="s">
        <v>191</v>
      </c>
      <c r="B15" s="5">
        <v>39372</v>
      </c>
      <c r="C15" s="5">
        <v>269493242</v>
      </c>
      <c r="D15" s="5">
        <f>-1*Table6[[#This Row],[-2421926872.0000]]</f>
        <v>414441832</v>
      </c>
      <c r="E15" s="5">
        <v>-414441832</v>
      </c>
      <c r="F15" s="5">
        <f>Table6[[#This Row],[2072085795]]-Table6[[#This Row],[Column1]]</f>
        <v>-144948590</v>
      </c>
      <c r="G15" s="5">
        <v>8319230</v>
      </c>
      <c r="H15" s="5">
        <v>96840535435</v>
      </c>
      <c r="I15" s="5">
        <f>-1*Table6[[#This Row],[-194944029420.0000]]</f>
        <v>90332013365</v>
      </c>
      <c r="J15" s="5">
        <v>-90332013365</v>
      </c>
      <c r="K15" s="5">
        <f>Table6[[#This Row],[212568975316]]-Table6[[#This Row],[Column2]]</f>
        <v>6508522070</v>
      </c>
    </row>
    <row r="16" spans="1:11" ht="23.1" customHeight="1" x14ac:dyDescent="0.6">
      <c r="A16" s="4" t="s">
        <v>192</v>
      </c>
      <c r="B16" s="5">
        <v>223631</v>
      </c>
      <c r="C16" s="5">
        <v>4058311214</v>
      </c>
      <c r="D16" s="5">
        <f>-1*Table6[[#This Row],[-2421926872.0000]]</f>
        <v>3941654154</v>
      </c>
      <c r="E16" s="5">
        <v>-3941654154</v>
      </c>
      <c r="F16" s="5">
        <f>Table6[[#This Row],[2072085795]]-Table6[[#This Row],[Column1]]</f>
        <v>116657060</v>
      </c>
      <c r="G16" s="5">
        <v>2650262</v>
      </c>
      <c r="H16" s="5">
        <v>70656216215</v>
      </c>
      <c r="I16" s="5">
        <f>-1*Table6[[#This Row],[-194944029420.0000]]</f>
        <v>61449102088</v>
      </c>
      <c r="J16" s="5">
        <v>-61449102088</v>
      </c>
      <c r="K16" s="5">
        <f>Table6[[#This Row],[212568975316]]-Table6[[#This Row],[Column2]]</f>
        <v>9207114127</v>
      </c>
    </row>
    <row r="17" spans="1:11" ht="23.1" customHeight="1" x14ac:dyDescent="0.6">
      <c r="A17" s="4" t="s">
        <v>164</v>
      </c>
      <c r="B17" s="5">
        <v>1063011</v>
      </c>
      <c r="C17" s="5">
        <v>14058612073</v>
      </c>
      <c r="D17" s="5">
        <f>-1*Table6[[#This Row],[-2421926872.0000]]</f>
        <v>13313617460</v>
      </c>
      <c r="E17" s="5">
        <v>-13313617460</v>
      </c>
      <c r="F17" s="5">
        <f>Table6[[#This Row],[2072085795]]-Table6[[#This Row],[Column1]]</f>
        <v>744994613</v>
      </c>
      <c r="G17" s="5">
        <v>8589861</v>
      </c>
      <c r="H17" s="5">
        <v>101552076121</v>
      </c>
      <c r="I17" s="5">
        <f>-1*Table6[[#This Row],[-194944029420.0000]]</f>
        <v>91096601060</v>
      </c>
      <c r="J17" s="5">
        <v>-91096601060</v>
      </c>
      <c r="K17" s="5">
        <f>Table6[[#This Row],[212568975316]]-Table6[[#This Row],[Column2]]</f>
        <v>10455475061</v>
      </c>
    </row>
    <row r="18" spans="1:11" ht="23.1" customHeight="1" x14ac:dyDescent="0.6">
      <c r="A18" s="4" t="s">
        <v>151</v>
      </c>
      <c r="B18" s="5">
        <v>231399</v>
      </c>
      <c r="C18" s="5">
        <v>6962053436</v>
      </c>
      <c r="D18" s="5">
        <f>-1*Table6[[#This Row],[-2421926872.0000]]</f>
        <v>6378366103</v>
      </c>
      <c r="E18" s="5">
        <v>-6378366103</v>
      </c>
      <c r="F18" s="5">
        <f>Table6[[#This Row],[2072085795]]-Table6[[#This Row],[Column1]]</f>
        <v>583687333</v>
      </c>
      <c r="G18" s="5">
        <v>2827772</v>
      </c>
      <c r="H18" s="5">
        <v>91245814237</v>
      </c>
      <c r="I18" s="5">
        <f>-1*Table6[[#This Row],[-194944029420.0000]]</f>
        <v>75201159031</v>
      </c>
      <c r="J18" s="5">
        <v>-75201159031</v>
      </c>
      <c r="K18" s="5">
        <f>Table6[[#This Row],[212568975316]]-Table6[[#This Row],[Column2]]</f>
        <v>16044655206</v>
      </c>
    </row>
    <row r="19" spans="1:11" ht="23.1" customHeight="1" x14ac:dyDescent="0.6">
      <c r="A19" s="4" t="s">
        <v>163</v>
      </c>
      <c r="B19" s="5">
        <v>22606</v>
      </c>
      <c r="C19" s="5">
        <v>1040985016</v>
      </c>
      <c r="D19" s="5">
        <f>-1*Table6[[#This Row],[-2421926872.0000]]</f>
        <v>832243465</v>
      </c>
      <c r="E19" s="5">
        <v>-832243465</v>
      </c>
      <c r="F19" s="5">
        <f>Table6[[#This Row],[2072085795]]-Table6[[#This Row],[Column1]]</f>
        <v>208741551</v>
      </c>
      <c r="G19" s="5">
        <v>1727412</v>
      </c>
      <c r="H19" s="5">
        <v>70518381344</v>
      </c>
      <c r="I19" s="5">
        <f>-1*Table6[[#This Row],[-194944029420.0000]]</f>
        <v>58620963015</v>
      </c>
      <c r="J19" s="5">
        <v>-58620963015</v>
      </c>
      <c r="K19" s="5">
        <f>Table6[[#This Row],[212568975316]]-Table6[[#This Row],[Column2]]</f>
        <v>11897418329</v>
      </c>
    </row>
    <row r="20" spans="1:11" ht="23.1" customHeight="1" x14ac:dyDescent="0.6">
      <c r="A20" s="4" t="s">
        <v>139</v>
      </c>
      <c r="B20" s="5">
        <v>657851</v>
      </c>
      <c r="C20" s="5">
        <v>8950351475</v>
      </c>
      <c r="D20" s="5">
        <f>-1*Table6[[#This Row],[-2421926872.0000]]</f>
        <v>8557963393</v>
      </c>
      <c r="E20" s="5">
        <v>-8557963393</v>
      </c>
      <c r="F20" s="5">
        <f>Table6[[#This Row],[2072085795]]-Table6[[#This Row],[Column1]]</f>
        <v>392388082</v>
      </c>
      <c r="G20" s="5">
        <v>3743070</v>
      </c>
      <c r="H20" s="5">
        <v>56713452397</v>
      </c>
      <c r="I20" s="5">
        <f>-1*Table6[[#This Row],[-194944029420.0000]]</f>
        <v>48321660795</v>
      </c>
      <c r="J20" s="5">
        <v>-48321660795</v>
      </c>
      <c r="K20" s="5">
        <f>Table6[[#This Row],[212568975316]]-Table6[[#This Row],[Column2]]</f>
        <v>8391791602</v>
      </c>
    </row>
    <row r="21" spans="1:11" ht="23.1" customHeight="1" x14ac:dyDescent="0.6">
      <c r="A21" s="4" t="s">
        <v>135</v>
      </c>
      <c r="B21" s="5">
        <v>530500</v>
      </c>
      <c r="C21" s="5">
        <v>11608957756</v>
      </c>
      <c r="D21" s="5">
        <f>-1*Table6[[#This Row],[-2421926872.0000]]</f>
        <v>11315827470</v>
      </c>
      <c r="E21" s="5">
        <v>-11315827470</v>
      </c>
      <c r="F21" s="5">
        <f>Table6[[#This Row],[2072085795]]-Table6[[#This Row],[Column1]]</f>
        <v>293130286</v>
      </c>
      <c r="G21" s="5">
        <v>12670841</v>
      </c>
      <c r="H21" s="5">
        <v>270192508715</v>
      </c>
      <c r="I21" s="5">
        <f>-1*Table6[[#This Row],[-194944029420.0000]]</f>
        <v>205981259867</v>
      </c>
      <c r="J21" s="5">
        <v>-205981259867</v>
      </c>
      <c r="K21" s="5">
        <f>Table6[[#This Row],[212568975316]]-Table6[[#This Row],[Column2]]</f>
        <v>64211248848</v>
      </c>
    </row>
    <row r="22" spans="1:11" ht="23.1" customHeight="1" x14ac:dyDescent="0.6">
      <c r="A22" s="4" t="s">
        <v>155</v>
      </c>
      <c r="B22" s="5">
        <v>640124</v>
      </c>
      <c r="C22" s="5">
        <v>15174381257</v>
      </c>
      <c r="D22" s="5">
        <f>-1*Table6[[#This Row],[-2421926872.0000]]</f>
        <v>14368621787</v>
      </c>
      <c r="E22" s="5">
        <v>-14368621787</v>
      </c>
      <c r="F22" s="5">
        <f>Table6[[#This Row],[2072085795]]-Table6[[#This Row],[Column1]]</f>
        <v>805759470</v>
      </c>
      <c r="G22" s="5">
        <v>4302381</v>
      </c>
      <c r="H22" s="5">
        <v>106612053727</v>
      </c>
      <c r="I22" s="5">
        <f>-1*Table6[[#This Row],[-194944029420.0000]]</f>
        <v>95206254318</v>
      </c>
      <c r="J22" s="5">
        <v>-95206254318</v>
      </c>
      <c r="K22" s="5">
        <f>Table6[[#This Row],[212568975316]]-Table6[[#This Row],[Column2]]</f>
        <v>11405799409</v>
      </c>
    </row>
    <row r="23" spans="1:11" ht="23.1" customHeight="1" x14ac:dyDescent="0.6">
      <c r="A23" s="4" t="s">
        <v>174</v>
      </c>
      <c r="B23" s="5">
        <v>36092</v>
      </c>
      <c r="C23" s="5">
        <v>713880246</v>
      </c>
      <c r="D23" s="5">
        <f>-1*Table6[[#This Row],[-2421926872.0000]]</f>
        <v>724316832</v>
      </c>
      <c r="E23" s="5">
        <v>-724316832</v>
      </c>
      <c r="F23" s="5">
        <f>Table6[[#This Row],[2072085795]]-Table6[[#This Row],[Column1]]</f>
        <v>-10436586</v>
      </c>
      <c r="G23" s="5">
        <v>1442943</v>
      </c>
      <c r="H23" s="5">
        <v>48611589117</v>
      </c>
      <c r="I23" s="5">
        <f>-1*Table6[[#This Row],[-194944029420.0000]]</f>
        <v>43091267324</v>
      </c>
      <c r="J23" s="5">
        <v>-43091267324</v>
      </c>
      <c r="K23" s="5">
        <f>Table6[[#This Row],[212568975316]]-Table6[[#This Row],[Column2]]</f>
        <v>5520321793</v>
      </c>
    </row>
    <row r="24" spans="1:11" ht="23.1" customHeight="1" x14ac:dyDescent="0.6">
      <c r="A24" s="4" t="s">
        <v>114</v>
      </c>
      <c r="B24" s="5">
        <v>518664</v>
      </c>
      <c r="C24" s="5">
        <v>6722783135</v>
      </c>
      <c r="D24" s="5">
        <f>-1*Table6[[#This Row],[-2421926872.0000]]</f>
        <v>7917308598</v>
      </c>
      <c r="E24" s="5">
        <v>-7917308598</v>
      </c>
      <c r="F24" s="5">
        <f>Table6[[#This Row],[2072085795]]-Table6[[#This Row],[Column1]]</f>
        <v>-1194525463</v>
      </c>
      <c r="G24" s="5">
        <v>4750399</v>
      </c>
      <c r="H24" s="5">
        <v>73141787695</v>
      </c>
      <c r="I24" s="5">
        <f>-1*Table6[[#This Row],[-194944029420.0000]]</f>
        <v>72999233512</v>
      </c>
      <c r="J24" s="5">
        <v>-72999233512</v>
      </c>
      <c r="K24" s="5">
        <f>Table6[[#This Row],[212568975316]]-Table6[[#This Row],[Column2]]</f>
        <v>142554183</v>
      </c>
    </row>
    <row r="25" spans="1:11" ht="23.1" customHeight="1" x14ac:dyDescent="0.6">
      <c r="A25" s="4" t="s">
        <v>129</v>
      </c>
      <c r="B25" s="5">
        <v>112466</v>
      </c>
      <c r="C25" s="5">
        <v>447505675</v>
      </c>
      <c r="D25" s="5">
        <f>-1*Table6[[#This Row],[-2421926872.0000]]</f>
        <v>464023655</v>
      </c>
      <c r="E25" s="5">
        <v>-464023655</v>
      </c>
      <c r="F25" s="5">
        <f>Table6[[#This Row],[2072085795]]-Table6[[#This Row],[Column1]]</f>
        <v>-16517980</v>
      </c>
      <c r="G25" s="5">
        <v>18865693</v>
      </c>
      <c r="H25" s="5">
        <v>88416370749</v>
      </c>
      <c r="I25" s="5">
        <f>-1*Table6[[#This Row],[-194944029420.0000]]</f>
        <v>76138752590</v>
      </c>
      <c r="J25" s="5">
        <v>-76138752590</v>
      </c>
      <c r="K25" s="5">
        <f>Table6[[#This Row],[212568975316]]-Table6[[#This Row],[Column2]]</f>
        <v>12277618159</v>
      </c>
    </row>
    <row r="26" spans="1:11" ht="23.1" customHeight="1" x14ac:dyDescent="0.6">
      <c r="A26" s="4" t="s">
        <v>153</v>
      </c>
      <c r="B26" s="5">
        <v>624128</v>
      </c>
      <c r="C26" s="5">
        <v>6980702922</v>
      </c>
      <c r="D26" s="5">
        <f>-1*Table6[[#This Row],[-2421926872.0000]]</f>
        <v>7092387404</v>
      </c>
      <c r="E26" s="5">
        <v>-7092387404</v>
      </c>
      <c r="F26" s="5">
        <f>Table6[[#This Row],[2072085795]]-Table6[[#This Row],[Column1]]</f>
        <v>-111684482</v>
      </c>
      <c r="G26" s="5">
        <v>3349668</v>
      </c>
      <c r="H26" s="5">
        <v>42109952311</v>
      </c>
      <c r="I26" s="5">
        <f>-1*Table6[[#This Row],[-194944029420.0000]]</f>
        <v>37911685211</v>
      </c>
      <c r="J26" s="5">
        <v>-37911685211</v>
      </c>
      <c r="K26" s="5">
        <f>Table6[[#This Row],[212568975316]]-Table6[[#This Row],[Column2]]</f>
        <v>4198267100</v>
      </c>
    </row>
    <row r="27" spans="1:11" ht="23.1" customHeight="1" x14ac:dyDescent="0.6">
      <c r="A27" s="4" t="s">
        <v>168</v>
      </c>
      <c r="B27" s="5">
        <v>0</v>
      </c>
      <c r="C27" s="5">
        <v>0</v>
      </c>
      <c r="D27" s="5">
        <f>-1*Table6[[#This Row],[-2421926872.0000]]</f>
        <v>0</v>
      </c>
      <c r="E27" s="5">
        <v>0</v>
      </c>
      <c r="F27" s="5">
        <f>Table6[[#This Row],[2072085795]]-Table6[[#This Row],[Column1]]</f>
        <v>0</v>
      </c>
      <c r="G27" s="5">
        <v>1361415</v>
      </c>
      <c r="H27" s="5">
        <v>43963640102</v>
      </c>
      <c r="I27" s="5">
        <f>-1*Table6[[#This Row],[-194944029420.0000]]</f>
        <v>38142140840</v>
      </c>
      <c r="J27" s="5">
        <v>-38142140840</v>
      </c>
      <c r="K27" s="5">
        <f>Table6[[#This Row],[212568975316]]-Table6[[#This Row],[Column2]]</f>
        <v>5821499262</v>
      </c>
    </row>
    <row r="28" spans="1:11" ht="23.1" customHeight="1" x14ac:dyDescent="0.6">
      <c r="A28" s="4" t="s">
        <v>134</v>
      </c>
      <c r="B28" s="5">
        <v>520552</v>
      </c>
      <c r="C28" s="5">
        <v>7267504821</v>
      </c>
      <c r="D28" s="5">
        <f>-1*Table6[[#This Row],[-2421926872.0000]]</f>
        <v>3605551245</v>
      </c>
      <c r="E28" s="5">
        <v>-3605551245</v>
      </c>
      <c r="F28" s="5">
        <f>Table6[[#This Row],[2072085795]]-Table6[[#This Row],[Column1]]</f>
        <v>3661953576</v>
      </c>
      <c r="G28" s="5">
        <v>2487943</v>
      </c>
      <c r="H28" s="5">
        <v>59718391716</v>
      </c>
      <c r="I28" s="5">
        <f>-1*Table6[[#This Row],[-194944029420.0000]]</f>
        <v>47750176006</v>
      </c>
      <c r="J28" s="5">
        <v>-47750176006</v>
      </c>
      <c r="K28" s="5">
        <f>Table6[[#This Row],[212568975316]]-Table6[[#This Row],[Column2]]</f>
        <v>11968215710</v>
      </c>
    </row>
    <row r="29" spans="1:11" ht="23.1" customHeight="1" x14ac:dyDescent="0.6">
      <c r="A29" s="4" t="s">
        <v>140</v>
      </c>
      <c r="B29" s="5">
        <v>218302</v>
      </c>
      <c r="C29" s="5">
        <v>8110949141</v>
      </c>
      <c r="D29" s="5">
        <f>-1*Table6[[#This Row],[-2421926872.0000]]</f>
        <v>5929235384</v>
      </c>
      <c r="E29" s="5">
        <v>-5929235384</v>
      </c>
      <c r="F29" s="5">
        <f>Table6[[#This Row],[2072085795]]-Table6[[#This Row],[Column1]]</f>
        <v>2181713757</v>
      </c>
      <c r="G29" s="5">
        <v>4474389</v>
      </c>
      <c r="H29" s="5">
        <v>136911359411</v>
      </c>
      <c r="I29" s="5">
        <f>-1*Table6[[#This Row],[-194944029420.0000]]</f>
        <v>99596193636</v>
      </c>
      <c r="J29" s="5">
        <v>-99596193636</v>
      </c>
      <c r="K29" s="5">
        <f>Table6[[#This Row],[212568975316]]-Table6[[#This Row],[Column2]]</f>
        <v>37315165775</v>
      </c>
    </row>
    <row r="30" spans="1:11" ht="23.1" customHeight="1" x14ac:dyDescent="0.6">
      <c r="A30" s="4" t="s">
        <v>173</v>
      </c>
      <c r="B30" s="5">
        <v>1472400</v>
      </c>
      <c r="C30" s="5">
        <v>17381302821</v>
      </c>
      <c r="D30" s="5">
        <f>-1*Table6[[#This Row],[-2421926872.0000]]</f>
        <v>16925351223</v>
      </c>
      <c r="E30" s="5">
        <v>-16925351223</v>
      </c>
      <c r="F30" s="5">
        <f>Table6[[#This Row],[2072085795]]-Table6[[#This Row],[Column1]]</f>
        <v>455951598</v>
      </c>
      <c r="G30" s="5">
        <v>9929871</v>
      </c>
      <c r="H30" s="5">
        <v>126760957615</v>
      </c>
      <c r="I30" s="5">
        <f>-1*Table6[[#This Row],[-194944029420.0000]]</f>
        <v>113253042691</v>
      </c>
      <c r="J30" s="5">
        <v>-113253042691</v>
      </c>
      <c r="K30" s="5">
        <f>Table6[[#This Row],[212568975316]]-Table6[[#This Row],[Column2]]</f>
        <v>13507914924</v>
      </c>
    </row>
    <row r="31" spans="1:11" ht="23.1" customHeight="1" x14ac:dyDescent="0.6">
      <c r="A31" s="4" t="s">
        <v>150</v>
      </c>
      <c r="B31" s="5">
        <v>3472871</v>
      </c>
      <c r="C31" s="5">
        <v>37608971124</v>
      </c>
      <c r="D31" s="5">
        <f>-1*Table6[[#This Row],[-2421926872.0000]]</f>
        <v>37181517653</v>
      </c>
      <c r="E31" s="5">
        <v>-37181517653</v>
      </c>
      <c r="F31" s="5">
        <f>Table6[[#This Row],[2072085795]]-Table6[[#This Row],[Column1]]</f>
        <v>427453471</v>
      </c>
      <c r="G31" s="5">
        <v>26599748</v>
      </c>
      <c r="H31" s="5">
        <v>314181891845</v>
      </c>
      <c r="I31" s="5">
        <f>-1*Table6[[#This Row],[-194944029420.0000]]</f>
        <v>259465434887</v>
      </c>
      <c r="J31" s="5">
        <v>-259465434887</v>
      </c>
      <c r="K31" s="5">
        <f>Table6[[#This Row],[212568975316]]-Table6[[#This Row],[Column2]]</f>
        <v>54716456958</v>
      </c>
    </row>
    <row r="32" spans="1:11" ht="23.1" customHeight="1" x14ac:dyDescent="0.6">
      <c r="A32" s="4" t="s">
        <v>141</v>
      </c>
      <c r="B32" s="5">
        <v>3882645</v>
      </c>
      <c r="C32" s="5">
        <v>65825113595</v>
      </c>
      <c r="D32" s="5">
        <f>-1*Table6[[#This Row],[-2421926872.0000]]</f>
        <v>61995856216</v>
      </c>
      <c r="E32" s="5">
        <v>-61995856216</v>
      </c>
      <c r="F32" s="5">
        <f>Table6[[#This Row],[2072085795]]-Table6[[#This Row],[Column1]]</f>
        <v>3829257379</v>
      </c>
      <c r="G32" s="5">
        <v>17661928</v>
      </c>
      <c r="H32" s="5">
        <v>334572191501</v>
      </c>
      <c r="I32" s="5">
        <f>-1*Table6[[#This Row],[-194944029420.0000]]</f>
        <v>281916696361</v>
      </c>
      <c r="J32" s="5">
        <v>-281916696361</v>
      </c>
      <c r="K32" s="5">
        <f>Table6[[#This Row],[212568975316]]-Table6[[#This Row],[Column2]]</f>
        <v>52655495140</v>
      </c>
    </row>
    <row r="33" spans="1:11" ht="23.1" customHeight="1" x14ac:dyDescent="0.6">
      <c r="A33" s="4" t="s">
        <v>186</v>
      </c>
      <c r="B33" s="5">
        <v>461563</v>
      </c>
      <c r="C33" s="5">
        <v>4286224793</v>
      </c>
      <c r="D33" s="5">
        <f>-1*Table6[[#This Row],[-2421926872.0000]]</f>
        <v>4230901563</v>
      </c>
      <c r="E33" s="5">
        <v>-4230901563</v>
      </c>
      <c r="F33" s="5">
        <f>Table6[[#This Row],[2072085795]]-Table6[[#This Row],[Column1]]</f>
        <v>55323230</v>
      </c>
      <c r="G33" s="5">
        <v>15634679</v>
      </c>
      <c r="H33" s="5">
        <v>165662478104</v>
      </c>
      <c r="I33" s="5">
        <f>-1*Table6[[#This Row],[-194944029420.0000]]</f>
        <v>139031580303</v>
      </c>
      <c r="J33" s="5">
        <v>-139031580303</v>
      </c>
      <c r="K33" s="5">
        <f>Table6[[#This Row],[212568975316]]-Table6[[#This Row],[Column2]]</f>
        <v>26630897801</v>
      </c>
    </row>
    <row r="34" spans="1:11" ht="23.1" customHeight="1" x14ac:dyDescent="0.6">
      <c r="A34" s="4" t="s">
        <v>161</v>
      </c>
      <c r="B34" s="5">
        <v>0</v>
      </c>
      <c r="C34" s="5">
        <v>0</v>
      </c>
      <c r="D34" s="5">
        <f>-1*Table6[[#This Row],[-2421926872.0000]]</f>
        <v>0</v>
      </c>
      <c r="E34" s="5">
        <v>0</v>
      </c>
      <c r="F34" s="5">
        <f>Table6[[#This Row],[2072085795]]-Table6[[#This Row],[Column1]]</f>
        <v>0</v>
      </c>
      <c r="G34" s="5">
        <v>1418329191</v>
      </c>
      <c r="H34" s="5">
        <f>1435545466854+20008387</f>
        <v>1435565475241</v>
      </c>
      <c r="I34" s="5">
        <f>-1*Table6[[#This Row],[-194944029420.0000]]</f>
        <v>1348019908406</v>
      </c>
      <c r="J34" s="5">
        <v>-1348019908406</v>
      </c>
      <c r="K34" s="5">
        <f>Table6[[#This Row],[212568975316]]-Table6[[#This Row],[Column2]]</f>
        <v>87545566835</v>
      </c>
    </row>
    <row r="35" spans="1:11" ht="23.1" customHeight="1" x14ac:dyDescent="0.6">
      <c r="A35" s="4" t="s">
        <v>169</v>
      </c>
      <c r="B35" s="5">
        <v>0</v>
      </c>
      <c r="C35" s="5">
        <v>0</v>
      </c>
      <c r="D35" s="5">
        <f>-1*Table6[[#This Row],[-2421926872.0000]]</f>
        <v>0</v>
      </c>
      <c r="E35" s="5">
        <v>0</v>
      </c>
      <c r="F35" s="5">
        <f>Table6[[#This Row],[2072085795]]-Table6[[#This Row],[Column1]]</f>
        <v>0</v>
      </c>
      <c r="G35" s="5">
        <v>2828975</v>
      </c>
      <c r="H35" s="5">
        <v>59797871192</v>
      </c>
      <c r="I35" s="5">
        <f>-1*Table6[[#This Row],[-194944029420.0000]]</f>
        <v>48479201069</v>
      </c>
      <c r="J35" s="5">
        <v>-48479201069</v>
      </c>
      <c r="K35" s="5">
        <f>Table6[[#This Row],[212568975316]]-Table6[[#This Row],[Column2]]</f>
        <v>11318670123</v>
      </c>
    </row>
    <row r="36" spans="1:11" ht="23.1" customHeight="1" x14ac:dyDescent="0.6">
      <c r="A36" s="4" t="s">
        <v>158</v>
      </c>
      <c r="B36" s="5">
        <v>0</v>
      </c>
      <c r="C36" s="5">
        <v>0</v>
      </c>
      <c r="D36" s="5">
        <f>-1*Table6[[#This Row],[-2421926872.0000]]</f>
        <v>0</v>
      </c>
      <c r="E36" s="5">
        <v>0</v>
      </c>
      <c r="F36" s="5">
        <f>Table6[[#This Row],[2072085795]]-Table6[[#This Row],[Column1]]</f>
        <v>0</v>
      </c>
      <c r="G36" s="5">
        <v>38797756</v>
      </c>
      <c r="H36" s="5">
        <v>413595395116</v>
      </c>
      <c r="I36" s="5">
        <f>-1*Table6[[#This Row],[-194944029420.0000]]</f>
        <v>346154349679</v>
      </c>
      <c r="J36" s="5">
        <v>-346154349679</v>
      </c>
      <c r="K36" s="5">
        <f>Table6[[#This Row],[212568975316]]-Table6[[#This Row],[Column2]]</f>
        <v>67441045437</v>
      </c>
    </row>
    <row r="37" spans="1:11" ht="23.1" customHeight="1" x14ac:dyDescent="0.6">
      <c r="A37" s="4" t="s">
        <v>138</v>
      </c>
      <c r="B37" s="5">
        <v>1100000</v>
      </c>
      <c r="C37" s="5">
        <v>5359033062</v>
      </c>
      <c r="D37" s="5">
        <f>-1*Table6[[#This Row],[-2421926872.0000]]</f>
        <v>4243442569</v>
      </c>
      <c r="E37" s="5">
        <v>-4243442569</v>
      </c>
      <c r="F37" s="5">
        <f>Table6[[#This Row],[2072085795]]-Table6[[#This Row],[Column1]]</f>
        <v>1115590493</v>
      </c>
      <c r="G37" s="5">
        <v>52138861</v>
      </c>
      <c r="H37" s="5">
        <v>247647131457</v>
      </c>
      <c r="I37" s="5">
        <f>-1*Table6[[#This Row],[-194944029420.0000]]</f>
        <v>167822468189</v>
      </c>
      <c r="J37" s="5">
        <v>-167822468189</v>
      </c>
      <c r="K37" s="5">
        <f>Table6[[#This Row],[212568975316]]-Table6[[#This Row],[Column2]]</f>
        <v>79824663268</v>
      </c>
    </row>
    <row r="38" spans="1:11" ht="23.1" customHeight="1" x14ac:dyDescent="0.6">
      <c r="A38" s="4" t="s">
        <v>143</v>
      </c>
      <c r="B38" s="5">
        <v>570000</v>
      </c>
      <c r="C38" s="5">
        <v>5249067733</v>
      </c>
      <c r="D38" s="5">
        <f>-1*Table6[[#This Row],[-2421926872.0000]]</f>
        <v>4918195163</v>
      </c>
      <c r="E38" s="5">
        <v>-4918195163</v>
      </c>
      <c r="F38" s="5">
        <f>Table6[[#This Row],[2072085795]]-Table6[[#This Row],[Column1]]</f>
        <v>330872570</v>
      </c>
      <c r="G38" s="5">
        <v>15238446</v>
      </c>
      <c r="H38" s="5">
        <v>157490222345</v>
      </c>
      <c r="I38" s="5">
        <f>-1*Table6[[#This Row],[-194944029420.0000]]</f>
        <v>131236847043</v>
      </c>
      <c r="J38" s="5">
        <v>-131236847043</v>
      </c>
      <c r="K38" s="5">
        <f>Table6[[#This Row],[212568975316]]-Table6[[#This Row],[Column2]]</f>
        <v>26253375302</v>
      </c>
    </row>
    <row r="39" spans="1:11" ht="23.1" customHeight="1" x14ac:dyDescent="0.6">
      <c r="A39" s="4" t="s">
        <v>145</v>
      </c>
      <c r="B39" s="5">
        <v>0</v>
      </c>
      <c r="C39" s="5">
        <v>0</v>
      </c>
      <c r="D39" s="5">
        <f>-1*Table6[[#This Row],[-2421926872.0000]]</f>
        <v>0</v>
      </c>
      <c r="E39" s="5">
        <v>0</v>
      </c>
      <c r="F39" s="5">
        <f>Table6[[#This Row],[2072085795]]-Table6[[#This Row],[Column1]]</f>
        <v>0</v>
      </c>
      <c r="G39" s="5">
        <v>54805679</v>
      </c>
      <c r="H39" s="5">
        <v>900957310816</v>
      </c>
      <c r="I39" s="5">
        <f>-1*Table6[[#This Row],[-194944029420.0000]]</f>
        <v>717633967520</v>
      </c>
      <c r="J39" s="5">
        <v>-717633967520</v>
      </c>
      <c r="K39" s="5">
        <f>Table6[[#This Row],[212568975316]]-Table6[[#This Row],[Column2]]</f>
        <v>183323343296</v>
      </c>
    </row>
    <row r="40" spans="1:11" ht="23.1" customHeight="1" x14ac:dyDescent="0.6">
      <c r="A40" s="4" t="s">
        <v>171</v>
      </c>
      <c r="B40" s="5">
        <v>17268820</v>
      </c>
      <c r="C40" s="5">
        <v>32312533388</v>
      </c>
      <c r="D40" s="5">
        <f>-1*Table6[[#This Row],[-2421926872.0000]]</f>
        <v>37340045199</v>
      </c>
      <c r="E40" s="5">
        <v>-37340045199</v>
      </c>
      <c r="F40" s="5">
        <f>Table6[[#This Row],[2072085795]]-Table6[[#This Row],[Column1]]</f>
        <v>-5027511811</v>
      </c>
      <c r="G40" s="5">
        <v>92903232</v>
      </c>
      <c r="H40" s="5">
        <v>204137289150</v>
      </c>
      <c r="I40" s="5">
        <f>-1*Table6[[#This Row],[-194944029420.0000]]</f>
        <v>202186135379</v>
      </c>
      <c r="J40" s="5">
        <v>-202186135379</v>
      </c>
      <c r="K40" s="5">
        <f>Table6[[#This Row],[212568975316]]-Table6[[#This Row],[Column2]]</f>
        <v>1951153771</v>
      </c>
    </row>
    <row r="41" spans="1:11" ht="23.1" customHeight="1" x14ac:dyDescent="0.6">
      <c r="A41" s="4" t="s">
        <v>160</v>
      </c>
      <c r="B41" s="5">
        <v>0</v>
      </c>
      <c r="C41" s="5">
        <v>0</v>
      </c>
      <c r="D41" s="5">
        <f>-1*Table6[[#This Row],[-2421926872.0000]]</f>
        <v>0</v>
      </c>
      <c r="E41" s="5">
        <v>0</v>
      </c>
      <c r="F41" s="5">
        <f>Table6[[#This Row],[2072085795]]-Table6[[#This Row],[Column1]]</f>
        <v>0</v>
      </c>
      <c r="G41" s="5">
        <v>114778907</v>
      </c>
      <c r="H41" s="5">
        <v>1887762586499</v>
      </c>
      <c r="I41" s="5">
        <f>-1*Table6[[#This Row],[-194944029420.0000]]+22685091</f>
        <v>1573871322929</v>
      </c>
      <c r="J41" s="5">
        <v>-1573848637838</v>
      </c>
      <c r="K41" s="5">
        <f>Table6[[#This Row],[212568975316]]-Table6[[#This Row],[Column2]]</f>
        <v>313891263570</v>
      </c>
    </row>
    <row r="42" spans="1:11" ht="23.1" customHeight="1" x14ac:dyDescent="0.6">
      <c r="A42" s="4" t="s">
        <v>131</v>
      </c>
      <c r="B42" s="5">
        <v>134763</v>
      </c>
      <c r="C42" s="5">
        <v>3829401414</v>
      </c>
      <c r="D42" s="5">
        <f>-1*Table6[[#This Row],[-2421926872.0000]]</f>
        <v>3976638147</v>
      </c>
      <c r="E42" s="5">
        <v>-3976638147</v>
      </c>
      <c r="F42" s="5">
        <f>Table6[[#This Row],[2072085795]]-Table6[[#This Row],[Column1]]</f>
        <v>-147236733</v>
      </c>
      <c r="G42" s="5">
        <v>5278453</v>
      </c>
      <c r="H42" s="5">
        <v>182376743678</v>
      </c>
      <c r="I42" s="5">
        <f>-1*Table6[[#This Row],[-194944029420.0000]]</f>
        <v>166854720707</v>
      </c>
      <c r="J42" s="5">
        <v>-166854720707</v>
      </c>
      <c r="K42" s="5">
        <f>Table6[[#This Row],[212568975316]]-Table6[[#This Row],[Column2]]</f>
        <v>15522022971</v>
      </c>
    </row>
    <row r="43" spans="1:11" ht="23.1" customHeight="1" x14ac:dyDescent="0.6">
      <c r="A43" s="4" t="s">
        <v>125</v>
      </c>
      <c r="B43" s="5">
        <v>2001</v>
      </c>
      <c r="C43" s="5">
        <v>74299329</v>
      </c>
      <c r="D43" s="5">
        <f>-1*Table6[[#This Row],[-2421926872.0000]]</f>
        <v>80136794</v>
      </c>
      <c r="E43" s="5">
        <v>-80136794</v>
      </c>
      <c r="F43" s="5">
        <f>Table6[[#This Row],[2072085795]]-Table6[[#This Row],[Column1]]</f>
        <v>-5837465</v>
      </c>
      <c r="G43" s="5">
        <v>1760254</v>
      </c>
      <c r="H43" s="5">
        <v>75442504995</v>
      </c>
      <c r="I43" s="5">
        <f>-1*Table6[[#This Row],[-194944029420.0000]]</f>
        <v>68268476971</v>
      </c>
      <c r="J43" s="5">
        <v>-68268476971</v>
      </c>
      <c r="K43" s="5">
        <f>Table6[[#This Row],[212568975316]]-Table6[[#This Row],[Column2]]</f>
        <v>7174028024</v>
      </c>
    </row>
    <row r="44" spans="1:11" ht="23.1" customHeight="1" x14ac:dyDescent="0.6">
      <c r="A44" s="4" t="s">
        <v>180</v>
      </c>
      <c r="B44" s="5">
        <v>295122</v>
      </c>
      <c r="C44" s="5">
        <v>12316988287</v>
      </c>
      <c r="D44" s="5">
        <f>-1*Table6[[#This Row],[-2421926872.0000]]</f>
        <v>11480792497</v>
      </c>
      <c r="E44" s="5">
        <v>-11480792497</v>
      </c>
      <c r="F44" s="5">
        <f>Table6[[#This Row],[2072085795]]-Table6[[#This Row],[Column1]]</f>
        <v>836195790</v>
      </c>
      <c r="G44" s="5">
        <v>2028783</v>
      </c>
      <c r="H44" s="5">
        <v>93716649620</v>
      </c>
      <c r="I44" s="5">
        <f>-1*Table6[[#This Row],[-194944029420.0000]]</f>
        <v>88229355284</v>
      </c>
      <c r="J44" s="5">
        <v>-88229355284</v>
      </c>
      <c r="K44" s="5">
        <f>Table6[[#This Row],[212568975316]]-Table6[[#This Row],[Column2]]</f>
        <v>5487294336</v>
      </c>
    </row>
    <row r="45" spans="1:11" ht="23.1" customHeight="1" x14ac:dyDescent="0.6">
      <c r="A45" s="4" t="s">
        <v>179</v>
      </c>
      <c r="B45" s="5">
        <v>27787</v>
      </c>
      <c r="C45" s="5">
        <v>1648562973</v>
      </c>
      <c r="D45" s="5">
        <f>-1*Table6[[#This Row],[-2421926872.0000]]</f>
        <v>1695330885</v>
      </c>
      <c r="E45" s="5">
        <v>-1695330885</v>
      </c>
      <c r="F45" s="5">
        <f>Table6[[#This Row],[2072085795]]-Table6[[#This Row],[Column1]]</f>
        <v>-46767912</v>
      </c>
      <c r="G45" s="5">
        <v>1672960</v>
      </c>
      <c r="H45" s="5">
        <v>101691141352</v>
      </c>
      <c r="I45" s="5">
        <f>-1*Table6[[#This Row],[-194944029420.0000]]</f>
        <v>94677576450</v>
      </c>
      <c r="J45" s="5">
        <v>-94677576450</v>
      </c>
      <c r="K45" s="5">
        <f>Table6[[#This Row],[212568975316]]-Table6[[#This Row],[Column2]]</f>
        <v>7013564902</v>
      </c>
    </row>
    <row r="46" spans="1:11" ht="23.1" customHeight="1" x14ac:dyDescent="0.6">
      <c r="A46" s="4" t="s">
        <v>148</v>
      </c>
      <c r="B46" s="5">
        <v>16421</v>
      </c>
      <c r="C46" s="5">
        <v>392565980</v>
      </c>
      <c r="D46" s="5">
        <f>-1*Table6[[#This Row],[-2421926872.0000]]</f>
        <v>353718956</v>
      </c>
      <c r="E46" s="5">
        <v>-353718956</v>
      </c>
      <c r="F46" s="5">
        <f>Table6[[#This Row],[2072085795]]-Table6[[#This Row],[Column1]]</f>
        <v>38847024</v>
      </c>
      <c r="G46" s="5">
        <v>4097246</v>
      </c>
      <c r="H46" s="5">
        <v>93833268122</v>
      </c>
      <c r="I46" s="5">
        <f>-1*Table6[[#This Row],[-194944029420.0000]]</f>
        <v>83330752430</v>
      </c>
      <c r="J46" s="5">
        <v>-83330752430</v>
      </c>
      <c r="K46" s="5">
        <f>Table6[[#This Row],[212568975316]]-Table6[[#This Row],[Column2]]</f>
        <v>10502515692</v>
      </c>
    </row>
    <row r="47" spans="1:11" ht="23.1" customHeight="1" x14ac:dyDescent="0.6">
      <c r="A47" s="4" t="s">
        <v>188</v>
      </c>
      <c r="B47" s="5">
        <v>1072378</v>
      </c>
      <c r="C47" s="5">
        <v>23161617501</v>
      </c>
      <c r="D47" s="5">
        <f>-1*Table6[[#This Row],[-2421926872.0000]]</f>
        <v>24634939307</v>
      </c>
      <c r="E47" s="5">
        <v>-24634939307</v>
      </c>
      <c r="F47" s="5">
        <f>Table6[[#This Row],[2072085795]]-Table6[[#This Row],[Column1]]</f>
        <v>-1473321806</v>
      </c>
      <c r="G47" s="5">
        <v>6805073</v>
      </c>
      <c r="H47" s="5">
        <v>171323302842</v>
      </c>
      <c r="I47" s="5">
        <f>-1*Table6[[#This Row],[-194944029420.0000]]</f>
        <v>163117392242</v>
      </c>
      <c r="J47" s="5">
        <v>-163117392242</v>
      </c>
      <c r="K47" s="5">
        <f>Table6[[#This Row],[212568975316]]-Table6[[#This Row],[Column2]]</f>
        <v>8205910600</v>
      </c>
    </row>
    <row r="48" spans="1:11" ht="23.1" customHeight="1" x14ac:dyDescent="0.6">
      <c r="A48" s="4" t="s">
        <v>116</v>
      </c>
      <c r="B48" s="5">
        <v>3478832</v>
      </c>
      <c r="C48" s="5">
        <v>22602438482</v>
      </c>
      <c r="D48" s="5">
        <f>-1*Table6[[#This Row],[-2421926872.0000]]</f>
        <v>22275784909</v>
      </c>
      <c r="E48" s="5">
        <v>-22275784909</v>
      </c>
      <c r="F48" s="5">
        <f>Table6[[#This Row],[2072085795]]-Table6[[#This Row],[Column1]]</f>
        <v>326653573</v>
      </c>
      <c r="G48" s="5">
        <v>33817000</v>
      </c>
      <c r="H48" s="5">
        <v>234739340208</v>
      </c>
      <c r="I48" s="5">
        <f>-1*Table6[[#This Row],[-194944029420.0000]]</f>
        <v>198682970653</v>
      </c>
      <c r="J48" s="5">
        <v>-198682970653</v>
      </c>
      <c r="K48" s="5">
        <f>Table6[[#This Row],[212568975316]]-Table6[[#This Row],[Column2]]</f>
        <v>36056369555</v>
      </c>
    </row>
    <row r="49" spans="1:11" ht="23.1" customHeight="1" x14ac:dyDescent="0.6">
      <c r="A49" s="4" t="s">
        <v>146</v>
      </c>
      <c r="B49" s="5">
        <v>55069</v>
      </c>
      <c r="C49" s="5">
        <v>2899947235</v>
      </c>
      <c r="D49" s="5">
        <f>-1*Table6[[#This Row],[-2421926872.0000]]</f>
        <v>2764195843</v>
      </c>
      <c r="E49" s="5">
        <v>-2764195843</v>
      </c>
      <c r="F49" s="5">
        <f>Table6[[#This Row],[2072085795]]-Table6[[#This Row],[Column1]]</f>
        <v>135751392</v>
      </c>
      <c r="G49" s="5">
        <v>1901724</v>
      </c>
      <c r="H49" s="5">
        <v>102952791507</v>
      </c>
      <c r="I49" s="5">
        <f>-1*Table6[[#This Row],[-194944029420.0000]]</f>
        <v>95366116039</v>
      </c>
      <c r="J49" s="5">
        <v>-95366116039</v>
      </c>
      <c r="K49" s="5">
        <f>Table6[[#This Row],[212568975316]]-Table6[[#This Row],[Column2]]</f>
        <v>7586675468</v>
      </c>
    </row>
    <row r="50" spans="1:11" ht="23.1" customHeight="1" x14ac:dyDescent="0.6">
      <c r="A50" s="4" t="s">
        <v>115</v>
      </c>
      <c r="B50" s="5">
        <v>1895740</v>
      </c>
      <c r="C50" s="5">
        <v>56173907848</v>
      </c>
      <c r="D50" s="5">
        <f>-1*Table6[[#This Row],[-2421926872.0000]]</f>
        <v>55657256825</v>
      </c>
      <c r="E50" s="5">
        <v>-55657256825</v>
      </c>
      <c r="F50" s="5">
        <f>Table6[[#This Row],[2072085795]]-Table6[[#This Row],[Column1]]</f>
        <v>516651023</v>
      </c>
      <c r="G50" s="5">
        <v>5699435</v>
      </c>
      <c r="H50" s="5">
        <v>182223212360</v>
      </c>
      <c r="I50" s="5">
        <f>-1*Table6[[#This Row],[-194944029420.0000]]</f>
        <v>171116330138</v>
      </c>
      <c r="J50" s="5">
        <v>-171116330138</v>
      </c>
      <c r="K50" s="5">
        <f>Table6[[#This Row],[212568975316]]-Table6[[#This Row],[Column2]]</f>
        <v>11106882222</v>
      </c>
    </row>
    <row r="51" spans="1:11" ht="23.1" customHeight="1" x14ac:dyDescent="0.6">
      <c r="A51" s="4" t="s">
        <v>178</v>
      </c>
      <c r="B51" s="5">
        <v>110812</v>
      </c>
      <c r="C51" s="5">
        <v>2315070441</v>
      </c>
      <c r="D51" s="5">
        <f>-1*Table6[[#This Row],[-2421926872.0000]]</f>
        <v>2388014284</v>
      </c>
      <c r="E51" s="5">
        <v>-2388014284</v>
      </c>
      <c r="F51" s="5">
        <f>Table6[[#This Row],[2072085795]]-Table6[[#This Row],[Column1]]</f>
        <v>-72943843</v>
      </c>
      <c r="G51" s="5">
        <v>3628634</v>
      </c>
      <c r="H51" s="5">
        <v>82152729945</v>
      </c>
      <c r="I51" s="5">
        <f>-1*Table6[[#This Row],[-194944029420.0000]]</f>
        <v>78559262894</v>
      </c>
      <c r="J51" s="5">
        <v>-78559262894</v>
      </c>
      <c r="K51" s="5">
        <f>Table6[[#This Row],[212568975316]]-Table6[[#This Row],[Column2]]</f>
        <v>3593467051</v>
      </c>
    </row>
    <row r="52" spans="1:11" ht="23.1" customHeight="1" x14ac:dyDescent="0.6">
      <c r="A52" s="4" t="s">
        <v>130</v>
      </c>
      <c r="B52" s="5">
        <v>2500</v>
      </c>
      <c r="C52" s="5">
        <v>49862079</v>
      </c>
      <c r="D52" s="5">
        <f>-1*Table6[[#This Row],[-2421926872.0000]]</f>
        <v>49748288</v>
      </c>
      <c r="E52" s="5">
        <v>-49748288</v>
      </c>
      <c r="F52" s="5">
        <f>Table6[[#This Row],[2072085795]]-Table6[[#This Row],[Column1]]</f>
        <v>113791</v>
      </c>
      <c r="G52" s="5">
        <v>9044536</v>
      </c>
      <c r="H52" s="5">
        <v>172315826267</v>
      </c>
      <c r="I52" s="5">
        <f>-1*Table6[[#This Row],[-194944029420.0000]]</f>
        <v>151691065700</v>
      </c>
      <c r="J52" s="5">
        <v>-151691065700</v>
      </c>
      <c r="K52" s="5">
        <f>Table6[[#This Row],[212568975316]]-Table6[[#This Row],[Column2]]</f>
        <v>20624760567</v>
      </c>
    </row>
    <row r="53" spans="1:11" ht="23.1" customHeight="1" x14ac:dyDescent="0.6">
      <c r="A53" s="4" t="s">
        <v>119</v>
      </c>
      <c r="B53" s="5">
        <v>1700308</v>
      </c>
      <c r="C53" s="5">
        <v>36853624404</v>
      </c>
      <c r="D53" s="5">
        <f>-1*Table6[[#This Row],[-2421926872.0000]]</f>
        <v>33422617040</v>
      </c>
      <c r="E53" s="5">
        <v>-33422617040</v>
      </c>
      <c r="F53" s="5">
        <f>Table6[[#This Row],[2072085795]]-Table6[[#This Row],[Column1]]</f>
        <v>3431007364</v>
      </c>
      <c r="G53" s="5">
        <v>10831638</v>
      </c>
      <c r="H53" s="5">
        <v>217195813290</v>
      </c>
      <c r="I53" s="5">
        <f>-1*Table6[[#This Row],[-194944029420.0000]]</f>
        <v>212607762707</v>
      </c>
      <c r="J53" s="5">
        <v>-212607762707</v>
      </c>
      <c r="K53" s="5">
        <f>Table6[[#This Row],[212568975316]]-Table6[[#This Row],[Column2]]</f>
        <v>4588050583</v>
      </c>
    </row>
    <row r="54" spans="1:11" ht="23.1" customHeight="1" x14ac:dyDescent="0.6">
      <c r="A54" s="4" t="s">
        <v>162</v>
      </c>
      <c r="B54" s="5">
        <v>63173</v>
      </c>
      <c r="C54" s="5">
        <v>5316182093</v>
      </c>
      <c r="D54" s="5">
        <f>-1*Table6[[#This Row],[-2421926872.0000]]</f>
        <v>3639408080</v>
      </c>
      <c r="E54" s="5">
        <v>-3639408080</v>
      </c>
      <c r="F54" s="5">
        <f>Table6[[#This Row],[2072085795]]-Table6[[#This Row],[Column1]]</f>
        <v>1676774013</v>
      </c>
      <c r="G54" s="5">
        <v>5141896</v>
      </c>
      <c r="H54" s="5">
        <v>402065549174</v>
      </c>
      <c r="I54" s="5">
        <f>-1*Table6[[#This Row],[-194944029420.0000]]</f>
        <v>265634362249</v>
      </c>
      <c r="J54" s="5">
        <v>-265634362249</v>
      </c>
      <c r="K54" s="5">
        <f>Table6[[#This Row],[212568975316]]-Table6[[#This Row],[Column2]]</f>
        <v>136431186925</v>
      </c>
    </row>
    <row r="55" spans="1:11" ht="23.1" customHeight="1" x14ac:dyDescent="0.6">
      <c r="A55" s="4" t="s">
        <v>156</v>
      </c>
      <c r="B55" s="5">
        <v>74300</v>
      </c>
      <c r="C55" s="5">
        <v>2853896955</v>
      </c>
      <c r="D55" s="5">
        <f>-1*Table6[[#This Row],[-2421926872.0000]]</f>
        <v>2271230121</v>
      </c>
      <c r="E55" s="5">
        <v>-2271230121</v>
      </c>
      <c r="F55" s="5">
        <f>Table6[[#This Row],[2072085795]]-Table6[[#This Row],[Column1]]</f>
        <v>582666834</v>
      </c>
      <c r="G55" s="5">
        <v>4856974</v>
      </c>
      <c r="H55" s="5">
        <v>164235735402</v>
      </c>
      <c r="I55" s="5">
        <f>-1*Table6[[#This Row],[-194944029420.0000]]</f>
        <v>135878909367</v>
      </c>
      <c r="J55" s="5">
        <v>-135878909367</v>
      </c>
      <c r="K55" s="5">
        <f>Table6[[#This Row],[212568975316]]-Table6[[#This Row],[Column2]]</f>
        <v>28356826035</v>
      </c>
    </row>
    <row r="56" spans="1:11" ht="23.1" customHeight="1" x14ac:dyDescent="0.6">
      <c r="A56" s="4" t="s">
        <v>128</v>
      </c>
      <c r="B56" s="5">
        <v>55702</v>
      </c>
      <c r="C56" s="5">
        <v>935556323</v>
      </c>
      <c r="D56" s="5">
        <f>-1*Table6[[#This Row],[-2421926872.0000]]</f>
        <v>1009083925</v>
      </c>
      <c r="E56" s="5">
        <v>-1009083925</v>
      </c>
      <c r="F56" s="5">
        <f>Table6[[#This Row],[2072085795]]-Table6[[#This Row],[Column1]]</f>
        <v>-73527602</v>
      </c>
      <c r="G56" s="5">
        <v>8302079</v>
      </c>
      <c r="H56" s="5">
        <v>163869456029</v>
      </c>
      <c r="I56" s="5">
        <f>-1*Table6[[#This Row],[-194944029420.0000]]</f>
        <v>146895947172</v>
      </c>
      <c r="J56" s="5">
        <v>-146895947172</v>
      </c>
      <c r="K56" s="5">
        <f>Table6[[#This Row],[212568975316]]-Table6[[#This Row],[Column2]]</f>
        <v>16973508857</v>
      </c>
    </row>
    <row r="57" spans="1:11" ht="23.1" customHeight="1" x14ac:dyDescent="0.6">
      <c r="A57" s="4" t="s">
        <v>132</v>
      </c>
      <c r="B57" s="5">
        <v>1211493</v>
      </c>
      <c r="C57" s="5">
        <v>56169219033</v>
      </c>
      <c r="D57" s="5">
        <f>-1*Table6[[#This Row],[-2421926872.0000]]</f>
        <v>54212377372</v>
      </c>
      <c r="E57" s="5">
        <v>-54212377372</v>
      </c>
      <c r="F57" s="5">
        <f>Table6[[#This Row],[2072085795]]-Table6[[#This Row],[Column1]]</f>
        <v>1956841661</v>
      </c>
      <c r="G57" s="5">
        <v>4844010</v>
      </c>
      <c r="H57" s="5">
        <v>226376840097</v>
      </c>
      <c r="I57" s="5">
        <f>-1*Table6[[#This Row],[-194944029420.0000]]</f>
        <v>230133951385</v>
      </c>
      <c r="J57" s="5">
        <v>-230133951385</v>
      </c>
      <c r="K57" s="5">
        <f>Table6[[#This Row],[212568975316]]-Table6[[#This Row],[Column2]]</f>
        <v>-3757111288</v>
      </c>
    </row>
    <row r="58" spans="1:11" ht="23.1" customHeight="1" x14ac:dyDescent="0.6">
      <c r="A58" s="4" t="s">
        <v>166</v>
      </c>
      <c r="B58" s="5">
        <v>483618</v>
      </c>
      <c r="C58" s="5">
        <v>39696794790</v>
      </c>
      <c r="D58" s="5">
        <f>-1*Table6[[#This Row],[-2421926872.0000]]</f>
        <v>43433519818</v>
      </c>
      <c r="E58" s="5">
        <v>-43433519818</v>
      </c>
      <c r="F58" s="5">
        <f>Table6[[#This Row],[2072085795]]-Table6[[#This Row],[Column1]]</f>
        <v>-3736725028</v>
      </c>
      <c r="G58" s="5">
        <v>1173528</v>
      </c>
      <c r="H58" s="5">
        <v>105205671475</v>
      </c>
      <c r="I58" s="5">
        <f>-1*Table6[[#This Row],[-194944029420.0000]]</f>
        <v>107841628427</v>
      </c>
      <c r="J58" s="5">
        <v>-107841628427</v>
      </c>
      <c r="K58" s="5">
        <f>Table6[[#This Row],[212568975316]]-Table6[[#This Row],[Column2]]</f>
        <v>-2635956952</v>
      </c>
    </row>
    <row r="59" spans="1:11" ht="23.1" customHeight="1" x14ac:dyDescent="0.6">
      <c r="A59" s="4" t="s">
        <v>185</v>
      </c>
      <c r="B59" s="5">
        <v>131451</v>
      </c>
      <c r="C59" s="5">
        <v>3384271012</v>
      </c>
      <c r="D59" s="5">
        <f>-1*Table6[[#This Row],[-2421926872.0000]]</f>
        <v>3360895698</v>
      </c>
      <c r="E59" s="5">
        <v>-3360895698</v>
      </c>
      <c r="F59" s="5">
        <f>Table6[[#This Row],[2072085795]]-Table6[[#This Row],[Column1]]</f>
        <v>23375314</v>
      </c>
      <c r="G59" s="5">
        <v>8428807</v>
      </c>
      <c r="H59" s="5">
        <v>219662851171</v>
      </c>
      <c r="I59" s="5">
        <f>-1*Table6[[#This Row],[-194944029420.0000]]</f>
        <v>170377700272</v>
      </c>
      <c r="J59" s="5">
        <v>-170377700272</v>
      </c>
      <c r="K59" s="5">
        <f>Table6[[#This Row],[212568975316]]-Table6[[#This Row],[Column2]]</f>
        <v>49285150899</v>
      </c>
    </row>
    <row r="60" spans="1:11" ht="23.1" customHeight="1" x14ac:dyDescent="0.6">
      <c r="A60" s="4" t="s">
        <v>117</v>
      </c>
      <c r="B60" s="5">
        <v>904293</v>
      </c>
      <c r="C60" s="5">
        <v>27732562911</v>
      </c>
      <c r="D60" s="5">
        <f>-1*Table6[[#This Row],[-2421926872.0000]]</f>
        <v>24765756400</v>
      </c>
      <c r="E60" s="5">
        <v>-24765756400</v>
      </c>
      <c r="F60" s="5">
        <f>Table6[[#This Row],[2072085795]]-Table6[[#This Row],[Column1]]</f>
        <v>2966806511</v>
      </c>
      <c r="G60" s="5">
        <v>5960151</v>
      </c>
      <c r="H60" s="5">
        <v>183610326748</v>
      </c>
      <c r="I60" s="5">
        <f>-1*Table6[[#This Row],[-194944029420.0000]]</f>
        <v>162070715107</v>
      </c>
      <c r="J60" s="5">
        <v>-162070715107</v>
      </c>
      <c r="K60" s="5">
        <f>Table6[[#This Row],[212568975316]]-Table6[[#This Row],[Column2]]</f>
        <v>21539611641</v>
      </c>
    </row>
    <row r="61" spans="1:11" ht="23.1" customHeight="1" x14ac:dyDescent="0.6">
      <c r="A61" s="4" t="s">
        <v>142</v>
      </c>
      <c r="B61" s="5">
        <v>1179436</v>
      </c>
      <c r="C61" s="5">
        <v>17906299959</v>
      </c>
      <c r="D61" s="5">
        <f>-1*Table6[[#This Row],[-2421926872.0000]]</f>
        <v>16712193877</v>
      </c>
      <c r="E61" s="5">
        <v>-16712193877</v>
      </c>
      <c r="F61" s="5">
        <f>Table6[[#This Row],[2072085795]]-Table6[[#This Row],[Column1]]</f>
        <v>1194106082</v>
      </c>
      <c r="G61" s="5">
        <v>11901602</v>
      </c>
      <c r="H61" s="5">
        <v>189375079770</v>
      </c>
      <c r="I61" s="5">
        <f>-1*Table6[[#This Row],[-194944029420.0000]]</f>
        <v>166321211460</v>
      </c>
      <c r="J61" s="5">
        <v>-166321211460</v>
      </c>
      <c r="K61" s="5">
        <f>Table6[[#This Row],[212568975316]]-Table6[[#This Row],[Column2]]</f>
        <v>23053868310</v>
      </c>
    </row>
    <row r="62" spans="1:11" ht="23.1" customHeight="1" x14ac:dyDescent="0.6">
      <c r="A62" s="4" t="s">
        <v>172</v>
      </c>
      <c r="B62" s="5">
        <v>7874170</v>
      </c>
      <c r="C62" s="5">
        <v>21220775551</v>
      </c>
      <c r="D62" s="5">
        <f>-1*Table6[[#This Row],[-2421926872.0000]]</f>
        <v>20534959099</v>
      </c>
      <c r="E62" s="5">
        <v>-20534959099</v>
      </c>
      <c r="F62" s="5">
        <f>Table6[[#This Row],[2072085795]]-Table6[[#This Row],[Column1]]</f>
        <v>685816452</v>
      </c>
      <c r="G62" s="5">
        <v>26566849</v>
      </c>
      <c r="H62" s="5">
        <v>74503291724</v>
      </c>
      <c r="I62" s="5">
        <f>-1*Table6[[#This Row],[-194944029420.0000]]</f>
        <v>75144228348</v>
      </c>
      <c r="J62" s="5">
        <v>-75144228348</v>
      </c>
      <c r="K62" s="5">
        <f>Table6[[#This Row],[212568975316]]-Table6[[#This Row],[Column2]]</f>
        <v>-640936624</v>
      </c>
    </row>
    <row r="63" spans="1:11" ht="23.1" customHeight="1" x14ac:dyDescent="0.6">
      <c r="A63" s="4" t="s">
        <v>120</v>
      </c>
      <c r="B63" s="5">
        <v>3178554</v>
      </c>
      <c r="C63" s="5">
        <v>24660079861</v>
      </c>
      <c r="D63" s="5">
        <f>-1*Table6[[#This Row],[-2421926872.0000]]</f>
        <v>23118420150</v>
      </c>
      <c r="E63" s="5">
        <v>-23118420150</v>
      </c>
      <c r="F63" s="5">
        <f>Table6[[#This Row],[2072085795]]-Table6[[#This Row],[Column1]]</f>
        <v>1541659711</v>
      </c>
      <c r="G63" s="5">
        <v>11876824</v>
      </c>
      <c r="H63" s="5">
        <v>103301727779</v>
      </c>
      <c r="I63" s="5">
        <f>-1*Table6[[#This Row],[-194944029420.0000]]</f>
        <v>83109497106</v>
      </c>
      <c r="J63" s="5">
        <v>-83109497106</v>
      </c>
      <c r="K63" s="5">
        <f>Table6[[#This Row],[212568975316]]-Table6[[#This Row],[Column2]]</f>
        <v>20192230673</v>
      </c>
    </row>
    <row r="64" spans="1:11" ht="23.1" customHeight="1" x14ac:dyDescent="0.6">
      <c r="A64" s="4" t="s">
        <v>170</v>
      </c>
      <c r="B64" s="5">
        <v>0</v>
      </c>
      <c r="C64" s="5">
        <v>0</v>
      </c>
      <c r="D64" s="5">
        <f>-1*Table6[[#This Row],[-2421926872.0000]]</f>
        <v>0</v>
      </c>
      <c r="E64" s="5">
        <v>0</v>
      </c>
      <c r="F64" s="5">
        <f>Table6[[#This Row],[2072085795]]-Table6[[#This Row],[Column1]]</f>
        <v>0</v>
      </c>
      <c r="G64" s="5">
        <v>20976838</v>
      </c>
      <c r="H64" s="5">
        <v>58991532236</v>
      </c>
      <c r="I64" s="5">
        <f>-1*Table6[[#This Row],[-194944029420.0000]]</f>
        <v>51095483895</v>
      </c>
      <c r="J64" s="5">
        <v>-51095483895</v>
      </c>
      <c r="K64" s="5">
        <f>Table6[[#This Row],[212568975316]]-Table6[[#This Row],[Column2]]</f>
        <v>7896048341</v>
      </c>
    </row>
    <row r="65" spans="1:11" ht="23.1" customHeight="1" x14ac:dyDescent="0.6">
      <c r="A65" s="4" t="s">
        <v>144</v>
      </c>
      <c r="B65" s="5">
        <v>0</v>
      </c>
      <c r="C65" s="5">
        <v>0</v>
      </c>
      <c r="D65" s="5">
        <f>-1*Table6[[#This Row],[-2421926872.0000]]</f>
        <v>0</v>
      </c>
      <c r="E65" s="5">
        <v>0</v>
      </c>
      <c r="F65" s="5">
        <f>Table6[[#This Row],[2072085795]]-Table6[[#This Row],[Column1]]</f>
        <v>0</v>
      </c>
      <c r="G65" s="5">
        <v>2448022</v>
      </c>
      <c r="H65" s="5">
        <v>65118220654</v>
      </c>
      <c r="I65" s="5">
        <f>-1*Table6[[#This Row],[-194944029420.0000]]</f>
        <v>56854490873</v>
      </c>
      <c r="J65" s="5">
        <v>-56854490873</v>
      </c>
      <c r="K65" s="5">
        <f>Table6[[#This Row],[212568975316]]-Table6[[#This Row],[Column2]]</f>
        <v>8263729781</v>
      </c>
    </row>
    <row r="66" spans="1:11" ht="23.1" customHeight="1" x14ac:dyDescent="0.6">
      <c r="A66" s="4" t="s">
        <v>157</v>
      </c>
      <c r="B66" s="5">
        <v>956812</v>
      </c>
      <c r="C66" s="5">
        <v>11589689894</v>
      </c>
      <c r="D66" s="5">
        <f>-1*Table6[[#This Row],[-2421926872.0000]]</f>
        <v>10149361811</v>
      </c>
      <c r="E66" s="5">
        <v>-10149361811</v>
      </c>
      <c r="F66" s="5">
        <f>Table6[[#This Row],[2072085795]]-Table6[[#This Row],[Column1]]</f>
        <v>1440328083</v>
      </c>
      <c r="G66" s="5">
        <v>5750107</v>
      </c>
      <c r="H66" s="5">
        <v>127536207980</v>
      </c>
      <c r="I66" s="5">
        <f>-1*Table6[[#This Row],[-194944029420.0000]]</f>
        <v>111924946365</v>
      </c>
      <c r="J66" s="5">
        <v>-111924946365</v>
      </c>
      <c r="K66" s="5">
        <f>Table6[[#This Row],[212568975316]]-Table6[[#This Row],[Column2]]</f>
        <v>15611261615</v>
      </c>
    </row>
    <row r="67" spans="1:11" ht="23.1" customHeight="1" x14ac:dyDescent="0.6">
      <c r="A67" s="4" t="s">
        <v>167</v>
      </c>
      <c r="B67" s="5">
        <v>610764</v>
      </c>
      <c r="C67" s="5">
        <v>15787860836</v>
      </c>
      <c r="D67" s="5">
        <f>-1*Table6[[#This Row],[-2421926872.0000]]</f>
        <v>14161987050</v>
      </c>
      <c r="E67" s="5">
        <v>-14161987050</v>
      </c>
      <c r="F67" s="5">
        <f>Table6[[#This Row],[2072085795]]-Table6[[#This Row],[Column1]]</f>
        <v>1625873786</v>
      </c>
      <c r="G67" s="5">
        <v>8376205</v>
      </c>
      <c r="H67" s="5">
        <v>212403036405</v>
      </c>
      <c r="I67" s="5">
        <f>-1*Table6[[#This Row],[-194944029420.0000]]</f>
        <v>196638041362</v>
      </c>
      <c r="J67" s="5">
        <v>-196638041362</v>
      </c>
      <c r="K67" s="5">
        <f>Table6[[#This Row],[212568975316]]-Table6[[#This Row],[Column2]]</f>
        <v>15764995043</v>
      </c>
    </row>
    <row r="68" spans="1:11" ht="23.1" customHeight="1" x14ac:dyDescent="0.6">
      <c r="A68" s="4" t="s">
        <v>189</v>
      </c>
      <c r="B68" s="5">
        <v>444853</v>
      </c>
      <c r="C68" s="5">
        <v>3794463505</v>
      </c>
      <c r="D68" s="5">
        <f>-1*Table6[[#This Row],[-2421926872.0000]]</f>
        <v>3707829629</v>
      </c>
      <c r="E68" s="5">
        <v>-3707829629</v>
      </c>
      <c r="F68" s="5">
        <f>Table6[[#This Row],[2072085795]]-Table6[[#This Row],[Column1]]</f>
        <v>86633876</v>
      </c>
      <c r="G68" s="5">
        <v>4755436</v>
      </c>
      <c r="H68" s="5">
        <v>42654806174</v>
      </c>
      <c r="I68" s="5">
        <f>-1*Table6[[#This Row],[-194944029420.0000]]</f>
        <v>39075846687</v>
      </c>
      <c r="J68" s="5">
        <v>-39075846687</v>
      </c>
      <c r="K68" s="5">
        <f>Table6[[#This Row],[212568975316]]-Table6[[#This Row],[Column2]]</f>
        <v>3578959487</v>
      </c>
    </row>
    <row r="69" spans="1:11" ht="23.1" customHeight="1" x14ac:dyDescent="0.6">
      <c r="A69" s="4" t="s">
        <v>181</v>
      </c>
      <c r="B69" s="5">
        <v>3536525</v>
      </c>
      <c r="C69" s="5">
        <v>24874359937</v>
      </c>
      <c r="D69" s="5">
        <f>-1*Table6[[#This Row],[-2421926872.0000]]</f>
        <v>23676216444</v>
      </c>
      <c r="E69" s="5">
        <v>-23676216444</v>
      </c>
      <c r="F69" s="5">
        <f>Table6[[#This Row],[2072085795]]-Table6[[#This Row],[Column1]]</f>
        <v>1198143493</v>
      </c>
      <c r="G69" s="5">
        <v>10972438</v>
      </c>
      <c r="H69" s="5">
        <v>80748480006</v>
      </c>
      <c r="I69" s="5">
        <f>-1*Table6[[#This Row],[-194944029420.0000]]</f>
        <v>73012728695</v>
      </c>
      <c r="J69" s="5">
        <v>-73012728695</v>
      </c>
      <c r="K69" s="5">
        <f>Table6[[#This Row],[212568975316]]-Table6[[#This Row],[Column2]]</f>
        <v>7735751311</v>
      </c>
    </row>
    <row r="70" spans="1:11" ht="23.1" customHeight="1" x14ac:dyDescent="0.6">
      <c r="A70" s="4" t="s">
        <v>124</v>
      </c>
      <c r="B70" s="5">
        <v>8474661</v>
      </c>
      <c r="C70" s="5">
        <v>29478154933</v>
      </c>
      <c r="D70" s="5">
        <f>-1*Table6[[#This Row],[-2421926872.0000]]</f>
        <v>27701036978</v>
      </c>
      <c r="E70" s="5">
        <v>-27701036978</v>
      </c>
      <c r="F70" s="5">
        <f>Table6[[#This Row],[2072085795]]-Table6[[#This Row],[Column1]]</f>
        <v>1777117955</v>
      </c>
      <c r="G70" s="5">
        <v>78597212</v>
      </c>
      <c r="H70" s="5">
        <v>298872269293</v>
      </c>
      <c r="I70" s="5">
        <f>-1*Table6[[#This Row],[-194944029420.0000]]</f>
        <v>248433076975</v>
      </c>
      <c r="J70" s="5">
        <v>-248433076975</v>
      </c>
      <c r="K70" s="5">
        <f>Table6[[#This Row],[212568975316]]-Table6[[#This Row],[Column2]]</f>
        <v>50439192318</v>
      </c>
    </row>
    <row r="71" spans="1:11" ht="23.1" customHeight="1" x14ac:dyDescent="0.6">
      <c r="A71" s="4" t="s">
        <v>149</v>
      </c>
      <c r="B71" s="5">
        <v>1146785</v>
      </c>
      <c r="C71" s="5">
        <v>13694956906</v>
      </c>
      <c r="D71" s="5">
        <f>-1*Table6[[#This Row],[-2421926872.0000]]</f>
        <v>13109933218</v>
      </c>
      <c r="E71" s="5">
        <v>-13109933218</v>
      </c>
      <c r="F71" s="5">
        <f>Table6[[#This Row],[2072085795]]-Table6[[#This Row],[Column1]]</f>
        <v>585023688</v>
      </c>
      <c r="G71" s="5">
        <v>18779372</v>
      </c>
      <c r="H71" s="5">
        <v>221323286897</v>
      </c>
      <c r="I71" s="5">
        <f>-1*Table6[[#This Row],[-194944029420.0000]]</f>
        <v>205174117702</v>
      </c>
      <c r="J71" s="5">
        <v>-205174117702</v>
      </c>
      <c r="K71" s="5">
        <f>Table6[[#This Row],[212568975316]]-Table6[[#This Row],[Column2]]</f>
        <v>16149169195</v>
      </c>
    </row>
    <row r="72" spans="1:11" ht="23.1" customHeight="1" x14ac:dyDescent="0.6">
      <c r="A72" s="4" t="s">
        <v>165</v>
      </c>
      <c r="B72" s="5">
        <v>530539</v>
      </c>
      <c r="C72" s="5">
        <v>5322315705</v>
      </c>
      <c r="D72" s="5">
        <f>-1*Table6[[#This Row],[-2421926872.0000]]</f>
        <v>4422970399</v>
      </c>
      <c r="E72" s="5">
        <v>-4422970399</v>
      </c>
      <c r="F72" s="5">
        <f>Table6[[#This Row],[2072085795]]-Table6[[#This Row],[Column1]]</f>
        <v>899345306</v>
      </c>
      <c r="G72" s="5">
        <v>4424768</v>
      </c>
      <c r="H72" s="5">
        <v>45782883110</v>
      </c>
      <c r="I72" s="5">
        <f>-1*Table6[[#This Row],[-194944029420.0000]]</f>
        <v>35968996335</v>
      </c>
      <c r="J72" s="5">
        <v>-35968996335</v>
      </c>
      <c r="K72" s="5">
        <f>Table6[[#This Row],[212568975316]]-Table6[[#This Row],[Column2]]</f>
        <v>9813886775</v>
      </c>
    </row>
    <row r="73" spans="1:11" ht="23.1" customHeight="1" x14ac:dyDescent="0.6">
      <c r="A73" s="4" t="s">
        <v>123</v>
      </c>
      <c r="B73" s="5">
        <v>218432</v>
      </c>
      <c r="C73" s="5">
        <v>1825362782</v>
      </c>
      <c r="D73" s="5">
        <f>-1*Table6[[#This Row],[-2421926872.0000]]</f>
        <v>1714816547</v>
      </c>
      <c r="E73" s="5">
        <v>-1714816547</v>
      </c>
      <c r="F73" s="5">
        <f>Table6[[#This Row],[2072085795]]-Table6[[#This Row],[Column1]]</f>
        <v>110546235</v>
      </c>
      <c r="G73" s="5">
        <v>3724432</v>
      </c>
      <c r="H73" s="5">
        <v>34995184380</v>
      </c>
      <c r="I73" s="5">
        <f>-1*Table6[[#This Row],[-194944029420.0000]]</f>
        <v>28777144551</v>
      </c>
      <c r="J73" s="5">
        <v>-28777144551</v>
      </c>
      <c r="K73" s="5">
        <f>Table6[[#This Row],[212568975316]]-Table6[[#This Row],[Column2]]</f>
        <v>6218039829</v>
      </c>
    </row>
    <row r="74" spans="1:11" ht="23.1" customHeight="1" x14ac:dyDescent="0.6">
      <c r="A74" s="4" t="s">
        <v>177</v>
      </c>
      <c r="B74" s="5">
        <v>113336</v>
      </c>
      <c r="C74" s="5">
        <v>8821309702</v>
      </c>
      <c r="D74" s="5">
        <f>-1*Table6[[#This Row],[-2421926872.0000]]</f>
        <v>9500659738</v>
      </c>
      <c r="E74" s="5">
        <v>-9500659738</v>
      </c>
      <c r="F74" s="5">
        <f>Table6[[#This Row],[2072085795]]-Table6[[#This Row],[Column1]]</f>
        <v>-679350036</v>
      </c>
      <c r="G74" s="5">
        <v>2177862</v>
      </c>
      <c r="H74" s="5">
        <v>199393917439</v>
      </c>
      <c r="I74" s="5">
        <f>-1*Table6[[#This Row],[-194944029420.0000]]</f>
        <v>184658296824</v>
      </c>
      <c r="J74" s="5">
        <v>-184658296824</v>
      </c>
      <c r="K74" s="5">
        <f>Table6[[#This Row],[212568975316]]-Table6[[#This Row],[Column2]]</f>
        <v>14735620615</v>
      </c>
    </row>
    <row r="75" spans="1:11" ht="23.1" customHeight="1" x14ac:dyDescent="0.6">
      <c r="A75" s="4" t="s">
        <v>152</v>
      </c>
      <c r="B75" s="5">
        <v>0</v>
      </c>
      <c r="C75" s="5">
        <v>0</v>
      </c>
      <c r="D75" s="5">
        <f>-1*Table6[[#This Row],[-2421926872.0000]]</f>
        <v>0</v>
      </c>
      <c r="E75" s="5">
        <v>0</v>
      </c>
      <c r="F75" s="5">
        <f>Table6[[#This Row],[2072085795]]-Table6[[#This Row],[Column1]]</f>
        <v>0</v>
      </c>
      <c r="G75" s="5">
        <v>6576638</v>
      </c>
      <c r="H75" s="5">
        <v>56692637492</v>
      </c>
      <c r="I75" s="5">
        <f>-1*Table6[[#This Row],[-194944029420.0000]]</f>
        <v>47297704601</v>
      </c>
      <c r="J75" s="5">
        <v>-47297704601</v>
      </c>
      <c r="K75" s="5">
        <f>Table6[[#This Row],[212568975316]]-Table6[[#This Row],[Column2]]</f>
        <v>9394932891</v>
      </c>
    </row>
    <row r="76" spans="1:11" ht="23.1" customHeight="1" x14ac:dyDescent="0.6">
      <c r="A76" s="4" t="s">
        <v>113</v>
      </c>
      <c r="B76" s="5">
        <v>576661</v>
      </c>
      <c r="C76" s="5">
        <v>12556937172</v>
      </c>
      <c r="D76" s="5">
        <f>-1*Table6[[#This Row],[-2421926872.0000]]</f>
        <v>12623874305</v>
      </c>
      <c r="E76" s="5">
        <v>-12623874305</v>
      </c>
      <c r="F76" s="5">
        <f>Table6[[#This Row],[2072085795]]-Table6[[#This Row],[Column1]]</f>
        <v>-66937133</v>
      </c>
      <c r="G76" s="5">
        <v>6896080</v>
      </c>
      <c r="H76" s="5">
        <v>151061884163</v>
      </c>
      <c r="I76" s="5">
        <f>-1*Table6[[#This Row],[-194944029420.0000]]</f>
        <v>147724795891</v>
      </c>
      <c r="J76" s="5">
        <v>-147724795891</v>
      </c>
      <c r="K76" s="5">
        <f>Table6[[#This Row],[212568975316]]-Table6[[#This Row],[Column2]]</f>
        <v>3337088272</v>
      </c>
    </row>
    <row r="77" spans="1:11" ht="23.1" customHeight="1" x14ac:dyDescent="0.6">
      <c r="A77" s="4" t="s">
        <v>183</v>
      </c>
      <c r="B77" s="5">
        <v>59709</v>
      </c>
      <c r="C77" s="5">
        <v>2021290771</v>
      </c>
      <c r="D77" s="5">
        <f>-1*Table6[[#This Row],[-2421926872.0000]]</f>
        <v>1958778434</v>
      </c>
      <c r="E77" s="5">
        <v>-1958778434</v>
      </c>
      <c r="F77" s="5">
        <f>Table6[[#This Row],[2072085795]]-Table6[[#This Row],[Column1]]</f>
        <v>62512337</v>
      </c>
      <c r="G77" s="5">
        <v>4749808</v>
      </c>
      <c r="H77" s="5">
        <v>159190908581</v>
      </c>
      <c r="I77" s="5">
        <f>-1*Table6[[#This Row],[-194944029420.0000]]</f>
        <v>155294097255</v>
      </c>
      <c r="J77" s="5">
        <v>-155294097255</v>
      </c>
      <c r="K77" s="5">
        <f>Table6[[#This Row],[212568975316]]-Table6[[#This Row],[Column2]]</f>
        <v>3896811326</v>
      </c>
    </row>
    <row r="78" spans="1:11" ht="23.1" customHeight="1" x14ac:dyDescent="0.6">
      <c r="A78" s="4" t="s">
        <v>184</v>
      </c>
      <c r="B78" s="5">
        <v>589184</v>
      </c>
      <c r="C78" s="5">
        <v>2913406411</v>
      </c>
      <c r="D78" s="5">
        <f>-1*Table6[[#This Row],[-2421926872.0000]]</f>
        <v>2943247363</v>
      </c>
      <c r="E78" s="5">
        <v>-2943247363</v>
      </c>
      <c r="F78" s="5">
        <f>Table6[[#This Row],[2072085795]]-Table6[[#This Row],[Column1]]</f>
        <v>-29840952</v>
      </c>
      <c r="G78" s="5">
        <v>23928678</v>
      </c>
      <c r="H78" s="5">
        <v>128031311753</v>
      </c>
      <c r="I78" s="5">
        <f>-1*Table6[[#This Row],[-194944029420.0000]]</f>
        <v>130465452172</v>
      </c>
      <c r="J78" s="5">
        <v>-130465452172</v>
      </c>
      <c r="K78" s="5">
        <f>Table6[[#This Row],[212568975316]]-Table6[[#This Row],[Column2]]</f>
        <v>-2434140419</v>
      </c>
    </row>
    <row r="79" spans="1:11" ht="23.1" customHeight="1" x14ac:dyDescent="0.6">
      <c r="A79" s="4" t="s">
        <v>127</v>
      </c>
      <c r="B79" s="5">
        <v>196966</v>
      </c>
      <c r="C79" s="5">
        <v>3450304261</v>
      </c>
      <c r="D79" s="5">
        <f>-1*Table6[[#This Row],[-2421926872.0000]]</f>
        <v>3508820400</v>
      </c>
      <c r="E79" s="5">
        <v>-3508820400</v>
      </c>
      <c r="F79" s="5">
        <f>Table6[[#This Row],[2072085795]]-Table6[[#This Row],[Column1]]</f>
        <v>-58516139</v>
      </c>
      <c r="G79" s="5">
        <v>5600134</v>
      </c>
      <c r="H79" s="5">
        <v>98242464055</v>
      </c>
      <c r="I79" s="5">
        <f>-1*Table6[[#This Row],[-194944029420.0000]]</f>
        <v>82661258410</v>
      </c>
      <c r="J79" s="5">
        <v>-82661258410</v>
      </c>
      <c r="K79" s="5">
        <f>Table6[[#This Row],[212568975316]]-Table6[[#This Row],[Column2]]</f>
        <v>15581205645</v>
      </c>
    </row>
    <row r="80" spans="1:11" ht="23.1" customHeight="1" x14ac:dyDescent="0.6">
      <c r="A80" s="4" t="s">
        <v>137</v>
      </c>
      <c r="B80" s="5">
        <v>67594</v>
      </c>
      <c r="C80" s="5">
        <v>2722440131</v>
      </c>
      <c r="D80" s="5">
        <f>-1*Table6[[#This Row],[-2421926872.0000]]</f>
        <v>2380281062</v>
      </c>
      <c r="E80" s="5">
        <v>-2380281062</v>
      </c>
      <c r="F80" s="5">
        <f>Table6[[#This Row],[2072085795]]-Table6[[#This Row],[Column1]]</f>
        <v>342159069</v>
      </c>
      <c r="G80" s="5">
        <v>5911229</v>
      </c>
      <c r="H80" s="5">
        <v>237758583671</v>
      </c>
      <c r="I80" s="5">
        <f>-1*Table6[[#This Row],[-194944029420.0000]]</f>
        <v>203918063943</v>
      </c>
      <c r="J80" s="5">
        <v>-203918063943</v>
      </c>
      <c r="K80" s="5">
        <f>Table6[[#This Row],[212568975316]]-Table6[[#This Row],[Column2]]</f>
        <v>33840519728</v>
      </c>
    </row>
    <row r="81" spans="1:11" ht="23.1" customHeight="1" x14ac:dyDescent="0.6">
      <c r="A81" s="4" t="s">
        <v>182</v>
      </c>
      <c r="B81" s="5">
        <v>9120</v>
      </c>
      <c r="C81" s="5">
        <v>218914145</v>
      </c>
      <c r="D81" s="5">
        <f>-1*Table6[[#This Row],[-2421926872.0000]]</f>
        <v>238896364</v>
      </c>
      <c r="E81" s="5">
        <v>-238896364</v>
      </c>
      <c r="F81" s="5">
        <f>Table6[[#This Row],[2072085795]]-Table6[[#This Row],[Column1]]</f>
        <v>-19982219</v>
      </c>
      <c r="G81" s="5">
        <v>1522879</v>
      </c>
      <c r="H81" s="5">
        <v>45634104298</v>
      </c>
      <c r="I81" s="5">
        <f>-1*Table6[[#This Row],[-194944029420.0000]]</f>
        <v>40032040130</v>
      </c>
      <c r="J81" s="5">
        <v>-40032040130</v>
      </c>
      <c r="K81" s="5">
        <f>Table6[[#This Row],[212568975316]]-Table6[[#This Row],[Column2]]</f>
        <v>5602064168</v>
      </c>
    </row>
    <row r="82" spans="1:11" ht="23.1" customHeight="1" x14ac:dyDescent="0.6">
      <c r="A82" s="4" t="s">
        <v>122</v>
      </c>
      <c r="B82" s="5">
        <v>781705</v>
      </c>
      <c r="C82" s="5">
        <v>8404031569</v>
      </c>
      <c r="D82" s="5">
        <f>-1*Table6[[#This Row],[-2421926872.0000]]</f>
        <v>9699113046</v>
      </c>
      <c r="E82" s="5">
        <v>-9699113046</v>
      </c>
      <c r="F82" s="5">
        <f>Table6[[#This Row],[2072085795]]-Table6[[#This Row],[Column1]]</f>
        <v>-1295081477</v>
      </c>
      <c r="G82" s="5">
        <v>3042622</v>
      </c>
      <c r="H82" s="5">
        <v>38998992597</v>
      </c>
      <c r="I82" s="5">
        <f>-1*Table6[[#This Row],[-194944029420.0000]]</f>
        <v>37815314462</v>
      </c>
      <c r="J82" s="5">
        <v>-37815314462</v>
      </c>
      <c r="K82" s="5">
        <f>Table6[[#This Row],[212568975316]]-Table6[[#This Row],[Column2]]</f>
        <v>1183678135</v>
      </c>
    </row>
    <row r="83" spans="1:11" ht="23.1" customHeight="1" x14ac:dyDescent="0.6">
      <c r="A83" s="4" t="s">
        <v>136</v>
      </c>
      <c r="B83" s="5">
        <v>48218</v>
      </c>
      <c r="C83" s="5">
        <v>1574007638</v>
      </c>
      <c r="D83" s="5">
        <f>-1*Table6[[#This Row],[-2421926872.0000]]</f>
        <v>1746719215</v>
      </c>
      <c r="E83" s="5">
        <v>-1746719215</v>
      </c>
      <c r="F83" s="5">
        <f>Table6[[#This Row],[2072085795]]-Table6[[#This Row],[Column1]]</f>
        <v>-172711577</v>
      </c>
      <c r="G83" s="5">
        <v>2350663</v>
      </c>
      <c r="H83" s="5">
        <v>94013196261</v>
      </c>
      <c r="I83" s="5">
        <f>-1*Table6[[#This Row],[-194944029420.0000]]</f>
        <v>84090871313</v>
      </c>
      <c r="J83" s="5">
        <v>-84090871313</v>
      </c>
      <c r="K83" s="5">
        <f>Table6[[#This Row],[212568975316]]-Table6[[#This Row],[Column2]]</f>
        <v>9922324948</v>
      </c>
    </row>
    <row r="84" spans="1:11" ht="23.1" customHeight="1" x14ac:dyDescent="0.6">
      <c r="A84" s="4" t="s">
        <v>154</v>
      </c>
      <c r="B84" s="5">
        <v>0</v>
      </c>
      <c r="C84" s="5">
        <v>0</v>
      </c>
      <c r="D84" s="5">
        <f>-1*Table6[[#This Row],[-2421926872.0000]]</f>
        <v>0</v>
      </c>
      <c r="E84" s="5">
        <v>0</v>
      </c>
      <c r="F84" s="5">
        <f>Table6[[#This Row],[2072085795]]-Table6[[#This Row],[Column1]]</f>
        <v>0</v>
      </c>
      <c r="G84" s="5">
        <v>3725448</v>
      </c>
      <c r="H84" s="5">
        <v>194822173287</v>
      </c>
      <c r="I84" s="5">
        <f>-1*Table6[[#This Row],[-194944029420.0000]]</f>
        <v>153060245766</v>
      </c>
      <c r="J84" s="5">
        <v>-153060245766</v>
      </c>
      <c r="K84" s="5">
        <f>Table6[[#This Row],[212568975316]]-Table6[[#This Row],[Column2]]</f>
        <v>41761927521</v>
      </c>
    </row>
    <row r="85" spans="1:11" ht="23.1" customHeight="1" x14ac:dyDescent="0.6">
      <c r="A85" s="4" t="s">
        <v>176</v>
      </c>
      <c r="B85" s="5">
        <v>5006</v>
      </c>
      <c r="C85" s="5">
        <v>72663240</v>
      </c>
      <c r="D85" s="5">
        <f>-1*Table6[[#This Row],[-2421926872.0000]]</f>
        <v>84644164</v>
      </c>
      <c r="E85" s="5">
        <v>-84644164</v>
      </c>
      <c r="F85" s="5">
        <f>Table6[[#This Row],[2072085795]]-Table6[[#This Row],[Column1]]</f>
        <v>-11980924</v>
      </c>
      <c r="G85" s="5">
        <v>3096236</v>
      </c>
      <c r="H85" s="5">
        <v>57829050148</v>
      </c>
      <c r="I85" s="5">
        <f>-1*Table6[[#This Row],[-194944029420.0000]]</f>
        <v>52723314776</v>
      </c>
      <c r="J85" s="5">
        <v>-52723314776</v>
      </c>
      <c r="K85" s="5">
        <f>Table6[[#This Row],[212568975316]]-Table6[[#This Row],[Column2]]</f>
        <v>5105735372</v>
      </c>
    </row>
    <row r="86" spans="1:11" ht="23.1" customHeight="1" x14ac:dyDescent="0.6">
      <c r="A86" s="4" t="s">
        <v>201</v>
      </c>
      <c r="B86" s="5">
        <v>9601321</v>
      </c>
      <c r="C86" s="5">
        <v>452112021297</v>
      </c>
      <c r="D86" s="5">
        <f>-1*Table6[[#This Row],[-2421926872.0000]]</f>
        <v>445200958031</v>
      </c>
      <c r="E86" s="5">
        <v>-445200958031</v>
      </c>
      <c r="F86" s="5">
        <f>Table6[[#This Row],[2072085795]]-Table6[[#This Row],[Column1]]</f>
        <v>6911063266</v>
      </c>
      <c r="G86" s="5">
        <v>35448116</v>
      </c>
      <c r="H86" s="5">
        <v>1649288759322</v>
      </c>
      <c r="I86" s="5">
        <f>-1*Table6[[#This Row],[-194944029420.0000]]</f>
        <v>1634960466445</v>
      </c>
      <c r="J86" s="5">
        <v>-1634960466445</v>
      </c>
      <c r="K86" s="5">
        <f>Table6[[#This Row],[212568975316]]-Table6[[#This Row],[Column2]]</f>
        <v>14328292877</v>
      </c>
    </row>
    <row r="87" spans="1:11" ht="23.1" customHeight="1" x14ac:dyDescent="0.6">
      <c r="A87" s="4" t="s">
        <v>203</v>
      </c>
      <c r="B87" s="5">
        <v>25624096</v>
      </c>
      <c r="C87" s="5">
        <v>445430082214</v>
      </c>
      <c r="D87" s="5">
        <f>-1*Table6[[#This Row],[-2421926872.0000]]</f>
        <v>435089053079</v>
      </c>
      <c r="E87" s="5">
        <v>-435089053079</v>
      </c>
      <c r="F87" s="5">
        <f>Table6[[#This Row],[2072085795]]-Table6[[#This Row],[Column1]]</f>
        <v>10341029135</v>
      </c>
      <c r="G87" s="5">
        <v>91474503</v>
      </c>
      <c r="H87" s="5">
        <v>1571735099924</v>
      </c>
      <c r="I87" s="5">
        <f>-1*Table6[[#This Row],[-194944029420.0000]]</f>
        <v>1552415348414</v>
      </c>
      <c r="J87" s="5">
        <v>-1552415348414</v>
      </c>
      <c r="K87" s="5">
        <f>Table6[[#This Row],[212568975316]]-Table6[[#This Row],[Column2]]</f>
        <v>19319751510</v>
      </c>
    </row>
    <row r="88" spans="1:11" ht="23.1" customHeight="1" x14ac:dyDescent="0.6">
      <c r="A88" s="4" t="s">
        <v>200</v>
      </c>
      <c r="B88" s="5">
        <v>0</v>
      </c>
      <c r="C88" s="5">
        <v>0</v>
      </c>
      <c r="D88" s="5">
        <f>-1*Table6[[#This Row],[-2421926872.0000]]</f>
        <v>0</v>
      </c>
      <c r="E88" s="5">
        <v>0</v>
      </c>
      <c r="F88" s="5">
        <f>Table6[[#This Row],[2072085795]]-Table6[[#This Row],[Column1]]</f>
        <v>0</v>
      </c>
      <c r="G88" s="5">
        <v>16186509</v>
      </c>
      <c r="H88" s="5">
        <v>221531360112</v>
      </c>
      <c r="I88" s="5">
        <f>-1*Table6[[#This Row],[-194944029420.0000]]</f>
        <v>220900898038</v>
      </c>
      <c r="J88" s="5">
        <v>-220900898038</v>
      </c>
      <c r="K88" s="5">
        <f>Table6[[#This Row],[212568975316]]-Table6[[#This Row],[Column2]]</f>
        <v>630462074</v>
      </c>
    </row>
    <row r="89" spans="1:11" ht="23.1" customHeight="1" x14ac:dyDescent="0.6">
      <c r="A89" s="4" t="s">
        <v>199</v>
      </c>
      <c r="B89" s="5">
        <v>4446212</v>
      </c>
      <c r="C89" s="5">
        <v>165338786910</v>
      </c>
      <c r="D89" s="5">
        <f>-1*Table6[[#This Row],[-2421926872.0000]]</f>
        <v>163191663314</v>
      </c>
      <c r="E89" s="5">
        <v>-163191663314</v>
      </c>
      <c r="F89" s="5">
        <f>Table6[[#This Row],[2072085795]]-Table6[[#This Row],[Column1]]</f>
        <v>2147123596</v>
      </c>
      <c r="G89" s="5">
        <v>4718506</v>
      </c>
      <c r="H89" s="5">
        <v>175336944449</v>
      </c>
      <c r="I89" s="5">
        <f>-1*Table6[[#This Row],[-194944029420.0000]]</f>
        <v>173183186353</v>
      </c>
      <c r="J89" s="5">
        <v>-173183186353</v>
      </c>
      <c r="K89" s="5">
        <f>Table6[[#This Row],[212568975316]]-Table6[[#This Row],[Column2]]</f>
        <v>2153758096</v>
      </c>
    </row>
    <row r="90" spans="1:11" ht="23.1" customHeight="1" x14ac:dyDescent="0.6">
      <c r="A90" s="4" t="s">
        <v>198</v>
      </c>
      <c r="B90" s="5">
        <v>3253640</v>
      </c>
      <c r="C90" s="5">
        <v>39992500820</v>
      </c>
      <c r="D90" s="5">
        <f>-1*Table6[[#This Row],[-2421926872.0000]]</f>
        <v>39324250399</v>
      </c>
      <c r="E90" s="5">
        <v>-39324250399</v>
      </c>
      <c r="F90" s="5">
        <f>Table6[[#This Row],[2072085795]]-Table6[[#This Row],[Column1]]</f>
        <v>668250421</v>
      </c>
      <c r="G90" s="5">
        <v>21078098</v>
      </c>
      <c r="H90" s="5">
        <v>255993925955</v>
      </c>
      <c r="I90" s="5">
        <f>-1*Table6[[#This Row],[-194944029420.0000]]</f>
        <v>254607111417</v>
      </c>
      <c r="J90" s="5">
        <v>-254607111417</v>
      </c>
      <c r="K90" s="5">
        <f>Table6[[#This Row],[212568975316]]-Table6[[#This Row],[Column2]]</f>
        <v>1386814538</v>
      </c>
    </row>
    <row r="91" spans="1:11" ht="23.1" customHeight="1" x14ac:dyDescent="0.6">
      <c r="A91" s="4" t="s">
        <v>202</v>
      </c>
      <c r="B91" s="5">
        <v>26672570</v>
      </c>
      <c r="C91" s="5">
        <v>355301566557</v>
      </c>
      <c r="D91" s="5">
        <f>-1*Table6[[#This Row],[-2421926872.0000]]</f>
        <v>353093047223</v>
      </c>
      <c r="E91" s="5">
        <v>-353093047223</v>
      </c>
      <c r="F91" s="5">
        <f>Table6[[#This Row],[2072085795]]-Table6[[#This Row],[Column1]]</f>
        <v>2208519334</v>
      </c>
      <c r="G91" s="5">
        <v>27428142</v>
      </c>
      <c r="H91" s="5">
        <v>365299686973</v>
      </c>
      <c r="I91" s="5">
        <f>-1*Table6[[#This Row],[-194944029420.0000]]</f>
        <v>363085093369</v>
      </c>
      <c r="J91" s="5">
        <v>-363085093369</v>
      </c>
      <c r="K91" s="5">
        <f>Table6[[#This Row],[212568975316]]-Table6[[#This Row],[Column2]]</f>
        <v>2214593604</v>
      </c>
    </row>
    <row r="92" spans="1:11" ht="23.1" customHeight="1" x14ac:dyDescent="0.6">
      <c r="A92" s="4" t="s">
        <v>206</v>
      </c>
      <c r="B92" s="5">
        <v>804719421</v>
      </c>
      <c r="C92" s="5">
        <v>19420089520218</v>
      </c>
      <c r="D92" s="5">
        <f>-1*Table6[[#This Row],[-2421926872.0000]]</f>
        <v>19385547629298</v>
      </c>
      <c r="E92" s="5">
        <v>-19385547629298</v>
      </c>
      <c r="F92" s="5">
        <f>Table6[[#This Row],[2072085795]]-Table6[[#This Row],[Column1]]</f>
        <v>34541890920</v>
      </c>
      <c r="G92" s="5">
        <v>2782418557</v>
      </c>
      <c r="H92" s="5">
        <v>65140906035795</v>
      </c>
      <c r="I92" s="5">
        <f>-1*Table6[[#This Row],[-194944029420.0000]]</f>
        <v>64984575517767</v>
      </c>
      <c r="J92" s="5">
        <v>-64984575517767</v>
      </c>
      <c r="K92" s="5">
        <f>Table6[[#This Row],[212568975316]]-Table6[[#This Row],[Column2]]</f>
        <v>156330518028</v>
      </c>
    </row>
    <row r="93" spans="1:11" ht="23.1" customHeight="1" x14ac:dyDescent="0.6">
      <c r="A93" s="4" t="s">
        <v>277</v>
      </c>
      <c r="B93" s="5">
        <v>0</v>
      </c>
      <c r="C93" s="5">
        <v>0</v>
      </c>
      <c r="D93" s="5">
        <f>-1*Table6[[#This Row],[-2421926872.0000]]</f>
        <v>0</v>
      </c>
      <c r="E93" s="5">
        <v>0</v>
      </c>
      <c r="F93" s="5">
        <f>Table6[[#This Row],[2072085795]]-Table6[[#This Row],[Column1]]</f>
        <v>0</v>
      </c>
      <c r="G93" s="5">
        <v>16769575</v>
      </c>
      <c r="H93" s="5">
        <v>488226449690</v>
      </c>
      <c r="I93" s="5">
        <f>-1*Table6[[#This Row],[-194944029420.0000]]</f>
        <v>483711543429</v>
      </c>
      <c r="J93" s="5">
        <v>-483711543429</v>
      </c>
      <c r="K93" s="5">
        <f>Table6[[#This Row],[212568975316]]-Table6[[#This Row],[Column2]]</f>
        <v>4514906261</v>
      </c>
    </row>
    <row r="94" spans="1:11" ht="23.1" customHeight="1" x14ac:dyDescent="0.6">
      <c r="A94" s="4" t="s">
        <v>278</v>
      </c>
      <c r="B94" s="5">
        <v>0</v>
      </c>
      <c r="C94" s="5">
        <v>0</v>
      </c>
      <c r="D94" s="5">
        <f>-1*Table6[[#This Row],[-2421926872.0000]]</f>
        <v>0</v>
      </c>
      <c r="E94" s="5">
        <v>0</v>
      </c>
      <c r="F94" s="5">
        <f>Table6[[#This Row],[2072085795]]-Table6[[#This Row],[Column1]]</f>
        <v>0</v>
      </c>
      <c r="G94" s="5">
        <v>12889160</v>
      </c>
      <c r="H94" s="5">
        <v>200517725348</v>
      </c>
      <c r="I94" s="5">
        <f>-1*Table6[[#This Row],[-194944029420.0000]]</f>
        <v>199999878856</v>
      </c>
      <c r="J94" s="5">
        <v>-199999878856</v>
      </c>
      <c r="K94" s="5">
        <f>Table6[[#This Row],[212568975316]]-Table6[[#This Row],[Column2]]</f>
        <v>517846492</v>
      </c>
    </row>
    <row r="95" spans="1:11" ht="23.1" customHeight="1" x14ac:dyDescent="0.6">
      <c r="A95" s="4" t="s">
        <v>205</v>
      </c>
      <c r="B95" s="5">
        <v>409903</v>
      </c>
      <c r="C95" s="5">
        <v>4999059295</v>
      </c>
      <c r="D95" s="5">
        <f>-1*Table6[[#This Row],[-2421926872.0000]]</f>
        <v>4943699942</v>
      </c>
      <c r="E95" s="5">
        <v>-4943699942</v>
      </c>
      <c r="F95" s="5">
        <f>Table6[[#This Row],[2072085795]]-Table6[[#This Row],[Column1]]</f>
        <v>55359353</v>
      </c>
      <c r="G95" s="5">
        <v>409903</v>
      </c>
      <c r="H95" s="5">
        <v>4999059295</v>
      </c>
      <c r="I95" s="5">
        <f>-1*Table6[[#This Row],[-194944029420.0000]]</f>
        <v>4943699942</v>
      </c>
      <c r="J95" s="5">
        <v>-4943699942</v>
      </c>
      <c r="K95" s="5">
        <f>Table6[[#This Row],[212568975316]]-Table6[[#This Row],[Column2]]</f>
        <v>55359353</v>
      </c>
    </row>
    <row r="96" spans="1:11" ht="23.1" customHeight="1" x14ac:dyDescent="0.6">
      <c r="A96" s="4" t="s">
        <v>204</v>
      </c>
      <c r="B96" s="5">
        <v>15104314</v>
      </c>
      <c r="C96" s="5">
        <v>236525309887</v>
      </c>
      <c r="D96" s="5">
        <f>-1*Table6[[#This Row],[-2421926872.0000]]</f>
        <v>231702854372</v>
      </c>
      <c r="E96" s="5">
        <v>-231702854372</v>
      </c>
      <c r="F96" s="5">
        <f>Table6[[#This Row],[2072085795]]-Table6[[#This Row],[Column1]]</f>
        <v>4822455515</v>
      </c>
      <c r="G96" s="5">
        <v>29090755</v>
      </c>
      <c r="H96" s="5">
        <v>451641359895</v>
      </c>
      <c r="I96" s="5">
        <f>-1*Table6[[#This Row],[-194944029420.0000]]</f>
        <v>445652793162</v>
      </c>
      <c r="J96" s="5">
        <v>-445652793162</v>
      </c>
      <c r="K96" s="5">
        <f>Table6[[#This Row],[212568975316]]-Table6[[#This Row],[Column2]]</f>
        <v>5988566733</v>
      </c>
    </row>
    <row r="97" spans="1:11" ht="23.1" customHeight="1" x14ac:dyDescent="0.6">
      <c r="A97" s="4" t="s">
        <v>245</v>
      </c>
      <c r="B97" s="5">
        <v>0</v>
      </c>
      <c r="C97" s="5">
        <v>0</v>
      </c>
      <c r="D97" s="5">
        <f>-1*Table6[[#This Row],[-2421926872.0000]]</f>
        <v>0</v>
      </c>
      <c r="E97" s="5">
        <v>0</v>
      </c>
      <c r="F97" s="5">
        <f>Table6[[#This Row],[2072085795]]-Table6[[#This Row],[Column1]]</f>
        <v>0</v>
      </c>
      <c r="G97" s="5">
        <v>130000</v>
      </c>
      <c r="H97" s="5">
        <v>129905750000</v>
      </c>
      <c r="I97" s="5">
        <f>-1*Table6[[#This Row],[-194944029420.0000]]</f>
        <v>129905750000</v>
      </c>
      <c r="J97" s="5">
        <v>-129905750000</v>
      </c>
      <c r="K97" s="5">
        <f>Table6[[#This Row],[212568975316]]-Table6[[#This Row],[Column2]]</f>
        <v>0</v>
      </c>
    </row>
    <row r="98" spans="1:11" ht="23.1" customHeight="1" x14ac:dyDescent="0.6">
      <c r="A98" s="4" t="s">
        <v>228</v>
      </c>
      <c r="B98" s="5">
        <v>0</v>
      </c>
      <c r="C98" s="5">
        <v>0</v>
      </c>
      <c r="D98" s="5">
        <f>-1*Table6[[#This Row],[-2421926872.0000]]</f>
        <v>0</v>
      </c>
      <c r="E98" s="5">
        <v>0</v>
      </c>
      <c r="F98" s="5">
        <f>Table6[[#This Row],[2072085795]]-Table6[[#This Row],[Column1]]</f>
        <v>0</v>
      </c>
      <c r="G98" s="5">
        <v>6175748</v>
      </c>
      <c r="H98" s="5">
        <v>6175500766540</v>
      </c>
      <c r="I98" s="5">
        <f>-1*Table6[[#This Row],[-194944029420.0000]]</f>
        <v>6173102911577</v>
      </c>
      <c r="J98" s="5">
        <v>-6173102911577</v>
      </c>
      <c r="K98" s="5">
        <f>Table6[[#This Row],[212568975316]]-Table6[[#This Row],[Column2]]</f>
        <v>2397854963</v>
      </c>
    </row>
    <row r="99" spans="1:11" ht="23.1" customHeight="1" x14ac:dyDescent="0.6">
      <c r="A99" s="4" t="s">
        <v>255</v>
      </c>
      <c r="B99" s="5">
        <v>0</v>
      </c>
      <c r="C99" s="5">
        <v>0</v>
      </c>
      <c r="D99" s="5">
        <f>-1*Table6[[#This Row],[-2421926872.0000]]</f>
        <v>0</v>
      </c>
      <c r="E99" s="5">
        <v>0</v>
      </c>
      <c r="F99" s="5">
        <f>Table6[[#This Row],[2072085795]]-Table6[[#This Row],[Column1]]</f>
        <v>0</v>
      </c>
      <c r="G99" s="5">
        <v>35</v>
      </c>
      <c r="H99" s="5">
        <v>19638604</v>
      </c>
      <c r="I99" s="5">
        <f>-1*Table6[[#This Row],[-194944029420.0000]]</f>
        <v>19584437</v>
      </c>
      <c r="J99" s="5">
        <v>-19584437</v>
      </c>
      <c r="K99" s="5">
        <f>Table6[[#This Row],[212568975316]]-Table6[[#This Row],[Column2]]</f>
        <v>54167</v>
      </c>
    </row>
    <row r="100" spans="1:11" ht="23.1" customHeight="1" x14ac:dyDescent="0.6">
      <c r="A100" s="4" t="s">
        <v>246</v>
      </c>
      <c r="B100" s="5">
        <v>0</v>
      </c>
      <c r="C100" s="5">
        <v>0</v>
      </c>
      <c r="D100" s="5">
        <f>-1*Table6[[#This Row],[-2421926872.0000]]</f>
        <v>0</v>
      </c>
      <c r="E100" s="5">
        <v>0</v>
      </c>
      <c r="F100" s="5">
        <f>Table6[[#This Row],[2072085795]]-Table6[[#This Row],[Column1]]</f>
        <v>0</v>
      </c>
      <c r="G100" s="5">
        <v>525415</v>
      </c>
      <c r="H100" s="5">
        <v>306727910812</v>
      </c>
      <c r="I100" s="5">
        <f>-1*Table6[[#This Row],[-194944029420.0000]]</f>
        <v>303547732532</v>
      </c>
      <c r="J100" s="5">
        <v>-303547732532</v>
      </c>
      <c r="K100" s="5">
        <f>Table6[[#This Row],[212568975316]]-Table6[[#This Row],[Column2]]</f>
        <v>3180178280</v>
      </c>
    </row>
    <row r="101" spans="1:11" ht="23.1" customHeight="1" x14ac:dyDescent="0.6">
      <c r="A101" s="4" t="s">
        <v>241</v>
      </c>
      <c r="B101" s="5">
        <v>0</v>
      </c>
      <c r="C101" s="5">
        <v>0</v>
      </c>
      <c r="D101" s="5">
        <f>-1*Table6[[#This Row],[-2421926872.0000]]</f>
        <v>0</v>
      </c>
      <c r="E101" s="5">
        <v>0</v>
      </c>
      <c r="F101" s="5">
        <f>Table6[[#This Row],[2072085795]]-Table6[[#This Row],[Column1]]</f>
        <v>0</v>
      </c>
      <c r="G101" s="5">
        <v>78454</v>
      </c>
      <c r="H101" s="5">
        <v>44544485994</v>
      </c>
      <c r="I101" s="5">
        <f>-1*Table6[[#This Row],[-194944029420.0000]]</f>
        <v>44432446944</v>
      </c>
      <c r="J101" s="5">
        <v>-44432446944</v>
      </c>
      <c r="K101" s="5">
        <f>Table6[[#This Row],[212568975316]]-Table6[[#This Row],[Column2]]</f>
        <v>112039050</v>
      </c>
    </row>
    <row r="102" spans="1:11" ht="23.1" customHeight="1" x14ac:dyDescent="0.6">
      <c r="A102" s="4" t="s">
        <v>250</v>
      </c>
      <c r="B102" s="5">
        <v>0</v>
      </c>
      <c r="C102" s="5">
        <v>0</v>
      </c>
      <c r="D102" s="5">
        <f>-1*Table6[[#This Row],[-2421926872.0000]]</f>
        <v>0</v>
      </c>
      <c r="E102" s="5">
        <v>0</v>
      </c>
      <c r="F102" s="5">
        <f>Table6[[#This Row],[2072085795]]-Table6[[#This Row],[Column1]]</f>
        <v>0</v>
      </c>
      <c r="G102" s="5">
        <v>25134</v>
      </c>
      <c r="H102" s="5">
        <v>15873171608</v>
      </c>
      <c r="I102" s="5">
        <f>-1*Table6[[#This Row],[-194944029420.0000]]</f>
        <v>15816723374</v>
      </c>
      <c r="J102" s="5">
        <v>-15816723374</v>
      </c>
      <c r="K102" s="5">
        <f>Table6[[#This Row],[212568975316]]-Table6[[#This Row],[Column2]]</f>
        <v>56448234</v>
      </c>
    </row>
    <row r="103" spans="1:11" ht="23.1" customHeight="1" x14ac:dyDescent="0.6">
      <c r="A103" s="4" t="s">
        <v>242</v>
      </c>
      <c r="B103" s="5">
        <v>0</v>
      </c>
      <c r="C103" s="5">
        <v>0</v>
      </c>
      <c r="D103" s="5">
        <f>-1*Table6[[#This Row],[-2421926872.0000]]</f>
        <v>0</v>
      </c>
      <c r="E103" s="5">
        <v>0</v>
      </c>
      <c r="F103" s="5">
        <f>Table6[[#This Row],[2072085795]]-Table6[[#This Row],[Column1]]</f>
        <v>0</v>
      </c>
      <c r="G103" s="5">
        <v>4596</v>
      </c>
      <c r="H103" s="5">
        <v>2847454099</v>
      </c>
      <c r="I103" s="5">
        <f>-1*Table6[[#This Row],[-194944029420.0000]]</f>
        <v>2836270125</v>
      </c>
      <c r="J103" s="5">
        <v>-2836270125</v>
      </c>
      <c r="K103" s="5">
        <f>Table6[[#This Row],[212568975316]]-Table6[[#This Row],[Column2]]</f>
        <v>11183974</v>
      </c>
    </row>
    <row r="104" spans="1:11" ht="23.1" customHeight="1" x14ac:dyDescent="0.6">
      <c r="A104" s="4" t="s">
        <v>251</v>
      </c>
      <c r="B104" s="5">
        <v>0</v>
      </c>
      <c r="C104" s="5">
        <v>0</v>
      </c>
      <c r="D104" s="5">
        <f>-1*Table6[[#This Row],[-2421926872.0000]]</f>
        <v>0</v>
      </c>
      <c r="E104" s="5">
        <v>0</v>
      </c>
      <c r="F104" s="5">
        <f>Table6[[#This Row],[2072085795]]-Table6[[#This Row],[Column1]]</f>
        <v>0</v>
      </c>
      <c r="G104" s="5">
        <v>50027</v>
      </c>
      <c r="H104" s="5">
        <v>30344373379</v>
      </c>
      <c r="I104" s="5">
        <f>-1*Table6[[#This Row],[-194944029420.0000]]</f>
        <v>30274260375</v>
      </c>
      <c r="J104" s="5">
        <v>-30274260375</v>
      </c>
      <c r="K104" s="5">
        <f>Table6[[#This Row],[212568975316]]-Table6[[#This Row],[Column2]]</f>
        <v>70113004</v>
      </c>
    </row>
    <row r="105" spans="1:11" ht="23.1" customHeight="1" x14ac:dyDescent="0.6">
      <c r="A105" s="4" t="s">
        <v>247</v>
      </c>
      <c r="B105" s="5">
        <v>0</v>
      </c>
      <c r="C105" s="5">
        <v>0</v>
      </c>
      <c r="D105" s="5">
        <f>-1*Table6[[#This Row],[-2421926872.0000]]</f>
        <v>0</v>
      </c>
      <c r="E105" s="5">
        <v>0</v>
      </c>
      <c r="F105" s="5">
        <f>Table6[[#This Row],[2072085795]]-Table6[[#This Row],[Column1]]</f>
        <v>0</v>
      </c>
      <c r="G105" s="5">
        <v>9057</v>
      </c>
      <c r="H105" s="5">
        <v>5421119269</v>
      </c>
      <c r="I105" s="5">
        <f>-1*Table6[[#This Row],[-194944029420.0000]]</f>
        <v>5393093868</v>
      </c>
      <c r="J105" s="5">
        <v>-5393093868</v>
      </c>
      <c r="K105" s="5">
        <f>Table6[[#This Row],[212568975316]]-Table6[[#This Row],[Column2]]</f>
        <v>28025401</v>
      </c>
    </row>
    <row r="106" spans="1:11" ht="23.1" customHeight="1" x14ac:dyDescent="0.6">
      <c r="A106" s="4" t="s">
        <v>254</v>
      </c>
      <c r="B106" s="5">
        <v>0</v>
      </c>
      <c r="C106" s="5">
        <v>0</v>
      </c>
      <c r="D106" s="5">
        <f>-1*Table6[[#This Row],[-2421926872.0000]]</f>
        <v>0</v>
      </c>
      <c r="E106" s="5">
        <v>0</v>
      </c>
      <c r="F106" s="5">
        <f>Table6[[#This Row],[2072085795]]-Table6[[#This Row],[Column1]]</f>
        <v>0</v>
      </c>
      <c r="G106" s="5">
        <v>860</v>
      </c>
      <c r="H106" s="5">
        <v>500157124</v>
      </c>
      <c r="I106" s="5">
        <f>-1*Table6[[#This Row],[-194944029420.0000]]</f>
        <v>498309611</v>
      </c>
      <c r="J106" s="5">
        <v>-498309611</v>
      </c>
      <c r="K106" s="5">
        <f>Table6[[#This Row],[212568975316]]-Table6[[#This Row],[Column2]]</f>
        <v>1847513</v>
      </c>
    </row>
    <row r="107" spans="1:11" ht="23.1" customHeight="1" x14ac:dyDescent="0.6">
      <c r="A107" s="4" t="s">
        <v>252</v>
      </c>
      <c r="B107" s="5">
        <v>0</v>
      </c>
      <c r="C107" s="5">
        <v>0</v>
      </c>
      <c r="D107" s="5">
        <f>-1*Table6[[#This Row],[-2421926872.0000]]</f>
        <v>0</v>
      </c>
      <c r="E107" s="5">
        <v>0</v>
      </c>
      <c r="F107" s="5">
        <f>Table6[[#This Row],[2072085795]]-Table6[[#This Row],[Column1]]</f>
        <v>0</v>
      </c>
      <c r="G107" s="5">
        <v>3050</v>
      </c>
      <c r="H107" s="5">
        <v>1764791599</v>
      </c>
      <c r="I107" s="5">
        <f>-1*Table6[[#This Row],[-194944029420.0000]]</f>
        <v>1761125890</v>
      </c>
      <c r="J107" s="5">
        <v>-1761125890</v>
      </c>
      <c r="K107" s="5">
        <f>Table6[[#This Row],[212568975316]]-Table6[[#This Row],[Column2]]</f>
        <v>3665709</v>
      </c>
    </row>
    <row r="108" spans="1:11" ht="23.1" customHeight="1" x14ac:dyDescent="0.6">
      <c r="A108" s="4" t="s">
        <v>256</v>
      </c>
      <c r="B108" s="5">
        <v>0</v>
      </c>
      <c r="C108" s="5">
        <v>0</v>
      </c>
      <c r="D108" s="5">
        <f>-1*Table6[[#This Row],[-2421926872.0000]]</f>
        <v>0</v>
      </c>
      <c r="E108" s="5">
        <v>0</v>
      </c>
      <c r="F108" s="5">
        <f>Table6[[#This Row],[2072085795]]-Table6[[#This Row],[Column1]]</f>
        <v>0</v>
      </c>
      <c r="G108" s="5">
        <v>907000</v>
      </c>
      <c r="H108" s="5">
        <v>887735774900</v>
      </c>
      <c r="I108" s="5">
        <f>-1*Table6[[#This Row],[-194944029420.0000]]</f>
        <v>887771600000</v>
      </c>
      <c r="J108" s="5">
        <v>-887771600000</v>
      </c>
      <c r="K108" s="5">
        <f>Table6[[#This Row],[212568975316]]-Table6[[#This Row],[Column2]]</f>
        <v>-35825100</v>
      </c>
    </row>
    <row r="109" spans="1:11" ht="23.1" customHeight="1" x14ac:dyDescent="0.6">
      <c r="A109" s="4" t="s">
        <v>220</v>
      </c>
      <c r="B109" s="5">
        <v>30000</v>
      </c>
      <c r="C109" s="5">
        <v>29978250000</v>
      </c>
      <c r="D109" s="5">
        <f>-1*Table6[[#This Row],[-2421926872.0000]]</f>
        <v>29978250000</v>
      </c>
      <c r="E109" s="5">
        <v>-29978250000</v>
      </c>
      <c r="F109" s="5">
        <f>Table6[[#This Row],[2072085795]]-Table6[[#This Row],[Column1]]</f>
        <v>0</v>
      </c>
      <c r="G109" s="5">
        <v>30000</v>
      </c>
      <c r="H109" s="5">
        <v>29978250000</v>
      </c>
      <c r="I109" s="5">
        <f>-1*Table6[[#This Row],[-194944029420.0000]]</f>
        <v>29978250000</v>
      </c>
      <c r="J109" s="5">
        <v>-29978250000</v>
      </c>
      <c r="K109" s="5">
        <f>Table6[[#This Row],[212568975316]]-Table6[[#This Row],[Column2]]</f>
        <v>0</v>
      </c>
    </row>
    <row r="110" spans="1:11" ht="23.1" customHeight="1" x14ac:dyDescent="0.6">
      <c r="A110" s="4" t="s">
        <v>248</v>
      </c>
      <c r="B110" s="5">
        <v>0</v>
      </c>
      <c r="C110" s="5">
        <v>0</v>
      </c>
      <c r="D110" s="5">
        <f>-1*Table6[[#This Row],[-2421926872.0000]]</f>
        <v>0</v>
      </c>
      <c r="E110" s="5">
        <v>0</v>
      </c>
      <c r="F110" s="5">
        <f>Table6[[#This Row],[2072085795]]-Table6[[#This Row],[Column1]]</f>
        <v>0</v>
      </c>
      <c r="G110" s="5">
        <v>560000</v>
      </c>
      <c r="H110" s="5">
        <v>559714000000</v>
      </c>
      <c r="I110" s="5">
        <f>-1*Table6[[#This Row],[-194944029420.0000]]</f>
        <v>560235000003</v>
      </c>
      <c r="J110" s="5">
        <v>-560235000003</v>
      </c>
      <c r="K110" s="5">
        <f>Table6[[#This Row],[212568975316]]-Table6[[#This Row],[Column2]]</f>
        <v>-521000003</v>
      </c>
    </row>
    <row r="111" spans="1:11" ht="23.1" customHeight="1" x14ac:dyDescent="0.6">
      <c r="A111" s="4" t="s">
        <v>222</v>
      </c>
      <c r="B111" s="5">
        <v>5500</v>
      </c>
      <c r="C111" s="5">
        <v>5496012500</v>
      </c>
      <c r="D111" s="5">
        <f>-1*Table6[[#This Row],[-2421926872.0000]]</f>
        <v>5503987500</v>
      </c>
      <c r="E111" s="5">
        <v>-5503987500</v>
      </c>
      <c r="F111" s="5">
        <f>Table6[[#This Row],[2072085795]]-Table6[[#This Row],[Column1]]</f>
        <v>-7975000</v>
      </c>
      <c r="G111" s="5">
        <v>1988500</v>
      </c>
      <c r="H111" s="5">
        <f>1987371337500-50749997</f>
        <v>1987320587503</v>
      </c>
      <c r="I111" s="5">
        <f>-1*Table6[[#This Row],[-194944029420.0000]]</f>
        <v>1989615662500</v>
      </c>
      <c r="J111" s="5">
        <v>-1989615662500</v>
      </c>
      <c r="K111" s="5">
        <f>Table6[[#This Row],[212568975316]]-Table6[[#This Row],[Column2]]</f>
        <v>-2295074997</v>
      </c>
    </row>
    <row r="112" spans="1:11" ht="23.1" customHeight="1" x14ac:dyDescent="0.6">
      <c r="A112" s="4" t="s">
        <v>243</v>
      </c>
      <c r="B112" s="5">
        <v>0</v>
      </c>
      <c r="C112" s="5">
        <v>0</v>
      </c>
      <c r="D112" s="5">
        <f>-1*Table6[[#This Row],[-2421926872.0000]]</f>
        <v>0</v>
      </c>
      <c r="E112" s="5">
        <v>0</v>
      </c>
      <c r="F112" s="5">
        <f>Table6[[#This Row],[2072085795]]-Table6[[#This Row],[Column1]]</f>
        <v>0</v>
      </c>
      <c r="G112" s="5">
        <v>2275000</v>
      </c>
      <c r="H112" s="5">
        <v>2274178500000</v>
      </c>
      <c r="I112" s="5">
        <f>-1*Table6[[#This Row],[-194944029420.0000]]</f>
        <v>2275318749993</v>
      </c>
      <c r="J112" s="5">
        <v>-2275318749993</v>
      </c>
      <c r="K112" s="5">
        <f>Table6[[#This Row],[212568975316]]-Table6[[#This Row],[Column2]]</f>
        <v>-1140249993</v>
      </c>
    </row>
    <row r="113" spans="1:11" ht="23.1" customHeight="1" x14ac:dyDescent="0.6">
      <c r="A113" s="4" t="s">
        <v>225</v>
      </c>
      <c r="B113" s="5">
        <v>1</v>
      </c>
      <c r="C113" s="5">
        <v>973296</v>
      </c>
      <c r="D113" s="5">
        <f>-1*Table6[[#This Row],[-2421926872.0000]]</f>
        <v>973296</v>
      </c>
      <c r="E113" s="5">
        <v>-973296</v>
      </c>
      <c r="F113" s="5">
        <f>Table6[[#This Row],[2072085795]]-Table6[[#This Row],[Column1]]</f>
        <v>0</v>
      </c>
      <c r="G113" s="5">
        <v>1</v>
      </c>
      <c r="H113" s="5">
        <v>973296</v>
      </c>
      <c r="I113" s="5">
        <f>-1*Table6[[#This Row],[-194944029420.0000]]</f>
        <v>973296</v>
      </c>
      <c r="J113" s="5">
        <v>-973296</v>
      </c>
      <c r="K113" s="5">
        <f>Table6[[#This Row],[212568975316]]-Table6[[#This Row],[Column2]]</f>
        <v>0</v>
      </c>
    </row>
    <row r="114" spans="1:11" ht="23.1" customHeight="1" x14ac:dyDescent="0.6">
      <c r="A114" s="4" t="s">
        <v>249</v>
      </c>
      <c r="B114" s="5">
        <v>0</v>
      </c>
      <c r="C114" s="5">
        <v>0</v>
      </c>
      <c r="D114" s="5">
        <f>-1*Table6[[#This Row],[-2421926872.0000]]</f>
        <v>0</v>
      </c>
      <c r="E114" s="5">
        <v>0</v>
      </c>
      <c r="F114" s="5">
        <f>Table6[[#This Row],[2072085795]]-Table6[[#This Row],[Column1]]</f>
        <v>0</v>
      </c>
      <c r="G114" s="5">
        <v>833000</v>
      </c>
      <c r="H114" s="5">
        <v>799752156042</v>
      </c>
      <c r="I114" s="5">
        <f>-1*Table6[[#This Row],[-194944029420.0000]]</f>
        <v>799939927998</v>
      </c>
      <c r="J114" s="5">
        <v>-799939927998</v>
      </c>
      <c r="K114" s="5">
        <f>Table6[[#This Row],[212568975316]]-Table6[[#This Row],[Column2]]</f>
        <v>-187771956</v>
      </c>
    </row>
    <row r="115" spans="1:11" ht="23.1" customHeight="1" x14ac:dyDescent="0.6">
      <c r="A115" s="4" t="s">
        <v>253</v>
      </c>
      <c r="B115" s="5">
        <v>0</v>
      </c>
      <c r="C115" s="5">
        <v>0</v>
      </c>
      <c r="D115" s="5">
        <f>-1*Table6[[#This Row],[-2421926872.0000]]</f>
        <v>0</v>
      </c>
      <c r="E115" s="5">
        <v>0</v>
      </c>
      <c r="F115" s="5">
        <f>Table6[[#This Row],[2072085795]]-Table6[[#This Row],[Column1]]</f>
        <v>0</v>
      </c>
      <c r="G115" s="5">
        <v>1650000</v>
      </c>
      <c r="H115" s="5">
        <f>1648892250000-14500000</f>
        <v>1648877750000</v>
      </c>
      <c r="I115" s="5">
        <f>-1*Table6[[#This Row],[-194944029420.0000]]</f>
        <v>1650808750000</v>
      </c>
      <c r="J115" s="5">
        <v>-1650808750000</v>
      </c>
      <c r="K115" s="5">
        <f>Table6[[#This Row],[212568975316]]-Table6[[#This Row],[Column2]]</f>
        <v>-1931000000</v>
      </c>
    </row>
    <row r="116" spans="1:11" ht="23.1" customHeight="1" x14ac:dyDescent="0.6">
      <c r="A116" s="4" t="s">
        <v>244</v>
      </c>
      <c r="B116" s="5">
        <v>0</v>
      </c>
      <c r="C116" s="5">
        <v>0</v>
      </c>
      <c r="D116" s="5">
        <f>-1*Table6[[#This Row],[-2421926872.0000]]</f>
        <v>0</v>
      </c>
      <c r="E116" s="5">
        <v>0</v>
      </c>
      <c r="F116" s="5">
        <f>Table6[[#This Row],[2072085795]]-Table6[[#This Row],[Column1]]</f>
        <v>0</v>
      </c>
      <c r="G116" s="5">
        <v>1183900</v>
      </c>
      <c r="H116" s="5">
        <v>1183566100002</v>
      </c>
      <c r="I116" s="5">
        <f>-1*Table6[[#This Row],[-194944029420.0000]]</f>
        <v>1184132987500</v>
      </c>
      <c r="J116" s="5">
        <v>-1184132987500</v>
      </c>
      <c r="K116" s="5">
        <f>Table6[[#This Row],[212568975316]]-Table6[[#This Row],[Column2]]</f>
        <v>-566887498</v>
      </c>
    </row>
    <row r="117" spans="1:11" ht="23.1" customHeight="1" x14ac:dyDescent="0.6">
      <c r="A117" s="4" t="s">
        <v>272</v>
      </c>
      <c r="B117" s="5">
        <v>0</v>
      </c>
      <c r="C117" s="5">
        <v>0</v>
      </c>
      <c r="D117" s="5">
        <f>-1*Table6[[#This Row],[-2421926872.0000]]</f>
        <v>0</v>
      </c>
      <c r="E117" s="5">
        <v>0</v>
      </c>
      <c r="F117" s="5">
        <f>Table6[[#This Row],[2072085795]]-Table6[[#This Row],[Column1]]</f>
        <v>0</v>
      </c>
      <c r="G117" s="5">
        <v>1</v>
      </c>
      <c r="H117" s="5">
        <v>1</v>
      </c>
      <c r="I117" s="5">
        <f>-1*Table6[[#This Row],[-194944029420.0000]]</f>
        <v>1075</v>
      </c>
      <c r="J117" s="5">
        <v>-1075</v>
      </c>
      <c r="K117" s="5">
        <f>Table6[[#This Row],[212568975316]]-Table6[[#This Row],[Column2]]</f>
        <v>-1074</v>
      </c>
    </row>
    <row r="118" spans="1:11" ht="23.1" customHeight="1" x14ac:dyDescent="0.6">
      <c r="A118" s="4" t="s">
        <v>268</v>
      </c>
      <c r="B118" s="5">
        <v>0</v>
      </c>
      <c r="C118" s="5">
        <v>0</v>
      </c>
      <c r="D118" s="5">
        <f>-1*Table6[[#This Row],[-2421926872.0000]]</f>
        <v>0</v>
      </c>
      <c r="E118" s="5">
        <v>0</v>
      </c>
      <c r="F118" s="5">
        <f>Table6[[#This Row],[2072085795]]-Table6[[#This Row],[Column1]]</f>
        <v>0</v>
      </c>
      <c r="G118" s="5">
        <v>2</v>
      </c>
      <c r="H118" s="5">
        <v>4432</v>
      </c>
      <c r="I118" s="5">
        <f>-1*Table6[[#This Row],[-194944029420.0000]]</f>
        <v>7765</v>
      </c>
      <c r="J118" s="5">
        <v>-7765</v>
      </c>
      <c r="K118" s="5">
        <f>Table6[[#This Row],[212568975316]]-Table6[[#This Row],[Column2]]</f>
        <v>-3333</v>
      </c>
    </row>
    <row r="119" spans="1:11" ht="23.1" customHeight="1" x14ac:dyDescent="0.6">
      <c r="A119" s="4" t="s">
        <v>197</v>
      </c>
      <c r="B119" s="5">
        <v>2</v>
      </c>
      <c r="C119" s="5">
        <v>2</v>
      </c>
      <c r="D119" s="5">
        <f>-1*Table6[[#This Row],[-2421926872.0000]]</f>
        <v>20262</v>
      </c>
      <c r="E119" s="5">
        <v>-20262</v>
      </c>
      <c r="F119" s="5">
        <f>Table6[[#This Row],[2072085795]]-Table6[[#This Row],[Column1]]</f>
        <v>-20260</v>
      </c>
      <c r="G119" s="5">
        <v>2</v>
      </c>
      <c r="H119" s="5">
        <v>2</v>
      </c>
      <c r="I119" s="5">
        <f>-1*Table6[[#This Row],[-194944029420.0000]]</f>
        <v>20262</v>
      </c>
      <c r="J119" s="5">
        <v>-20262</v>
      </c>
      <c r="K119" s="5">
        <f>Table6[[#This Row],[212568975316]]-Table6[[#This Row],[Column2]]</f>
        <v>-20260</v>
      </c>
    </row>
    <row r="120" spans="1:11" ht="23.1" customHeight="1" x14ac:dyDescent="0.6">
      <c r="A120" s="4" t="s">
        <v>194</v>
      </c>
      <c r="B120" s="5">
        <v>1</v>
      </c>
      <c r="C120" s="5">
        <v>1</v>
      </c>
      <c r="D120" s="5">
        <f>-1*Table6[[#This Row],[-2421926872.0000]]</f>
        <v>16456</v>
      </c>
      <c r="E120" s="5">
        <v>-16456</v>
      </c>
      <c r="F120" s="5">
        <f>Table6[[#This Row],[2072085795]]-Table6[[#This Row],[Column1]]</f>
        <v>-16455</v>
      </c>
      <c r="G120" s="5">
        <v>1</v>
      </c>
      <c r="H120" s="5">
        <v>1</v>
      </c>
      <c r="I120" s="5">
        <f>-1*Table6[[#This Row],[-194944029420.0000]]</f>
        <v>16456</v>
      </c>
      <c r="J120" s="5">
        <v>-16456</v>
      </c>
      <c r="K120" s="5">
        <f>Table6[[#This Row],[212568975316]]-Table6[[#This Row],[Column2]]</f>
        <v>-16455</v>
      </c>
    </row>
    <row r="121" spans="1:11" ht="23.1" customHeight="1" thickBot="1" x14ac:dyDescent="0.65">
      <c r="A121" s="4" t="s">
        <v>98</v>
      </c>
      <c r="B121" s="5"/>
      <c r="C121" s="49">
        <f>SUM(C7:C120)</f>
        <v>22021457900276</v>
      </c>
      <c r="D121" s="49">
        <f>SUM(D7:D120)</f>
        <v>21943935237257</v>
      </c>
      <c r="E121" s="5">
        <f>SUM(E7:E120)</f>
        <v>-21943935237257</v>
      </c>
      <c r="F121" s="49">
        <f>SUM(F7:F120)</f>
        <v>77522663019</v>
      </c>
      <c r="G121" s="5"/>
      <c r="H121" s="49">
        <f>SUM(H7:H120)</f>
        <v>102056433334661</v>
      </c>
      <c r="I121" s="49">
        <f>SUM(I7:I120)</f>
        <v>99872515334996</v>
      </c>
      <c r="J121" s="5">
        <f>SUM(J7:J120)</f>
        <v>-99872492649905</v>
      </c>
      <c r="K121" s="49">
        <f>SUM(K7:K120)</f>
        <v>2183917999665</v>
      </c>
    </row>
    <row r="122" spans="1:11" ht="23.1" customHeight="1" thickTop="1" x14ac:dyDescent="0.6">
      <c r="A122" s="4" t="s">
        <v>99</v>
      </c>
      <c r="B122" s="5"/>
      <c r="C122" s="5"/>
      <c r="D122" s="5"/>
      <c r="E122" s="5"/>
      <c r="F122" s="5"/>
      <c r="G122" s="5"/>
      <c r="H122" s="5"/>
      <c r="I122" s="5"/>
      <c r="J122" s="5"/>
      <c r="K122" s="5"/>
    </row>
  </sheetData>
  <mergeCells count="7">
    <mergeCell ref="A1:K1"/>
    <mergeCell ref="A2:K2"/>
    <mergeCell ref="A3:K3"/>
    <mergeCell ref="B5:F5"/>
    <mergeCell ref="G5:K5"/>
    <mergeCell ref="A4:F4"/>
    <mergeCell ref="G4:K4"/>
  </mergeCells>
  <pageMargins left="0.7" right="0.7" top="0.75" bottom="0.75" header="0.3" footer="0.3"/>
  <pageSetup paperSize="9" scale="76" orientation="landscape" r:id="rId1"/>
  <headerFooter differentOddEven="1" differentFirst="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rightToLeft="1" view="pageBreakPreview" topLeftCell="A108" zoomScale="106" zoomScaleNormal="100" zoomScaleSheetLayoutView="106" workbookViewId="0">
      <selection activeCell="K96" sqref="K96:K100"/>
    </sheetView>
  </sheetViews>
  <sheetFormatPr defaultRowHeight="22.5" x14ac:dyDescent="0.6"/>
  <cols>
    <col min="1" max="1" width="35.5703125" style="6" bestFit="1" customWidth="1"/>
    <col min="2" max="2" width="12.85546875" style="6" bestFit="1" customWidth="1"/>
    <col min="3" max="3" width="18" style="6" bestFit="1" customWidth="1"/>
    <col min="4" max="4" width="16.7109375" style="6" customWidth="1"/>
    <col min="5" max="5" width="19" style="6" hidden="1" customWidth="1"/>
    <col min="6" max="6" width="29.28515625" style="6" bestFit="1" customWidth="1"/>
    <col min="7" max="7" width="12.85546875" style="6" bestFit="1" customWidth="1"/>
    <col min="8" max="8" width="18" style="6" bestFit="1" customWidth="1"/>
    <col min="9" max="9" width="17.28515625" style="6" customWidth="1"/>
    <col min="10" max="10" width="19.42578125" style="6" hidden="1" customWidth="1"/>
    <col min="11" max="11" width="29.28515625" style="6" bestFit="1" customWidth="1"/>
    <col min="12" max="16384" width="9.140625" style="1"/>
  </cols>
  <sheetData>
    <row r="1" spans="1:11" ht="25.5" x14ac:dyDescent="0.6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 ht="25.5" x14ac:dyDescent="0.6">
      <c r="A2" s="76" t="s">
        <v>234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1" ht="25.5" x14ac:dyDescent="0.6">
      <c r="A3" s="76" t="s">
        <v>235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ht="25.5" x14ac:dyDescent="0.6">
      <c r="A4" s="77" t="s">
        <v>370</v>
      </c>
      <c r="B4" s="77"/>
      <c r="C4" s="77"/>
      <c r="D4" s="77"/>
      <c r="E4" s="77"/>
    </row>
    <row r="5" spans="1:11" ht="16.5" customHeight="1" x14ac:dyDescent="0.6">
      <c r="B5" s="82" t="s">
        <v>380</v>
      </c>
      <c r="C5" s="82"/>
      <c r="D5" s="82"/>
      <c r="E5" s="82"/>
      <c r="F5" s="82"/>
      <c r="G5" s="81" t="s">
        <v>237</v>
      </c>
      <c r="H5" s="81"/>
      <c r="I5" s="81"/>
      <c r="J5" s="81"/>
      <c r="K5" s="81"/>
    </row>
    <row r="6" spans="1:11" ht="53.25" customHeight="1" x14ac:dyDescent="0.6">
      <c r="A6" s="16" t="s">
        <v>280</v>
      </c>
      <c r="B6" s="17" t="s">
        <v>105</v>
      </c>
      <c r="C6" s="17" t="s">
        <v>107</v>
      </c>
      <c r="D6" s="17" t="str">
        <f>E6</f>
        <v>ارزش دفتری</v>
      </c>
      <c r="E6" s="17" t="s">
        <v>282</v>
      </c>
      <c r="F6" s="18" t="s">
        <v>371</v>
      </c>
      <c r="G6" s="17" t="s">
        <v>105</v>
      </c>
      <c r="H6" s="17" t="s">
        <v>107</v>
      </c>
      <c r="I6" s="17" t="str">
        <f>J6</f>
        <v>ارزش دفتری</v>
      </c>
      <c r="J6" s="17" t="s">
        <v>282</v>
      </c>
      <c r="K6" s="18" t="s">
        <v>371</v>
      </c>
    </row>
    <row r="7" spans="1:11" ht="23.1" customHeight="1" x14ac:dyDescent="0.6">
      <c r="A7" s="4" t="s">
        <v>113</v>
      </c>
      <c r="B7" s="5">
        <v>2294288</v>
      </c>
      <c r="C7" s="5">
        <v>45850886825</v>
      </c>
      <c r="D7" s="5">
        <f>-1*Table7[[#This Row],[-48877469973.0000]]</f>
        <v>48877469973</v>
      </c>
      <c r="E7" s="5">
        <v>-48877469973</v>
      </c>
      <c r="F7" s="5">
        <v>-3026583148</v>
      </c>
      <c r="G7" s="5">
        <v>2294288</v>
      </c>
      <c r="H7" s="5">
        <v>45850886825</v>
      </c>
      <c r="I7" s="5">
        <f>-1*Table7[[#This Row],[-49712933753.0000]]</f>
        <v>49712933753</v>
      </c>
      <c r="J7" s="5">
        <v>-49712933753</v>
      </c>
      <c r="K7" s="5">
        <v>-3862046928</v>
      </c>
    </row>
    <row r="8" spans="1:11" ht="23.1" customHeight="1" x14ac:dyDescent="0.6">
      <c r="A8" s="4" t="s">
        <v>114</v>
      </c>
      <c r="B8" s="5">
        <v>16056417</v>
      </c>
      <c r="C8" s="5">
        <v>201515329388</v>
      </c>
      <c r="D8" s="5">
        <f>-1*Table7[[#This Row],[-48877469973.0000]]</f>
        <v>195454328430</v>
      </c>
      <c r="E8" s="5">
        <v>-195454328430</v>
      </c>
      <c r="F8" s="5">
        <v>6061000958</v>
      </c>
      <c r="G8" s="5">
        <v>16056417</v>
      </c>
      <c r="H8" s="5">
        <v>201515329388</v>
      </c>
      <c r="I8" s="5">
        <f>-1*Table7[[#This Row],[-49712933753.0000]]</f>
        <v>243175760903</v>
      </c>
      <c r="J8" s="5">
        <v>-243175760903</v>
      </c>
      <c r="K8" s="5">
        <v>-41660431515</v>
      </c>
    </row>
    <row r="9" spans="1:11" ht="23.1" customHeight="1" x14ac:dyDescent="0.6">
      <c r="A9" s="4" t="s">
        <v>115</v>
      </c>
      <c r="B9" s="5">
        <v>359142</v>
      </c>
      <c r="C9" s="5">
        <v>11282843000</v>
      </c>
      <c r="D9" s="5">
        <f>-1*Table7[[#This Row],[-48877469973.0000]]</f>
        <v>7059937539</v>
      </c>
      <c r="E9" s="5">
        <v>-7059937539</v>
      </c>
      <c r="F9" s="5">
        <v>4222905461</v>
      </c>
      <c r="G9" s="5">
        <v>359142</v>
      </c>
      <c r="H9" s="5">
        <v>11282843000</v>
      </c>
      <c r="I9" s="5">
        <f>-1*Table7[[#This Row],[-49712933753.0000]]</f>
        <v>10859212616</v>
      </c>
      <c r="J9" s="5">
        <v>-10859212616</v>
      </c>
      <c r="K9" s="5">
        <v>423630384</v>
      </c>
    </row>
    <row r="10" spans="1:11" ht="23.1" customHeight="1" x14ac:dyDescent="0.6">
      <c r="A10" s="4" t="s">
        <v>116</v>
      </c>
      <c r="B10" s="5">
        <v>26373662</v>
      </c>
      <c r="C10" s="5">
        <v>172352661836</v>
      </c>
      <c r="D10" s="5">
        <f>-1*Table7[[#This Row],[-48877469973.0000]]</f>
        <v>161498214384</v>
      </c>
      <c r="E10" s="5">
        <v>-161498214384</v>
      </c>
      <c r="F10" s="5">
        <v>10854447452</v>
      </c>
      <c r="G10" s="5">
        <v>26373662</v>
      </c>
      <c r="H10" s="5">
        <v>172352661836</v>
      </c>
      <c r="I10" s="5">
        <f>-1*Table7[[#This Row],[-49712933753.0000]]</f>
        <v>169696909216</v>
      </c>
      <c r="J10" s="5">
        <v>-169696909216</v>
      </c>
      <c r="K10" s="5">
        <v>2655752620</v>
      </c>
    </row>
    <row r="11" spans="1:11" ht="23.1" customHeight="1" x14ac:dyDescent="0.6">
      <c r="A11" s="4" t="s">
        <v>117</v>
      </c>
      <c r="B11" s="5">
        <v>15561908</v>
      </c>
      <c r="C11" s="5">
        <v>452507355646</v>
      </c>
      <c r="D11" s="5">
        <f>-1*Table7[[#This Row],[-48877469973.0000]]</f>
        <v>446436556541</v>
      </c>
      <c r="E11" s="5">
        <v>-446436556541</v>
      </c>
      <c r="F11" s="5">
        <v>6070799105</v>
      </c>
      <c r="G11" s="5">
        <v>15561908</v>
      </c>
      <c r="H11" s="5">
        <v>452507355646</v>
      </c>
      <c r="I11" s="5">
        <f>-1*Table7[[#This Row],[-49712933753.0000]]</f>
        <v>427053717065</v>
      </c>
      <c r="J11" s="5">
        <v>-427053717065</v>
      </c>
      <c r="K11" s="5">
        <v>25453638581</v>
      </c>
    </row>
    <row r="12" spans="1:11" ht="23.1" customHeight="1" x14ac:dyDescent="0.6">
      <c r="A12" s="4" t="s">
        <v>118</v>
      </c>
      <c r="B12" s="5">
        <v>9227238</v>
      </c>
      <c r="C12" s="5">
        <v>168084707205</v>
      </c>
      <c r="D12" s="5">
        <f>-1*Table7[[#This Row],[-48877469973.0000]]</f>
        <v>156190616571</v>
      </c>
      <c r="E12" s="5">
        <v>-156190616571</v>
      </c>
      <c r="F12" s="5">
        <v>11894090634</v>
      </c>
      <c r="G12" s="5">
        <v>9227238</v>
      </c>
      <c r="H12" s="5">
        <v>168084707205</v>
      </c>
      <c r="I12" s="5">
        <f>-1*Table7[[#This Row],[-49712933753.0000]]</f>
        <v>137196952453</v>
      </c>
      <c r="J12" s="5">
        <v>-137196952453</v>
      </c>
      <c r="K12" s="5">
        <v>30887754752</v>
      </c>
    </row>
    <row r="13" spans="1:11" ht="23.1" customHeight="1" x14ac:dyDescent="0.6">
      <c r="A13" s="4" t="s">
        <v>119</v>
      </c>
      <c r="B13" s="5">
        <v>2416261</v>
      </c>
      <c r="C13" s="5">
        <v>49471560909</v>
      </c>
      <c r="D13" s="5">
        <f>-1*Table7[[#This Row],[-48877469973.0000]]</f>
        <v>52808337932</v>
      </c>
      <c r="E13" s="5">
        <v>-52808337932</v>
      </c>
      <c r="F13" s="5">
        <v>-3336777023</v>
      </c>
      <c r="G13" s="5">
        <v>2416261</v>
      </c>
      <c r="H13" s="5">
        <v>49471560909</v>
      </c>
      <c r="I13" s="5">
        <f>-1*Table7[[#This Row],[-49712933753.0000]]</f>
        <v>50722938459</v>
      </c>
      <c r="J13" s="5">
        <v>-50722938459</v>
      </c>
      <c r="K13" s="5">
        <v>-1251377550</v>
      </c>
    </row>
    <row r="14" spans="1:11" ht="23.1" customHeight="1" x14ac:dyDescent="0.6">
      <c r="A14" s="4" t="s">
        <v>120</v>
      </c>
      <c r="B14" s="5">
        <v>21024690</v>
      </c>
      <c r="C14" s="5">
        <v>142439062180</v>
      </c>
      <c r="D14" s="5">
        <f>-1*Table7[[#This Row],[-48877469973.0000]]</f>
        <v>150877332559</v>
      </c>
      <c r="E14" s="5">
        <v>-150877332559</v>
      </c>
      <c r="F14" s="5">
        <v>-8438270379</v>
      </c>
      <c r="G14" s="5">
        <v>21024690</v>
      </c>
      <c r="H14" s="5">
        <v>142439062180</v>
      </c>
      <c r="I14" s="5">
        <f>-1*Table7[[#This Row],[-49712933753.0000]]</f>
        <v>152457871462</v>
      </c>
      <c r="J14" s="5">
        <v>-152457871462</v>
      </c>
      <c r="K14" s="5">
        <v>-10018809282</v>
      </c>
    </row>
    <row r="15" spans="1:11" ht="23.1" customHeight="1" x14ac:dyDescent="0.6">
      <c r="A15" s="4" t="s">
        <v>121</v>
      </c>
      <c r="B15" s="5">
        <v>2132513</v>
      </c>
      <c r="C15" s="5">
        <v>153125919970</v>
      </c>
      <c r="D15" s="5">
        <f>-1*Table7[[#This Row],[-48877469973.0000]]</f>
        <v>169545729803</v>
      </c>
      <c r="E15" s="5">
        <v>-169545729803</v>
      </c>
      <c r="F15" s="5">
        <v>-16419809833</v>
      </c>
      <c r="G15" s="5">
        <v>2132513</v>
      </c>
      <c r="H15" s="5">
        <v>153125919970</v>
      </c>
      <c r="I15" s="5">
        <f>-1*Table7[[#This Row],[-49712933753.0000]]</f>
        <v>200987145675</v>
      </c>
      <c r="J15" s="5">
        <v>-200987145675</v>
      </c>
      <c r="K15" s="5">
        <v>-47861225705</v>
      </c>
    </row>
    <row r="16" spans="1:11" ht="23.1" customHeight="1" x14ac:dyDescent="0.6">
      <c r="A16" s="4" t="s">
        <v>122</v>
      </c>
      <c r="B16" s="5">
        <v>25095649</v>
      </c>
      <c r="C16" s="5">
        <v>215909322005</v>
      </c>
      <c r="D16" s="5">
        <f>-1*Table7[[#This Row],[-48877469973.0000]]</f>
        <v>251471994567</v>
      </c>
      <c r="E16" s="5">
        <v>-251471994567</v>
      </c>
      <c r="F16" s="5">
        <v>-35562672562</v>
      </c>
      <c r="G16" s="5">
        <v>25095649</v>
      </c>
      <c r="H16" s="5">
        <v>215909322005</v>
      </c>
      <c r="I16" s="5">
        <f>-1*Table7[[#This Row],[-49712933753.0000]]</f>
        <v>306788209570</v>
      </c>
      <c r="J16" s="5">
        <v>-306788209570</v>
      </c>
      <c r="K16" s="5">
        <v>-90878887565</v>
      </c>
    </row>
    <row r="17" spans="1:11" ht="23.1" customHeight="1" x14ac:dyDescent="0.6">
      <c r="A17" s="4" t="s">
        <v>123</v>
      </c>
      <c r="B17" s="5">
        <v>19488609</v>
      </c>
      <c r="C17" s="5">
        <v>149169290058</v>
      </c>
      <c r="D17" s="5">
        <f>-1*Table7[[#This Row],[-48877469973.0000]]</f>
        <v>160185819420</v>
      </c>
      <c r="E17" s="5">
        <v>-160185819420</v>
      </c>
      <c r="F17" s="5">
        <v>-11016529362</v>
      </c>
      <c r="G17" s="5">
        <v>19488609</v>
      </c>
      <c r="H17" s="5">
        <v>149169290058</v>
      </c>
      <c r="I17" s="5">
        <f>-1*Table7[[#This Row],[-49712933753.0000]]</f>
        <v>153068732966</v>
      </c>
      <c r="J17" s="5">
        <v>-153068732966</v>
      </c>
      <c r="K17" s="5">
        <v>-3899442908</v>
      </c>
    </row>
    <row r="18" spans="1:11" ht="23.1" customHeight="1" x14ac:dyDescent="0.6">
      <c r="A18" s="4" t="s">
        <v>124</v>
      </c>
      <c r="B18" s="5">
        <v>98240105</v>
      </c>
      <c r="C18" s="5">
        <v>322571644125</v>
      </c>
      <c r="D18" s="5">
        <f>-1*Table7[[#This Row],[-48877469973.0000]]</f>
        <v>322148869156</v>
      </c>
      <c r="E18" s="5">
        <v>-322148869156</v>
      </c>
      <c r="F18" s="5">
        <v>422774969</v>
      </c>
      <c r="G18" s="5">
        <v>98240105</v>
      </c>
      <c r="H18" s="5">
        <v>322571644125</v>
      </c>
      <c r="I18" s="5">
        <f>-1*Table7[[#This Row],[-49712933753.0000]]</f>
        <v>322065553925</v>
      </c>
      <c r="J18" s="5">
        <v>-322065553925</v>
      </c>
      <c r="K18" s="5">
        <v>506090200</v>
      </c>
    </row>
    <row r="19" spans="1:11" ht="23.1" customHeight="1" x14ac:dyDescent="0.6">
      <c r="A19" s="4" t="s">
        <v>125</v>
      </c>
      <c r="B19" s="5">
        <v>2340198</v>
      </c>
      <c r="C19" s="5">
        <v>82896969489</v>
      </c>
      <c r="D19" s="5">
        <f>-1*Table7[[#This Row],[-48877469973.0000]]</f>
        <v>84736645185</v>
      </c>
      <c r="E19" s="5">
        <v>-84736645185</v>
      </c>
      <c r="F19" s="5">
        <v>-1839675696</v>
      </c>
      <c r="G19" s="5">
        <v>2340198</v>
      </c>
      <c r="H19" s="5">
        <v>82896969489</v>
      </c>
      <c r="I19" s="5">
        <f>-1*Table7[[#This Row],[-49712933753.0000]]</f>
        <v>93721121919</v>
      </c>
      <c r="J19" s="5">
        <v>-93721121919</v>
      </c>
      <c r="K19" s="5">
        <v>-10824152430</v>
      </c>
    </row>
    <row r="20" spans="1:11" ht="23.1" customHeight="1" x14ac:dyDescent="0.6">
      <c r="A20" s="4" t="s">
        <v>126</v>
      </c>
      <c r="B20" s="5">
        <v>5967444</v>
      </c>
      <c r="C20" s="5">
        <v>432609029277</v>
      </c>
      <c r="D20" s="5">
        <f>-1*Table7[[#This Row],[-48877469973.0000]]</f>
        <v>430890681370</v>
      </c>
      <c r="E20" s="5">
        <v>-430890681370</v>
      </c>
      <c r="F20" s="5">
        <v>1718347907</v>
      </c>
      <c r="G20" s="5">
        <v>5967444</v>
      </c>
      <c r="H20" s="5">
        <v>432609029277</v>
      </c>
      <c r="I20" s="5">
        <f>-1*Table7[[#This Row],[-49712933753.0000]]</f>
        <v>518818666410</v>
      </c>
      <c r="J20" s="5">
        <v>-518818666410</v>
      </c>
      <c r="K20" s="5">
        <v>-86209637133</v>
      </c>
    </row>
    <row r="21" spans="1:11" ht="23.1" customHeight="1" x14ac:dyDescent="0.6">
      <c r="A21" s="4" t="s">
        <v>127</v>
      </c>
      <c r="B21" s="5">
        <v>5080274</v>
      </c>
      <c r="C21" s="5">
        <v>75943138359</v>
      </c>
      <c r="D21" s="5">
        <f>-1*Table7[[#This Row],[-48877469973.0000]]</f>
        <v>84112650848</v>
      </c>
      <c r="E21" s="5">
        <v>-84112650848</v>
      </c>
      <c r="F21" s="5">
        <v>-8169512489</v>
      </c>
      <c r="G21" s="5">
        <v>5080274</v>
      </c>
      <c r="H21" s="5">
        <v>75943138359</v>
      </c>
      <c r="I21" s="5">
        <f>-1*Table7[[#This Row],[-49712933753.0000]]</f>
        <v>87998374314</v>
      </c>
      <c r="J21" s="5">
        <v>-87998374314</v>
      </c>
      <c r="K21" s="5">
        <v>-12055235955</v>
      </c>
    </row>
    <row r="22" spans="1:11" ht="23.1" customHeight="1" x14ac:dyDescent="0.6">
      <c r="A22" s="4" t="s">
        <v>128</v>
      </c>
      <c r="B22" s="5">
        <v>10998803</v>
      </c>
      <c r="C22" s="5">
        <v>171011307240</v>
      </c>
      <c r="D22" s="5">
        <f>-1*Table7[[#This Row],[-48877469973.0000]]</f>
        <v>185096235140</v>
      </c>
      <c r="E22" s="5">
        <v>-185096235140</v>
      </c>
      <c r="F22" s="5">
        <v>-14084927900</v>
      </c>
      <c r="G22" s="5">
        <v>10998803</v>
      </c>
      <c r="H22" s="5">
        <v>171011307240</v>
      </c>
      <c r="I22" s="5">
        <f>-1*Table7[[#This Row],[-49712933753.0000]]</f>
        <v>198999570469</v>
      </c>
      <c r="J22" s="5">
        <v>-198999570469</v>
      </c>
      <c r="K22" s="5">
        <v>-27988263229</v>
      </c>
    </row>
    <row r="23" spans="1:11" ht="23.1" customHeight="1" x14ac:dyDescent="0.6">
      <c r="A23" s="4" t="s">
        <v>129</v>
      </c>
      <c r="B23" s="5">
        <v>26798178</v>
      </c>
      <c r="C23" s="5">
        <v>100845237677</v>
      </c>
      <c r="D23" s="5">
        <f>-1*Table7[[#This Row],[-48877469973.0000]]</f>
        <v>104877187167</v>
      </c>
      <c r="E23" s="5">
        <v>-104877187167</v>
      </c>
      <c r="F23" s="5">
        <v>-4031949490</v>
      </c>
      <c r="G23" s="5">
        <v>26798178</v>
      </c>
      <c r="H23" s="5">
        <v>100845237677</v>
      </c>
      <c r="I23" s="5">
        <f>-1*Table7[[#This Row],[-49712933753.0000]]</f>
        <v>110433803046</v>
      </c>
      <c r="J23" s="5">
        <v>-110433803046</v>
      </c>
      <c r="K23" s="5">
        <v>-9588565369</v>
      </c>
    </row>
    <row r="24" spans="1:11" ht="23.1" customHeight="1" x14ac:dyDescent="0.6">
      <c r="A24" s="4" t="s">
        <v>130</v>
      </c>
      <c r="B24" s="5">
        <v>659459</v>
      </c>
      <c r="C24" s="5">
        <v>12065517525</v>
      </c>
      <c r="D24" s="5">
        <f>-1*Table7[[#This Row],[-48877469973.0000]]</f>
        <v>12926790538</v>
      </c>
      <c r="E24" s="5">
        <v>-12926790538</v>
      </c>
      <c r="F24" s="5">
        <v>-861273013</v>
      </c>
      <c r="G24" s="5">
        <v>659459</v>
      </c>
      <c r="H24" s="5">
        <v>12065517525</v>
      </c>
      <c r="I24" s="5">
        <f>-1*Table7[[#This Row],[-49712933753.0000]]</f>
        <v>13100120820</v>
      </c>
      <c r="J24" s="5">
        <v>-13100120820</v>
      </c>
      <c r="K24" s="5">
        <v>-1034603295</v>
      </c>
    </row>
    <row r="25" spans="1:11" ht="23.1" customHeight="1" x14ac:dyDescent="0.6">
      <c r="A25" s="4" t="s">
        <v>131</v>
      </c>
      <c r="B25" s="5">
        <v>1024185</v>
      </c>
      <c r="C25" s="5">
        <v>28246022697</v>
      </c>
      <c r="D25" s="5">
        <f>-1*Table7[[#This Row],[-48877469973.0000]]</f>
        <v>29947449395</v>
      </c>
      <c r="E25" s="5">
        <v>-29947449395</v>
      </c>
      <c r="F25" s="5">
        <v>-1701426698</v>
      </c>
      <c r="G25" s="5">
        <v>1024185</v>
      </c>
      <c r="H25" s="5">
        <v>28246022697</v>
      </c>
      <c r="I25" s="5">
        <f>-1*Table7[[#This Row],[-49712933753.0000]]</f>
        <v>30147625823</v>
      </c>
      <c r="J25" s="5">
        <v>-30147625823</v>
      </c>
      <c r="K25" s="5">
        <v>-1901603126</v>
      </c>
    </row>
    <row r="26" spans="1:11" ht="23.1" customHeight="1" x14ac:dyDescent="0.6">
      <c r="A26" s="4" t="s">
        <v>132</v>
      </c>
      <c r="B26" s="5">
        <v>1726245</v>
      </c>
      <c r="C26" s="5">
        <v>82072314703</v>
      </c>
      <c r="D26" s="5">
        <f>-1*Table7[[#This Row],[-48877469973.0000]]</f>
        <v>69993424129</v>
      </c>
      <c r="E26" s="5">
        <v>-69993424129</v>
      </c>
      <c r="F26" s="5">
        <v>12078890574</v>
      </c>
      <c r="G26" s="5">
        <v>1726245</v>
      </c>
      <c r="H26" s="5">
        <v>82072314703</v>
      </c>
      <c r="I26" s="5">
        <f>-1*Table7[[#This Row],[-49712933753.0000]]</f>
        <v>78549216956</v>
      </c>
      <c r="J26" s="5">
        <v>-78549216956</v>
      </c>
      <c r="K26" s="5">
        <v>3523097747</v>
      </c>
    </row>
    <row r="27" spans="1:11" ht="23.1" customHeight="1" x14ac:dyDescent="0.6">
      <c r="A27" s="4" t="s">
        <v>133</v>
      </c>
      <c r="B27" s="5">
        <v>6698664</v>
      </c>
      <c r="C27" s="5">
        <v>155223958229</v>
      </c>
      <c r="D27" s="5">
        <f>-1*Table7[[#This Row],[-48877469973.0000]]</f>
        <v>160441801311</v>
      </c>
      <c r="E27" s="5">
        <v>-160441801311</v>
      </c>
      <c r="F27" s="5">
        <v>-5217843082</v>
      </c>
      <c r="G27" s="5">
        <v>6698664</v>
      </c>
      <c r="H27" s="5">
        <v>155223958229</v>
      </c>
      <c r="I27" s="5">
        <f>-1*Table7[[#This Row],[-49712933753.0000]]</f>
        <v>163480535295</v>
      </c>
      <c r="J27" s="5">
        <v>-163480535295</v>
      </c>
      <c r="K27" s="5">
        <v>-8256577066</v>
      </c>
    </row>
    <row r="28" spans="1:11" ht="23.1" customHeight="1" x14ac:dyDescent="0.6">
      <c r="A28" s="4" t="s">
        <v>134</v>
      </c>
      <c r="B28" s="5">
        <v>7039021</v>
      </c>
      <c r="C28" s="5">
        <v>96572307556</v>
      </c>
      <c r="D28" s="5">
        <f>-1*Table7[[#This Row],[-48877469973.0000]]</f>
        <v>94968977303</v>
      </c>
      <c r="E28" s="5">
        <v>-94968977303</v>
      </c>
      <c r="F28" s="5">
        <v>1603330253</v>
      </c>
      <c r="G28" s="5">
        <v>7039021</v>
      </c>
      <c r="H28" s="5">
        <v>96572307556</v>
      </c>
      <c r="I28" s="5">
        <f>-1*Table7[[#This Row],[-49712933753.0000]]</f>
        <v>51940704967</v>
      </c>
      <c r="J28" s="5">
        <v>-51940704967</v>
      </c>
      <c r="K28" s="5">
        <v>44631602589</v>
      </c>
    </row>
    <row r="29" spans="1:11" ht="23.1" customHeight="1" x14ac:dyDescent="0.6">
      <c r="A29" s="4" t="s">
        <v>135</v>
      </c>
      <c r="B29" s="5">
        <v>9225969</v>
      </c>
      <c r="C29" s="5">
        <v>153495638440</v>
      </c>
      <c r="D29" s="5">
        <f>-1*Table7[[#This Row],[-48877469973.0000]]</f>
        <v>212868642497</v>
      </c>
      <c r="E29" s="5">
        <v>-212868642497</v>
      </c>
      <c r="F29" s="5">
        <v>-59373004057</v>
      </c>
      <c r="G29" s="5">
        <v>9225969</v>
      </c>
      <c r="H29" s="5">
        <v>153495638440</v>
      </c>
      <c r="I29" s="5">
        <f>-1*Table7[[#This Row],[-49712933753.0000]]</f>
        <v>196708513229</v>
      </c>
      <c r="J29" s="5">
        <v>-196708513229</v>
      </c>
      <c r="K29" s="5">
        <v>-43212874789</v>
      </c>
    </row>
    <row r="30" spans="1:11" ht="23.1" customHeight="1" x14ac:dyDescent="0.6">
      <c r="A30" s="4" t="s">
        <v>136</v>
      </c>
      <c r="B30" s="5">
        <v>5715957</v>
      </c>
      <c r="C30" s="5">
        <v>174775353908</v>
      </c>
      <c r="D30" s="5">
        <f>-1*Table7[[#This Row],[-48877469973.0000]]</f>
        <v>174655049023</v>
      </c>
      <c r="E30" s="5">
        <v>-174655049023</v>
      </c>
      <c r="F30" s="5">
        <v>120304885</v>
      </c>
      <c r="G30" s="5">
        <v>5715957</v>
      </c>
      <c r="H30" s="5">
        <v>174775353908</v>
      </c>
      <c r="I30" s="5">
        <f>-1*Table7[[#This Row],[-49712933753.0000]]</f>
        <v>206105075370</v>
      </c>
      <c r="J30" s="5">
        <v>-206105075370</v>
      </c>
      <c r="K30" s="5">
        <v>-31329721462</v>
      </c>
    </row>
    <row r="31" spans="1:11" ht="23.1" customHeight="1" x14ac:dyDescent="0.6">
      <c r="A31" s="4" t="s">
        <v>137</v>
      </c>
      <c r="B31" s="5">
        <v>19210893</v>
      </c>
      <c r="C31" s="5">
        <v>758253562494</v>
      </c>
      <c r="D31" s="5">
        <f>-1*Table7[[#This Row],[-48877469973.0000]]</f>
        <v>767201443023</v>
      </c>
      <c r="E31" s="5">
        <v>-767201443023</v>
      </c>
      <c r="F31" s="5">
        <v>-8947880529</v>
      </c>
      <c r="G31" s="5">
        <v>19210893</v>
      </c>
      <c r="H31" s="5">
        <v>758253562494</v>
      </c>
      <c r="I31" s="5">
        <f>-1*Table7[[#This Row],[-49712933753.0000]]</f>
        <v>677447107438</v>
      </c>
      <c r="J31" s="5">
        <v>-677447107438</v>
      </c>
      <c r="K31" s="5">
        <v>80806455056</v>
      </c>
    </row>
    <row r="32" spans="1:11" ht="23.1" customHeight="1" x14ac:dyDescent="0.6">
      <c r="A32" s="4" t="s">
        <v>138</v>
      </c>
      <c r="B32" s="5">
        <v>2389906196</v>
      </c>
      <c r="C32" s="5">
        <v>7811441955910</v>
      </c>
      <c r="D32" s="5">
        <f>-1*Table7[[#This Row],[-48877469973.0000]]</f>
        <v>11428603861371</v>
      </c>
      <c r="E32" s="5">
        <v>-11428603861371</v>
      </c>
      <c r="F32" s="5">
        <v>-3617161905461</v>
      </c>
      <c r="G32" s="5">
        <v>2389906196</v>
      </c>
      <c r="H32" s="5">
        <v>7811441955910</v>
      </c>
      <c r="I32" s="5">
        <f>-1*Table7[[#This Row],[-49712933753.0000]]</f>
        <v>9258289921990</v>
      </c>
      <c r="J32" s="5">
        <v>-9258289921990</v>
      </c>
      <c r="K32" s="5">
        <v>-1446847966080</v>
      </c>
    </row>
    <row r="33" spans="1:11" ht="23.1" customHeight="1" x14ac:dyDescent="0.6">
      <c r="A33" s="4" t="s">
        <v>139</v>
      </c>
      <c r="B33" s="5">
        <v>30776523</v>
      </c>
      <c r="C33" s="5">
        <v>390872318431</v>
      </c>
      <c r="D33" s="5">
        <f>-1*Table7[[#This Row],[-48877469973.0000]]</f>
        <v>394031060796</v>
      </c>
      <c r="E33" s="5">
        <v>-394031060796</v>
      </c>
      <c r="F33" s="5">
        <v>-3158742365</v>
      </c>
      <c r="G33" s="5">
        <v>30776523</v>
      </c>
      <c r="H33" s="5">
        <v>390872318431</v>
      </c>
      <c r="I33" s="5">
        <f>-1*Table7[[#This Row],[-49712933753.0000]]</f>
        <v>400411520124</v>
      </c>
      <c r="J33" s="5">
        <v>-400411520124</v>
      </c>
      <c r="K33" s="5">
        <v>-9539201693</v>
      </c>
    </row>
    <row r="34" spans="1:11" ht="23.1" customHeight="1" x14ac:dyDescent="0.6">
      <c r="A34" s="4" t="s">
        <v>140</v>
      </c>
      <c r="B34" s="5">
        <v>2621360</v>
      </c>
      <c r="C34" s="5">
        <v>100190817068</v>
      </c>
      <c r="D34" s="5">
        <f>-1*Table7[[#This Row],[-48877469973.0000]]</f>
        <v>89377569326</v>
      </c>
      <c r="E34" s="5">
        <v>-89377569326</v>
      </c>
      <c r="F34" s="5">
        <v>10813247742</v>
      </c>
      <c r="G34" s="5">
        <v>2621360</v>
      </c>
      <c r="H34" s="5">
        <v>100190817068</v>
      </c>
      <c r="I34" s="5">
        <f>-1*Table7[[#This Row],[-49712933753.0000]]</f>
        <v>72285260509</v>
      </c>
      <c r="J34" s="5">
        <v>-72285260509</v>
      </c>
      <c r="K34" s="5">
        <v>27905556559</v>
      </c>
    </row>
    <row r="35" spans="1:11" ht="23.1" customHeight="1" x14ac:dyDescent="0.6">
      <c r="A35" s="4" t="s">
        <v>141</v>
      </c>
      <c r="B35" s="5">
        <v>134635289</v>
      </c>
      <c r="C35" s="5">
        <v>2246700535216</v>
      </c>
      <c r="D35" s="5">
        <f>-1*Table7[[#This Row],[-48877469973.0000]]</f>
        <v>2083202014643</v>
      </c>
      <c r="E35" s="5">
        <v>-2083202014643</v>
      </c>
      <c r="F35" s="5">
        <v>163498520573</v>
      </c>
      <c r="G35" s="5">
        <v>134635289</v>
      </c>
      <c r="H35" s="5">
        <v>2246700535216</v>
      </c>
      <c r="I35" s="5">
        <f>-1*Table7[[#This Row],[-49712933753.0000]]</f>
        <v>2150340724260</v>
      </c>
      <c r="J35" s="5">
        <v>-2150340724260</v>
      </c>
      <c r="K35" s="5">
        <v>96359810956</v>
      </c>
    </row>
    <row r="36" spans="1:11" ht="23.1" customHeight="1" x14ac:dyDescent="0.6">
      <c r="A36" s="4" t="s">
        <v>142</v>
      </c>
      <c r="B36" s="5">
        <v>16114804</v>
      </c>
      <c r="C36" s="5">
        <v>226079896759</v>
      </c>
      <c r="D36" s="5">
        <f>-1*Table7[[#This Row],[-48877469973.0000]]</f>
        <v>237910028658</v>
      </c>
      <c r="E36" s="5">
        <v>-237910028658</v>
      </c>
      <c r="F36" s="5">
        <v>-11830131899</v>
      </c>
      <c r="G36" s="5">
        <v>16114804</v>
      </c>
      <c r="H36" s="5">
        <v>226079896759</v>
      </c>
      <c r="I36" s="5">
        <f>-1*Table7[[#This Row],[-49712933753.0000]]</f>
        <v>228683132627</v>
      </c>
      <c r="J36" s="5">
        <v>-228683132627</v>
      </c>
      <c r="K36" s="5">
        <v>-2603235868</v>
      </c>
    </row>
    <row r="37" spans="1:11" ht="23.1" customHeight="1" x14ac:dyDescent="0.6">
      <c r="A37" s="4" t="s">
        <v>143</v>
      </c>
      <c r="B37" s="5">
        <v>575669815</v>
      </c>
      <c r="C37" s="5">
        <v>4699647939537</v>
      </c>
      <c r="D37" s="5">
        <f>-1*Table7[[#This Row],[-48877469973.0000]]</f>
        <v>5188362719793</v>
      </c>
      <c r="E37" s="5">
        <v>-5188362719793</v>
      </c>
      <c r="F37" s="5">
        <v>-488714780256</v>
      </c>
      <c r="G37" s="5">
        <v>575669815</v>
      </c>
      <c r="H37" s="5">
        <v>4699647939537</v>
      </c>
      <c r="I37" s="5">
        <f>-1*Table7[[#This Row],[-49712933753.0000]]</f>
        <v>4967107939895</v>
      </c>
      <c r="J37" s="5">
        <v>-4967107939895</v>
      </c>
      <c r="K37" s="5">
        <v>-267460000358</v>
      </c>
    </row>
    <row r="38" spans="1:11" ht="23.1" customHeight="1" x14ac:dyDescent="0.6">
      <c r="A38" s="4" t="s">
        <v>144</v>
      </c>
      <c r="B38" s="5">
        <v>20600585</v>
      </c>
      <c r="C38" s="5">
        <v>284277863355</v>
      </c>
      <c r="D38" s="5">
        <f>-1*Table7[[#This Row],[-48877469973.0000]]</f>
        <v>311503670906</v>
      </c>
      <c r="E38" s="5">
        <v>-311503670906</v>
      </c>
      <c r="F38" s="5">
        <v>-27225807551</v>
      </c>
      <c r="G38" s="5">
        <v>20600585</v>
      </c>
      <c r="H38" s="5">
        <v>284277863355</v>
      </c>
      <c r="I38" s="5">
        <f>-1*Table7[[#This Row],[-49712933753.0000]]</f>
        <v>319844358816</v>
      </c>
      <c r="J38" s="5">
        <v>-319844358816</v>
      </c>
      <c r="K38" s="5">
        <v>-35566495461</v>
      </c>
    </row>
    <row r="39" spans="1:11" ht="23.1" customHeight="1" x14ac:dyDescent="0.6">
      <c r="A39" s="4" t="s">
        <v>145</v>
      </c>
      <c r="B39" s="5">
        <v>759451733</v>
      </c>
      <c r="C39" s="5">
        <v>7657044206304</v>
      </c>
      <c r="D39" s="5">
        <f>-1*Table7[[#This Row],[-48877469973.0000]]</f>
        <v>8393861680914</v>
      </c>
      <c r="E39" s="5">
        <v>-8393861680914</v>
      </c>
      <c r="F39" s="5">
        <v>-736817474610</v>
      </c>
      <c r="G39" s="5">
        <v>759451733</v>
      </c>
      <c r="H39" s="5">
        <v>7657044206304</v>
      </c>
      <c r="I39" s="5">
        <f>-1*Table7[[#This Row],[-49712933753.0000]]</f>
        <v>8090044618013</v>
      </c>
      <c r="J39" s="5">
        <v>-8090044618013</v>
      </c>
      <c r="K39" s="5">
        <v>-433000411709</v>
      </c>
    </row>
    <row r="40" spans="1:11" ht="23.1" customHeight="1" x14ac:dyDescent="0.6">
      <c r="A40" s="4" t="s">
        <v>146</v>
      </c>
      <c r="B40" s="5">
        <v>291</v>
      </c>
      <c r="C40" s="5">
        <v>15236815</v>
      </c>
      <c r="D40" s="5">
        <f>-1*Table7[[#This Row],[-48877469973.0000]]</f>
        <v>16985434</v>
      </c>
      <c r="E40" s="5">
        <v>-16985434</v>
      </c>
      <c r="F40" s="5">
        <v>-1748619</v>
      </c>
      <c r="G40" s="5">
        <v>291</v>
      </c>
      <c r="H40" s="5">
        <v>15236815</v>
      </c>
      <c r="I40" s="5">
        <f>-1*Table7[[#This Row],[-49712933753.0000]]</f>
        <v>14640227</v>
      </c>
      <c r="J40" s="5">
        <v>-14640227</v>
      </c>
      <c r="K40" s="5">
        <v>596588</v>
      </c>
    </row>
    <row r="41" spans="1:11" ht="23.1" customHeight="1" x14ac:dyDescent="0.6">
      <c r="A41" s="4" t="s">
        <v>147</v>
      </c>
      <c r="B41" s="5">
        <v>82064731</v>
      </c>
      <c r="C41" s="5">
        <v>130547759995</v>
      </c>
      <c r="D41" s="5">
        <f>-1*Table7[[#This Row],[-48877469973.0000]]</f>
        <v>138123756554</v>
      </c>
      <c r="E41" s="5">
        <v>-138123756554</v>
      </c>
      <c r="F41" s="5">
        <v>-7575996559</v>
      </c>
      <c r="G41" s="5">
        <v>82064731</v>
      </c>
      <c r="H41" s="5">
        <v>130547759995</v>
      </c>
      <c r="I41" s="5">
        <f>-1*Table7[[#This Row],[-49712933753.0000]]</f>
        <v>155103204983</v>
      </c>
      <c r="J41" s="5">
        <v>-155103204983</v>
      </c>
      <c r="K41" s="5">
        <v>-24555444988</v>
      </c>
    </row>
    <row r="42" spans="1:11" ht="23.1" customHeight="1" x14ac:dyDescent="0.6">
      <c r="A42" s="4" t="s">
        <v>148</v>
      </c>
      <c r="B42" s="5">
        <v>7568434</v>
      </c>
      <c r="C42" s="5">
        <v>173034163938</v>
      </c>
      <c r="D42" s="5">
        <f>-1*Table7[[#This Row],[-48877469973.0000]]</f>
        <v>179877071382</v>
      </c>
      <c r="E42" s="5">
        <v>-179877071382</v>
      </c>
      <c r="F42" s="5">
        <v>-6842907444</v>
      </c>
      <c r="G42" s="5">
        <v>7568434</v>
      </c>
      <c r="H42" s="5">
        <v>173034163938</v>
      </c>
      <c r="I42" s="5">
        <f>-1*Table7[[#This Row],[-49712933753.0000]]</f>
        <v>163029180924</v>
      </c>
      <c r="J42" s="5">
        <v>-163029180924</v>
      </c>
      <c r="K42" s="5">
        <v>10004983014</v>
      </c>
    </row>
    <row r="43" spans="1:11" ht="23.1" customHeight="1" x14ac:dyDescent="0.6">
      <c r="A43" s="4" t="s">
        <v>149</v>
      </c>
      <c r="B43" s="5">
        <v>42039031</v>
      </c>
      <c r="C43" s="5">
        <v>447795487050</v>
      </c>
      <c r="D43" s="5">
        <f>-1*Table7[[#This Row],[-48877469973.0000]]</f>
        <v>505708754295</v>
      </c>
      <c r="E43" s="5">
        <v>-505708754295</v>
      </c>
      <c r="F43" s="5">
        <v>-57913267245</v>
      </c>
      <c r="G43" s="5">
        <v>42039031</v>
      </c>
      <c r="H43" s="5">
        <v>447795487050</v>
      </c>
      <c r="I43" s="5">
        <f>-1*Table7[[#This Row],[-49712933753.0000]]</f>
        <v>480409858182</v>
      </c>
      <c r="J43" s="5">
        <v>-480409858182</v>
      </c>
      <c r="K43" s="5">
        <v>-32614371132</v>
      </c>
    </row>
    <row r="44" spans="1:11" ht="23.1" customHeight="1" x14ac:dyDescent="0.6">
      <c r="A44" s="4" t="s">
        <v>150</v>
      </c>
      <c r="B44" s="5">
        <v>18596486</v>
      </c>
      <c r="C44" s="5">
        <v>190469114877</v>
      </c>
      <c r="D44" s="5">
        <f>-1*Table7[[#This Row],[-48877469973.0000]]</f>
        <v>185977883108</v>
      </c>
      <c r="E44" s="5">
        <v>-185977883108</v>
      </c>
      <c r="F44" s="5">
        <v>4491231769</v>
      </c>
      <c r="G44" s="5">
        <v>18596486</v>
      </c>
      <c r="H44" s="5">
        <v>190469114877</v>
      </c>
      <c r="I44" s="5">
        <f>-1*Table7[[#This Row],[-49712933753.0000]]</f>
        <v>198962665803</v>
      </c>
      <c r="J44" s="5">
        <v>-198962665803</v>
      </c>
      <c r="K44" s="5">
        <v>-8493550926</v>
      </c>
    </row>
    <row r="45" spans="1:11" ht="23.1" customHeight="1" x14ac:dyDescent="0.6">
      <c r="A45" s="4" t="s">
        <v>151</v>
      </c>
      <c r="B45" s="5">
        <v>3962846</v>
      </c>
      <c r="C45" s="5">
        <v>108895441521</v>
      </c>
      <c r="D45" s="5">
        <f>-1*Table7[[#This Row],[-48877469973.0000]]</f>
        <v>113888512782</v>
      </c>
      <c r="E45" s="5">
        <v>-113888512782</v>
      </c>
      <c r="F45" s="5">
        <v>-4993071261</v>
      </c>
      <c r="G45" s="5">
        <v>3962846</v>
      </c>
      <c r="H45" s="5">
        <v>108895441521</v>
      </c>
      <c r="I45" s="5">
        <f>-1*Table7[[#This Row],[-49712933753.0000]]</f>
        <v>109476516003</v>
      </c>
      <c r="J45" s="5">
        <v>-109476516003</v>
      </c>
      <c r="K45" s="5">
        <v>-581074482</v>
      </c>
    </row>
    <row r="46" spans="1:11" ht="23.1" customHeight="1" x14ac:dyDescent="0.6">
      <c r="A46" s="4" t="s">
        <v>152</v>
      </c>
      <c r="B46" s="5">
        <v>22539165</v>
      </c>
      <c r="C46" s="5">
        <v>213959334732</v>
      </c>
      <c r="D46" s="5">
        <f>-1*Table7[[#This Row],[-48877469973.0000]]</f>
        <v>213959334732</v>
      </c>
      <c r="E46" s="5">
        <v>-213959334732</v>
      </c>
      <c r="F46" s="5">
        <v>0</v>
      </c>
      <c r="G46" s="5">
        <v>22539165</v>
      </c>
      <c r="H46" s="5">
        <v>213959334732</v>
      </c>
      <c r="I46" s="5">
        <f>-1*Table7[[#This Row],[-49712933753.0000]]</f>
        <v>163268907426</v>
      </c>
      <c r="J46" s="5">
        <v>-163268907426</v>
      </c>
      <c r="K46" s="5">
        <v>50690427306</v>
      </c>
    </row>
    <row r="47" spans="1:11" ht="23.1" customHeight="1" x14ac:dyDescent="0.6">
      <c r="A47" s="4" t="s">
        <v>153</v>
      </c>
      <c r="B47" s="5">
        <v>11939411</v>
      </c>
      <c r="C47" s="5">
        <v>129086246858</v>
      </c>
      <c r="D47" s="5">
        <f>-1*Table7[[#This Row],[-48877469973.0000]]</f>
        <v>125405237707</v>
      </c>
      <c r="E47" s="5">
        <v>-125405237707</v>
      </c>
      <c r="F47" s="5">
        <v>3681009151</v>
      </c>
      <c r="G47" s="5">
        <v>11939411</v>
      </c>
      <c r="H47" s="5">
        <v>129086246858</v>
      </c>
      <c r="I47" s="5">
        <f>-1*Table7[[#This Row],[-49712933753.0000]]</f>
        <v>135552714090</v>
      </c>
      <c r="J47" s="5">
        <v>-135552714090</v>
      </c>
      <c r="K47" s="5">
        <v>-6466467232</v>
      </c>
    </row>
    <row r="48" spans="1:11" ht="23.1" customHeight="1" x14ac:dyDescent="0.6">
      <c r="A48" s="4" t="s">
        <v>154</v>
      </c>
      <c r="B48" s="5">
        <v>9579650</v>
      </c>
      <c r="C48" s="5">
        <v>447508272538</v>
      </c>
      <c r="D48" s="5">
        <f>-1*Table7[[#This Row],[-48877469973.0000]]</f>
        <v>432932665879</v>
      </c>
      <c r="E48" s="5">
        <v>-432932665879</v>
      </c>
      <c r="F48" s="5">
        <v>14575606659</v>
      </c>
      <c r="G48" s="5">
        <v>9579650</v>
      </c>
      <c r="H48" s="5">
        <v>447508272538</v>
      </c>
      <c r="I48" s="5">
        <f>-1*Table7[[#This Row],[-49712933753.0000]]</f>
        <v>406906754153</v>
      </c>
      <c r="J48" s="5">
        <v>-406906754153</v>
      </c>
      <c r="K48" s="5">
        <v>40601518385</v>
      </c>
    </row>
    <row r="49" spans="1:11" ht="23.1" customHeight="1" x14ac:dyDescent="0.6">
      <c r="A49" s="4" t="s">
        <v>155</v>
      </c>
      <c r="B49" s="5">
        <v>3044658</v>
      </c>
      <c r="C49" s="5">
        <v>70247724346</v>
      </c>
      <c r="D49" s="5">
        <f>-1*Table7[[#This Row],[-48877469973.0000]]</f>
        <v>67468945168</v>
      </c>
      <c r="E49" s="5">
        <v>-67468945168</v>
      </c>
      <c r="F49" s="5">
        <v>2778779178</v>
      </c>
      <c r="G49" s="5">
        <v>3044658</v>
      </c>
      <c r="H49" s="5">
        <v>70247724346</v>
      </c>
      <c r="I49" s="5">
        <f>-1*Table7[[#This Row],[-49712933753.0000]]</f>
        <v>68577541494</v>
      </c>
      <c r="J49" s="5">
        <v>-68577541494</v>
      </c>
      <c r="K49" s="5">
        <v>1670182852</v>
      </c>
    </row>
    <row r="50" spans="1:11" ht="23.1" customHeight="1" x14ac:dyDescent="0.6">
      <c r="A50" s="4" t="s">
        <v>156</v>
      </c>
      <c r="B50" s="5">
        <v>2802424</v>
      </c>
      <c r="C50" s="5">
        <v>105123042686</v>
      </c>
      <c r="D50" s="5">
        <f>-1*Table7[[#This Row],[-48877469973.0000]]</f>
        <v>108588760966</v>
      </c>
      <c r="E50" s="5">
        <v>-108588760966</v>
      </c>
      <c r="F50" s="5">
        <v>-3465718280</v>
      </c>
      <c r="G50" s="5">
        <v>2802424</v>
      </c>
      <c r="H50" s="5">
        <v>105123042686</v>
      </c>
      <c r="I50" s="5">
        <f>-1*Table7[[#This Row],[-49712933753.0000]]</f>
        <v>85755234960</v>
      </c>
      <c r="J50" s="5">
        <v>-85755234960</v>
      </c>
      <c r="K50" s="5">
        <v>19367807726</v>
      </c>
    </row>
    <row r="51" spans="1:11" ht="23.1" customHeight="1" x14ac:dyDescent="0.6">
      <c r="A51" s="4" t="s">
        <v>157</v>
      </c>
      <c r="B51" s="5">
        <v>5946318</v>
      </c>
      <c r="C51" s="5">
        <v>69578463931</v>
      </c>
      <c r="D51" s="5">
        <f>-1*Table7[[#This Row],[-48877469973.0000]]</f>
        <v>69018736151</v>
      </c>
      <c r="E51" s="5">
        <v>-69018736151</v>
      </c>
      <c r="F51" s="5">
        <v>559727780</v>
      </c>
      <c r="G51" s="5">
        <v>5946318</v>
      </c>
      <c r="H51" s="5">
        <v>69578463931</v>
      </c>
      <c r="I51" s="5">
        <f>-1*Table7[[#This Row],[-49712933753.0000]]</f>
        <v>63710107042</v>
      </c>
      <c r="J51" s="5">
        <v>-63710107042</v>
      </c>
      <c r="K51" s="5">
        <v>5868356889</v>
      </c>
    </row>
    <row r="52" spans="1:11" ht="23.1" customHeight="1" x14ac:dyDescent="0.6">
      <c r="A52" s="4" t="s">
        <v>158</v>
      </c>
      <c r="B52" s="5">
        <v>105838615</v>
      </c>
      <c r="C52" s="5">
        <v>898944510050</v>
      </c>
      <c r="D52" s="5">
        <f>-1*Table7[[#This Row],[-48877469973.0000]]</f>
        <v>923074339819</v>
      </c>
      <c r="E52" s="5">
        <v>-923074339819</v>
      </c>
      <c r="F52" s="5">
        <v>-24129829769</v>
      </c>
      <c r="G52" s="5">
        <v>105838615</v>
      </c>
      <c r="H52" s="5">
        <v>898944510050</v>
      </c>
      <c r="I52" s="5">
        <f>-1*Table7[[#This Row],[-49712933753.0000]]</f>
        <v>954702101557</v>
      </c>
      <c r="J52" s="5">
        <v>-954702101557</v>
      </c>
      <c r="K52" s="5">
        <v>-55757591507</v>
      </c>
    </row>
    <row r="53" spans="1:11" ht="23.1" customHeight="1" x14ac:dyDescent="0.6">
      <c r="A53" s="4" t="s">
        <v>159</v>
      </c>
      <c r="B53" s="5">
        <v>6897672</v>
      </c>
      <c r="C53" s="5">
        <v>116068517317</v>
      </c>
      <c r="D53" s="5">
        <f>-1*Table7[[#This Row],[-48877469973.0000]]</f>
        <v>118346142899</v>
      </c>
      <c r="E53" s="5">
        <v>-118346142899</v>
      </c>
      <c r="F53" s="5">
        <v>-2277625582</v>
      </c>
      <c r="G53" s="5">
        <v>6897672</v>
      </c>
      <c r="H53" s="5">
        <v>116068517317</v>
      </c>
      <c r="I53" s="5">
        <f>-1*Table7[[#This Row],[-49712933753.0000]]</f>
        <v>150450188594</v>
      </c>
      <c r="J53" s="5">
        <v>-150450188594</v>
      </c>
      <c r="K53" s="5">
        <v>-34381671277</v>
      </c>
    </row>
    <row r="54" spans="1:11" ht="23.1" customHeight="1" x14ac:dyDescent="0.6">
      <c r="A54" s="4" t="s">
        <v>160</v>
      </c>
      <c r="B54" s="5">
        <v>292957041</v>
      </c>
      <c r="C54" s="5">
        <v>4237153467725</v>
      </c>
      <c r="D54" s="5">
        <f>-1*Table7[[#This Row],[-48877469973.0000]]</f>
        <v>4257644875280</v>
      </c>
      <c r="E54" s="5">
        <v>-4257644875280</v>
      </c>
      <c r="F54" s="5">
        <v>-20491407555</v>
      </c>
      <c r="G54" s="5">
        <v>292957041</v>
      </c>
      <c r="H54" s="5">
        <v>4237153467725</v>
      </c>
      <c r="I54" s="5">
        <f>-1*Table7[[#This Row],[-49712933753.0000]]</f>
        <v>4921426237971</v>
      </c>
      <c r="J54" s="5">
        <v>-4921426237971</v>
      </c>
      <c r="K54" s="5">
        <v>-684272770246</v>
      </c>
    </row>
    <row r="55" spans="1:11" ht="23.1" customHeight="1" x14ac:dyDescent="0.6">
      <c r="A55" s="4" t="s">
        <v>161</v>
      </c>
      <c r="B55" s="5">
        <v>15933883361</v>
      </c>
      <c r="C55" s="5">
        <v>14520657531998</v>
      </c>
      <c r="D55" s="5">
        <f>-1*Table7[[#This Row],[-48877469973.0000]]</f>
        <v>15237415960360.998</v>
      </c>
      <c r="E55" s="5">
        <v>-15237415960360.998</v>
      </c>
      <c r="F55" s="5">
        <v>-716758428363</v>
      </c>
      <c r="G55" s="5">
        <v>15933883361</v>
      </c>
      <c r="H55" s="5">
        <v>14520657531998</v>
      </c>
      <c r="I55" s="5">
        <f>-1*Table7[[#This Row],[-49712933753.0000]]</f>
        <v>15166836851602</v>
      </c>
      <c r="J55" s="5">
        <v>-15166836851602</v>
      </c>
      <c r="K55" s="5">
        <v>-646179319604</v>
      </c>
    </row>
    <row r="56" spans="1:11" ht="23.1" customHeight="1" x14ac:dyDescent="0.6">
      <c r="A56" s="4" t="s">
        <v>162</v>
      </c>
      <c r="B56" s="5">
        <v>7872798</v>
      </c>
      <c r="C56" s="5">
        <v>609914141641</v>
      </c>
      <c r="D56" s="5">
        <f>-1*Table7[[#This Row],[-48877469973.0000]]</f>
        <v>623157885891</v>
      </c>
      <c r="E56" s="5">
        <v>-623157885891</v>
      </c>
      <c r="F56" s="5">
        <v>-13243744250</v>
      </c>
      <c r="G56" s="5">
        <v>7872798</v>
      </c>
      <c r="H56" s="5">
        <v>609914141641</v>
      </c>
      <c r="I56" s="5">
        <f>-1*Table7[[#This Row],[-49712933753.0000]]</f>
        <v>455940273645</v>
      </c>
      <c r="J56" s="5">
        <v>-455940273645</v>
      </c>
      <c r="K56" s="5">
        <v>153973867996</v>
      </c>
    </row>
    <row r="57" spans="1:11" ht="23.1" customHeight="1" x14ac:dyDescent="0.6">
      <c r="A57" s="4" t="s">
        <v>163</v>
      </c>
      <c r="B57" s="5">
        <v>1040963</v>
      </c>
      <c r="C57" s="5">
        <v>45091450487</v>
      </c>
      <c r="D57" s="5">
        <f>-1*Table7[[#This Row],[-48877469973.0000]]</f>
        <v>45808290428</v>
      </c>
      <c r="E57" s="5">
        <v>-45808290428</v>
      </c>
      <c r="F57" s="5">
        <v>-716839941</v>
      </c>
      <c r="G57" s="5">
        <v>1040963</v>
      </c>
      <c r="H57" s="5">
        <v>45091450487</v>
      </c>
      <c r="I57" s="5">
        <f>-1*Table7[[#This Row],[-49712933753.0000]]</f>
        <v>38989985982</v>
      </c>
      <c r="J57" s="5">
        <v>-38989985982</v>
      </c>
      <c r="K57" s="5">
        <v>6101464505</v>
      </c>
    </row>
    <row r="58" spans="1:11" ht="23.1" customHeight="1" x14ac:dyDescent="0.6">
      <c r="A58" s="4" t="s">
        <v>164</v>
      </c>
      <c r="B58" s="5">
        <v>2207144</v>
      </c>
      <c r="C58" s="5">
        <v>27303676146</v>
      </c>
      <c r="D58" s="5">
        <f>-1*Table7[[#This Row],[-48877469973.0000]]</f>
        <v>28843930078</v>
      </c>
      <c r="E58" s="5">
        <v>-28843930078</v>
      </c>
      <c r="F58" s="5">
        <v>-1540253932</v>
      </c>
      <c r="G58" s="5">
        <v>2207144</v>
      </c>
      <c r="H58" s="5">
        <v>27303676146</v>
      </c>
      <c r="I58" s="5">
        <f>-1*Table7[[#This Row],[-49712933753.0000]]</f>
        <v>28723096091</v>
      </c>
      <c r="J58" s="5">
        <v>-28723096091</v>
      </c>
      <c r="K58" s="5">
        <v>-1419419945</v>
      </c>
    </row>
    <row r="59" spans="1:11" ht="23.1" customHeight="1" x14ac:dyDescent="0.6">
      <c r="A59" s="4" t="s">
        <v>165</v>
      </c>
      <c r="B59" s="5">
        <v>14057050</v>
      </c>
      <c r="C59" s="5">
        <v>122650719919</v>
      </c>
      <c r="D59" s="5">
        <f>-1*Table7[[#This Row],[-48877469973.0000]]</f>
        <v>132351816604</v>
      </c>
      <c r="E59" s="5">
        <v>-132351816604</v>
      </c>
      <c r="F59" s="5">
        <v>-9701096685</v>
      </c>
      <c r="G59" s="5">
        <v>14057050</v>
      </c>
      <c r="H59" s="5">
        <v>122650719919</v>
      </c>
      <c r="I59" s="5">
        <f>-1*Table7[[#This Row],[-49712933753.0000]]</f>
        <v>116366633008</v>
      </c>
      <c r="J59" s="5">
        <v>-116366633008</v>
      </c>
      <c r="K59" s="5">
        <v>6284086911</v>
      </c>
    </row>
    <row r="60" spans="1:11" ht="23.1" customHeight="1" x14ac:dyDescent="0.6">
      <c r="A60" s="4" t="s">
        <v>166</v>
      </c>
      <c r="B60" s="5">
        <v>647584</v>
      </c>
      <c r="C60" s="5">
        <v>49761362202</v>
      </c>
      <c r="D60" s="5">
        <f>-1*Table7[[#This Row],[-48877469973.0000]]</f>
        <v>43781784237</v>
      </c>
      <c r="E60" s="5">
        <v>-43781784237</v>
      </c>
      <c r="F60" s="5">
        <v>5979577965</v>
      </c>
      <c r="G60" s="5">
        <v>647584</v>
      </c>
      <c r="H60" s="5">
        <v>49761362202</v>
      </c>
      <c r="I60" s="5">
        <f>-1*Table7[[#This Row],[-49712933753.0000]]</f>
        <v>54717447359</v>
      </c>
      <c r="J60" s="5">
        <v>-54717447359</v>
      </c>
      <c r="K60" s="5">
        <v>-4956085157</v>
      </c>
    </row>
    <row r="61" spans="1:11" ht="23.1" customHeight="1" x14ac:dyDescent="0.6">
      <c r="A61" s="4" t="s">
        <v>167</v>
      </c>
      <c r="B61" s="5">
        <v>578697</v>
      </c>
      <c r="C61" s="5">
        <v>13785651419</v>
      </c>
      <c r="D61" s="5">
        <f>-1*Table7[[#This Row],[-48877469973.0000]]</f>
        <v>14365669328</v>
      </c>
      <c r="E61" s="5">
        <v>-14365669328</v>
      </c>
      <c r="F61" s="5">
        <v>-580017909</v>
      </c>
      <c r="G61" s="5">
        <v>578697</v>
      </c>
      <c r="H61" s="5">
        <v>13785651419</v>
      </c>
      <c r="I61" s="5">
        <f>-1*Table7[[#This Row],[-49712933753.0000]]</f>
        <v>13606645467</v>
      </c>
      <c r="J61" s="5">
        <v>-13606645467</v>
      </c>
      <c r="K61" s="5">
        <v>179005952</v>
      </c>
    </row>
    <row r="62" spans="1:11" ht="23.1" customHeight="1" x14ac:dyDescent="0.6">
      <c r="A62" s="4" t="s">
        <v>168</v>
      </c>
      <c r="B62" s="5">
        <v>20316314</v>
      </c>
      <c r="C62" s="5">
        <v>668101750224</v>
      </c>
      <c r="D62" s="5">
        <f>-1*Table7[[#This Row],[-48877469973.0000]]</f>
        <v>683478519143</v>
      </c>
      <c r="E62" s="5">
        <v>-683478519143</v>
      </c>
      <c r="F62" s="5">
        <v>-15376768919</v>
      </c>
      <c r="G62" s="5">
        <v>20316314</v>
      </c>
      <c r="H62" s="5">
        <v>668101750224</v>
      </c>
      <c r="I62" s="5">
        <f>-1*Table7[[#This Row],[-49712933753.0000]]</f>
        <v>576340846170</v>
      </c>
      <c r="J62" s="5">
        <v>-576340846170</v>
      </c>
      <c r="K62" s="5">
        <v>91760904054</v>
      </c>
    </row>
    <row r="63" spans="1:11" ht="23.1" customHeight="1" x14ac:dyDescent="0.6">
      <c r="A63" s="4" t="s">
        <v>169</v>
      </c>
      <c r="B63" s="5">
        <v>79852495</v>
      </c>
      <c r="C63" s="5">
        <v>1358056556909</v>
      </c>
      <c r="D63" s="5">
        <f>-1*Table7[[#This Row],[-48877469973.0000]]</f>
        <v>1747343514809</v>
      </c>
      <c r="E63" s="5">
        <v>-1747343514809</v>
      </c>
      <c r="F63" s="5">
        <v>-389286957900</v>
      </c>
      <c r="G63" s="5">
        <v>79852495</v>
      </c>
      <c r="H63" s="5">
        <v>1358056556909</v>
      </c>
      <c r="I63" s="5">
        <f>-1*Table7[[#This Row],[-49712933753.0000]]</f>
        <v>1372980159519</v>
      </c>
      <c r="J63" s="5">
        <v>-1372980159519</v>
      </c>
      <c r="K63" s="5">
        <v>-14923602610</v>
      </c>
    </row>
    <row r="64" spans="1:11" ht="23.1" customHeight="1" x14ac:dyDescent="0.6">
      <c r="A64" s="4" t="s">
        <v>170</v>
      </c>
      <c r="B64" s="5">
        <v>42857123</v>
      </c>
      <c r="C64" s="5">
        <v>94128364392</v>
      </c>
      <c r="D64" s="5">
        <f>-1*Table7[[#This Row],[-48877469973.0000]]</f>
        <v>92586680533</v>
      </c>
      <c r="E64" s="5">
        <v>-92586680533</v>
      </c>
      <c r="F64" s="5">
        <v>1541683859</v>
      </c>
      <c r="G64" s="5">
        <v>42857123</v>
      </c>
      <c r="H64" s="5">
        <v>94128364392</v>
      </c>
      <c r="I64" s="5">
        <f>-1*Table7[[#This Row],[-49712933753.0000]]</f>
        <v>110968298770</v>
      </c>
      <c r="J64" s="5">
        <v>-110968298770</v>
      </c>
      <c r="K64" s="5">
        <v>-16839934378</v>
      </c>
    </row>
    <row r="65" spans="1:11" ht="23.1" customHeight="1" x14ac:dyDescent="0.6">
      <c r="A65" s="4" t="s">
        <v>171</v>
      </c>
      <c r="B65" s="5">
        <v>299548155</v>
      </c>
      <c r="C65" s="5">
        <v>531593205164</v>
      </c>
      <c r="D65" s="5">
        <f>-1*Table7[[#This Row],[-48877469973.0000]]</f>
        <v>510226748336</v>
      </c>
      <c r="E65" s="5">
        <v>-510226748336</v>
      </c>
      <c r="F65" s="5">
        <v>21366456828</v>
      </c>
      <c r="G65" s="5">
        <v>299548155</v>
      </c>
      <c r="H65" s="5">
        <v>531593205164</v>
      </c>
      <c r="I65" s="5">
        <f>-1*Table7[[#This Row],[-49712933753.0000]]</f>
        <v>647061134776</v>
      </c>
      <c r="J65" s="5">
        <v>-647061134776</v>
      </c>
      <c r="K65" s="5">
        <v>-115467929612</v>
      </c>
    </row>
    <row r="66" spans="1:11" ht="23.1" customHeight="1" x14ac:dyDescent="0.6">
      <c r="A66" s="4" t="s">
        <v>172</v>
      </c>
      <c r="B66" s="5">
        <v>0</v>
      </c>
      <c r="C66" s="5">
        <v>0</v>
      </c>
      <c r="D66" s="5">
        <f>-1*Table7[[#This Row],[-48877469973.0000]]</f>
        <v>-485188462</v>
      </c>
      <c r="E66" s="5">
        <v>485188462</v>
      </c>
      <c r="F66" s="5">
        <v>485188462</v>
      </c>
      <c r="G66" s="5">
        <v>0</v>
      </c>
      <c r="H66" s="5">
        <v>0</v>
      </c>
      <c r="I66" s="5">
        <f>-1*Table7[[#This Row],[-49712933753.0000]]</f>
        <v>0</v>
      </c>
      <c r="J66" s="5">
        <v>0</v>
      </c>
      <c r="K66" s="5">
        <v>0</v>
      </c>
    </row>
    <row r="67" spans="1:11" ht="23.1" customHeight="1" x14ac:dyDescent="0.6">
      <c r="A67" s="4" t="s">
        <v>173</v>
      </c>
      <c r="B67" s="5">
        <v>18870485</v>
      </c>
      <c r="C67" s="5">
        <v>214205789383</v>
      </c>
      <c r="D67" s="5">
        <f>-1*Table7[[#This Row],[-48877469973.0000]]</f>
        <v>221074694982</v>
      </c>
      <c r="E67" s="5">
        <v>-221074694982</v>
      </c>
      <c r="F67" s="5">
        <v>-6868905599</v>
      </c>
      <c r="G67" s="5">
        <v>18870485</v>
      </c>
      <c r="H67" s="5">
        <v>214205789383</v>
      </c>
      <c r="I67" s="5">
        <f>-1*Table7[[#This Row],[-49712933753.0000]]</f>
        <v>216902064270</v>
      </c>
      <c r="J67" s="5">
        <v>-216902064270</v>
      </c>
      <c r="K67" s="5">
        <v>-2696274887</v>
      </c>
    </row>
    <row r="68" spans="1:11" ht="23.1" customHeight="1" x14ac:dyDescent="0.6">
      <c r="A68" s="4" t="s">
        <v>174</v>
      </c>
      <c r="B68" s="5">
        <v>11679070</v>
      </c>
      <c r="C68" s="5">
        <v>220566664840</v>
      </c>
      <c r="D68" s="5">
        <f>-1*Table7[[#This Row],[-48877469973.0000]]</f>
        <v>237383294326</v>
      </c>
      <c r="E68" s="5">
        <v>-237383294326</v>
      </c>
      <c r="F68" s="5">
        <v>-16816629486</v>
      </c>
      <c r="G68" s="5">
        <v>11679070</v>
      </c>
      <c r="H68" s="5">
        <v>220566664840</v>
      </c>
      <c r="I68" s="5">
        <f>-1*Table7[[#This Row],[-49712933753.0000]]</f>
        <v>234279042024</v>
      </c>
      <c r="J68" s="5">
        <v>-234279042024</v>
      </c>
      <c r="K68" s="5">
        <v>-13712377184</v>
      </c>
    </row>
    <row r="69" spans="1:11" ht="23.1" customHeight="1" x14ac:dyDescent="0.6">
      <c r="A69" s="4" t="s">
        <v>175</v>
      </c>
      <c r="B69" s="5">
        <v>10780935</v>
      </c>
      <c r="C69" s="5">
        <v>1250823014338</v>
      </c>
      <c r="D69" s="5">
        <f>-1*Table7[[#This Row],[-48877469973.0000]]</f>
        <v>1133519073726</v>
      </c>
      <c r="E69" s="5">
        <v>-1133519073726</v>
      </c>
      <c r="F69" s="5">
        <v>117303940612</v>
      </c>
      <c r="G69" s="5">
        <v>10780935</v>
      </c>
      <c r="H69" s="5">
        <v>1250823014338</v>
      </c>
      <c r="I69" s="5">
        <f>-1*Table7[[#This Row],[-49712933753.0000]]</f>
        <v>1177835082378</v>
      </c>
      <c r="J69" s="5">
        <v>-1177835082378</v>
      </c>
      <c r="K69" s="5">
        <v>72987931960</v>
      </c>
    </row>
    <row r="70" spans="1:11" ht="23.1" customHeight="1" x14ac:dyDescent="0.6">
      <c r="A70" s="4" t="s">
        <v>176</v>
      </c>
      <c r="B70" s="5">
        <v>16578530</v>
      </c>
      <c r="C70" s="5">
        <v>229106816290</v>
      </c>
      <c r="D70" s="5">
        <f>-1*Table7[[#This Row],[-48877469973.0000]]</f>
        <v>233528758944</v>
      </c>
      <c r="E70" s="5">
        <v>-233528758944</v>
      </c>
      <c r="F70" s="5">
        <v>-4421942654</v>
      </c>
      <c r="G70" s="5">
        <v>16578530</v>
      </c>
      <c r="H70" s="5">
        <v>229106816290</v>
      </c>
      <c r="I70" s="5">
        <f>-1*Table7[[#This Row],[-49712933753.0000]]</f>
        <v>279754273430</v>
      </c>
      <c r="J70" s="5">
        <v>-279754273430</v>
      </c>
      <c r="K70" s="5">
        <v>-50647457140</v>
      </c>
    </row>
    <row r="71" spans="1:11" ht="23.1" customHeight="1" x14ac:dyDescent="0.6">
      <c r="A71" s="4" t="s">
        <v>177</v>
      </c>
      <c r="B71" s="5">
        <v>6127028</v>
      </c>
      <c r="C71" s="5">
        <v>472953195190</v>
      </c>
      <c r="D71" s="5">
        <f>-1*Table7[[#This Row],[-48877469973.0000]]</f>
        <v>427620811795</v>
      </c>
      <c r="E71" s="5">
        <v>-427620811795</v>
      </c>
      <c r="F71" s="5">
        <v>45332383395</v>
      </c>
      <c r="G71" s="5">
        <v>6127028</v>
      </c>
      <c r="H71" s="5">
        <v>472953195190</v>
      </c>
      <c r="I71" s="5">
        <f>-1*Table7[[#This Row],[-49712933753.0000]]</f>
        <v>513339600748</v>
      </c>
      <c r="J71" s="5">
        <v>-513339600748</v>
      </c>
      <c r="K71" s="5">
        <v>-40386405558</v>
      </c>
    </row>
    <row r="72" spans="1:11" ht="23.1" customHeight="1" x14ac:dyDescent="0.6">
      <c r="A72" s="4" t="s">
        <v>178</v>
      </c>
      <c r="B72" s="5">
        <v>7666300</v>
      </c>
      <c r="C72" s="5">
        <v>146161836519</v>
      </c>
      <c r="D72" s="5">
        <f>-1*Table7[[#This Row],[-48877469973.0000]]</f>
        <v>156076425872</v>
      </c>
      <c r="E72" s="5">
        <v>-156076425872</v>
      </c>
      <c r="F72" s="5">
        <v>-9914589353</v>
      </c>
      <c r="G72" s="5">
        <v>7666300</v>
      </c>
      <c r="H72" s="5">
        <v>146161836519</v>
      </c>
      <c r="I72" s="5">
        <f>-1*Table7[[#This Row],[-49712933753.0000]]</f>
        <v>164670826388</v>
      </c>
      <c r="J72" s="5">
        <v>-164670826388</v>
      </c>
      <c r="K72" s="5">
        <v>-18508989869</v>
      </c>
    </row>
    <row r="73" spans="1:11" ht="23.1" customHeight="1" x14ac:dyDescent="0.6">
      <c r="A73" s="4" t="s">
        <v>179</v>
      </c>
      <c r="B73" s="5">
        <v>1379585</v>
      </c>
      <c r="C73" s="5">
        <v>80809810535</v>
      </c>
      <c r="D73" s="5">
        <f>-1*Table7[[#This Row],[-48877469973.0000]]</f>
        <v>78129740246</v>
      </c>
      <c r="E73" s="5">
        <v>-78129740246</v>
      </c>
      <c r="F73" s="5">
        <v>2680070289</v>
      </c>
      <c r="G73" s="5">
        <v>1379585</v>
      </c>
      <c r="H73" s="5">
        <v>80809810535</v>
      </c>
      <c r="I73" s="5">
        <f>-1*Table7[[#This Row],[-49712933753.0000]]</f>
        <v>84101698062</v>
      </c>
      <c r="J73" s="5">
        <v>-84101698062</v>
      </c>
      <c r="K73" s="5">
        <v>-3291887527</v>
      </c>
    </row>
    <row r="74" spans="1:11" ht="23.1" customHeight="1" x14ac:dyDescent="0.6">
      <c r="A74" s="4" t="s">
        <v>180</v>
      </c>
      <c r="B74" s="5">
        <v>938760</v>
      </c>
      <c r="C74" s="5">
        <v>39369813387</v>
      </c>
      <c r="D74" s="5">
        <f>-1*Table7[[#This Row],[-48877469973.0000]]</f>
        <v>38555254078</v>
      </c>
      <c r="E74" s="5">
        <v>-38555254078</v>
      </c>
      <c r="F74" s="5">
        <v>814559309</v>
      </c>
      <c r="G74" s="5">
        <v>938760</v>
      </c>
      <c r="H74" s="5">
        <v>39369813387</v>
      </c>
      <c r="I74" s="5">
        <f>-1*Table7[[#This Row],[-49712933753.0000]]</f>
        <v>38022546693</v>
      </c>
      <c r="J74" s="5">
        <v>-38022546693</v>
      </c>
      <c r="K74" s="5">
        <v>1347266694</v>
      </c>
    </row>
    <row r="75" spans="1:11" ht="23.1" customHeight="1" x14ac:dyDescent="0.6">
      <c r="A75" s="4" t="s">
        <v>181</v>
      </c>
      <c r="B75" s="5">
        <v>3854077</v>
      </c>
      <c r="C75" s="5">
        <v>26649943480</v>
      </c>
      <c r="D75" s="5">
        <f>-1*Table7[[#This Row],[-48877469973.0000]]</f>
        <v>24706588000</v>
      </c>
      <c r="E75" s="5">
        <v>-24706588000</v>
      </c>
      <c r="F75" s="5">
        <v>1943355480</v>
      </c>
      <c r="G75" s="5">
        <v>3854077</v>
      </c>
      <c r="H75" s="5">
        <v>26649943480</v>
      </c>
      <c r="I75" s="5">
        <f>-1*Table7[[#This Row],[-49712933753.0000]]</f>
        <v>27024064304</v>
      </c>
      <c r="J75" s="5">
        <v>-27024064304</v>
      </c>
      <c r="K75" s="5">
        <v>-374120824</v>
      </c>
    </row>
    <row r="76" spans="1:11" ht="23.1" customHeight="1" x14ac:dyDescent="0.6">
      <c r="A76" s="4" t="s">
        <v>182</v>
      </c>
      <c r="B76" s="5">
        <v>7201220</v>
      </c>
      <c r="C76" s="5">
        <v>163847160851</v>
      </c>
      <c r="D76" s="5">
        <f>-1*Table7[[#This Row],[-48877469973.0000]]</f>
        <v>168346035707</v>
      </c>
      <c r="E76" s="5">
        <v>-168346035707</v>
      </c>
      <c r="F76" s="5">
        <v>-4498874856</v>
      </c>
      <c r="G76" s="5">
        <v>7201220</v>
      </c>
      <c r="H76" s="5">
        <v>163847160851</v>
      </c>
      <c r="I76" s="5">
        <f>-1*Table7[[#This Row],[-49712933753.0000]]</f>
        <v>188553911360</v>
      </c>
      <c r="J76" s="5">
        <v>-188553911360</v>
      </c>
      <c r="K76" s="5">
        <v>-24706750509</v>
      </c>
    </row>
    <row r="77" spans="1:11" ht="23.1" customHeight="1" x14ac:dyDescent="0.6">
      <c r="A77" s="4" t="s">
        <v>183</v>
      </c>
      <c r="B77" s="5">
        <v>6214867</v>
      </c>
      <c r="C77" s="5">
        <v>195246917963</v>
      </c>
      <c r="D77" s="5">
        <f>-1*Table7[[#This Row],[-48877469973.0000]]</f>
        <v>205665473394</v>
      </c>
      <c r="E77" s="5">
        <v>-205665473394</v>
      </c>
      <c r="F77" s="5">
        <v>-10418555431</v>
      </c>
      <c r="G77" s="5">
        <v>6214867</v>
      </c>
      <c r="H77" s="5">
        <v>195246917963</v>
      </c>
      <c r="I77" s="5">
        <f>-1*Table7[[#This Row],[-49712933753.0000]]</f>
        <v>204590559221</v>
      </c>
      <c r="J77" s="5">
        <v>-204590559221</v>
      </c>
      <c r="K77" s="5">
        <v>-9343641258</v>
      </c>
    </row>
    <row r="78" spans="1:11" ht="23.1" customHeight="1" x14ac:dyDescent="0.6">
      <c r="A78" s="4" t="s">
        <v>184</v>
      </c>
      <c r="B78" s="5">
        <v>8477718</v>
      </c>
      <c r="C78" s="5">
        <v>40450337815</v>
      </c>
      <c r="D78" s="5">
        <f>-1*Table7[[#This Row],[-48877469973.0000]]</f>
        <v>41324684814</v>
      </c>
      <c r="E78" s="5">
        <v>-41324684814</v>
      </c>
      <c r="F78" s="5">
        <v>-874346999</v>
      </c>
      <c r="G78" s="5">
        <v>8477718</v>
      </c>
      <c r="H78" s="5">
        <v>40450337815</v>
      </c>
      <c r="I78" s="5">
        <f>-1*Table7[[#This Row],[-49712933753.0000]]</f>
        <v>42136452361</v>
      </c>
      <c r="J78" s="5">
        <v>-42136452361</v>
      </c>
      <c r="K78" s="5">
        <v>-1686114546</v>
      </c>
    </row>
    <row r="79" spans="1:11" ht="23.1" customHeight="1" x14ac:dyDescent="0.6">
      <c r="A79" s="4" t="s">
        <v>185</v>
      </c>
      <c r="B79" s="5">
        <v>1548832</v>
      </c>
      <c r="C79" s="5">
        <v>38799708037</v>
      </c>
      <c r="D79" s="5">
        <f>-1*Table7[[#This Row],[-48877469973.0000]]</f>
        <v>39136860643</v>
      </c>
      <c r="E79" s="5">
        <v>-39136860643</v>
      </c>
      <c r="F79" s="5">
        <v>-337152606</v>
      </c>
      <c r="G79" s="5">
        <v>1548832</v>
      </c>
      <c r="H79" s="5">
        <v>38799708037</v>
      </c>
      <c r="I79" s="5">
        <f>-1*Table7[[#This Row],[-49712933753.0000]]</f>
        <v>39543529671</v>
      </c>
      <c r="J79" s="5">
        <v>-39543529671</v>
      </c>
      <c r="K79" s="5">
        <v>-743821634</v>
      </c>
    </row>
    <row r="80" spans="1:11" ht="23.1" customHeight="1" x14ac:dyDescent="0.6">
      <c r="A80" s="4" t="s">
        <v>186</v>
      </c>
      <c r="B80" s="5">
        <v>24199403</v>
      </c>
      <c r="C80" s="5">
        <v>223432545835</v>
      </c>
      <c r="D80" s="5">
        <f>-1*Table7[[#This Row],[-48877469973.0000]]</f>
        <v>216569531399</v>
      </c>
      <c r="E80" s="5">
        <v>-216569531399</v>
      </c>
      <c r="F80" s="5">
        <v>6863014436</v>
      </c>
      <c r="G80" s="5">
        <v>24199403</v>
      </c>
      <c r="H80" s="5">
        <v>223432545835</v>
      </c>
      <c r="I80" s="5">
        <f>-1*Table7[[#This Row],[-49712933753.0000]]</f>
        <v>221833723154</v>
      </c>
      <c r="J80" s="5">
        <v>-221833723154</v>
      </c>
      <c r="K80" s="5">
        <v>1598822681</v>
      </c>
    </row>
    <row r="81" spans="1:11" ht="23.1" customHeight="1" x14ac:dyDescent="0.6">
      <c r="A81" s="4" t="s">
        <v>187</v>
      </c>
      <c r="B81" s="5">
        <v>46586605</v>
      </c>
      <c r="C81" s="5">
        <v>222980244075</v>
      </c>
      <c r="D81" s="5">
        <f>-1*Table7[[#This Row],[-48877469973.0000]]</f>
        <v>210091040458</v>
      </c>
      <c r="E81" s="5">
        <v>-210091040458</v>
      </c>
      <c r="F81" s="5">
        <v>12889203617</v>
      </c>
      <c r="G81" s="5">
        <v>46586605</v>
      </c>
      <c r="H81" s="5">
        <v>222980244075</v>
      </c>
      <c r="I81" s="5">
        <f>-1*Table7[[#This Row],[-49712933753.0000]]</f>
        <v>251794488028</v>
      </c>
      <c r="J81" s="5">
        <v>-251794488028</v>
      </c>
      <c r="K81" s="5">
        <v>-28814243953</v>
      </c>
    </row>
    <row r="82" spans="1:11" ht="23.1" customHeight="1" x14ac:dyDescent="0.6">
      <c r="A82" s="4" t="s">
        <v>188</v>
      </c>
      <c r="B82" s="5">
        <v>1532985</v>
      </c>
      <c r="C82" s="5">
        <v>34205539071</v>
      </c>
      <c r="D82" s="5">
        <f>-1*Table7[[#This Row],[-48877469973.0000]]</f>
        <v>27904735034</v>
      </c>
      <c r="E82" s="5">
        <v>-27904735034</v>
      </c>
      <c r="F82" s="5">
        <v>6300804037</v>
      </c>
      <c r="G82" s="5">
        <v>1532985</v>
      </c>
      <c r="H82" s="5">
        <v>34205539071</v>
      </c>
      <c r="I82" s="5">
        <f>-1*Table7[[#This Row],[-49712933753.0000]]</f>
        <v>35092088758</v>
      </c>
      <c r="J82" s="5">
        <v>-35092088758</v>
      </c>
      <c r="K82" s="5">
        <v>-886549687</v>
      </c>
    </row>
    <row r="83" spans="1:11" ht="23.1" customHeight="1" x14ac:dyDescent="0.6">
      <c r="A83" s="4" t="s">
        <v>189</v>
      </c>
      <c r="B83" s="5">
        <v>5167786</v>
      </c>
      <c r="C83" s="5">
        <v>39038770131</v>
      </c>
      <c r="D83" s="5">
        <f>-1*Table7[[#This Row],[-48877469973.0000]]</f>
        <v>41120047236</v>
      </c>
      <c r="E83" s="5">
        <v>-41120047236</v>
      </c>
      <c r="F83" s="5">
        <v>-2081277105</v>
      </c>
      <c r="G83" s="5">
        <v>5167786</v>
      </c>
      <c r="H83" s="5">
        <v>39038770131</v>
      </c>
      <c r="I83" s="5">
        <f>-1*Table7[[#This Row],[-49712933753.0000]]</f>
        <v>42794226400</v>
      </c>
      <c r="J83" s="5">
        <v>-42794226400</v>
      </c>
      <c r="K83" s="5">
        <v>-3755456269</v>
      </c>
    </row>
    <row r="84" spans="1:11" ht="23.1" customHeight="1" x14ac:dyDescent="0.6">
      <c r="A84" s="4" t="s">
        <v>190</v>
      </c>
      <c r="B84" s="5">
        <v>7151682</v>
      </c>
      <c r="C84" s="5">
        <v>443853383886</v>
      </c>
      <c r="D84" s="5">
        <f>-1*Table7[[#This Row],[-48877469973.0000]]</f>
        <v>493545583602</v>
      </c>
      <c r="E84" s="5">
        <v>-493545583602</v>
      </c>
      <c r="F84" s="5">
        <v>-49692199716</v>
      </c>
      <c r="G84" s="5">
        <v>7151682</v>
      </c>
      <c r="H84" s="5">
        <v>443853383886</v>
      </c>
      <c r="I84" s="5">
        <f>-1*Table7[[#This Row],[-49712933753.0000]]</f>
        <v>568818290881</v>
      </c>
      <c r="J84" s="5">
        <v>-568818290881</v>
      </c>
      <c r="K84" s="5">
        <v>-124964906995</v>
      </c>
    </row>
    <row r="85" spans="1:11" ht="23.1" customHeight="1" x14ac:dyDescent="0.6">
      <c r="A85" s="4" t="s">
        <v>191</v>
      </c>
      <c r="B85" s="5">
        <v>171609915</v>
      </c>
      <c r="C85" s="5">
        <v>970573921693</v>
      </c>
      <c r="D85" s="5">
        <f>-1*Table7[[#This Row],[-48877469973.0000]]</f>
        <v>1105806964861</v>
      </c>
      <c r="E85" s="5">
        <v>-1105806964861</v>
      </c>
      <c r="F85" s="5">
        <v>-135233043168</v>
      </c>
      <c r="G85" s="5">
        <v>171609915</v>
      </c>
      <c r="H85" s="5">
        <v>970573921693</v>
      </c>
      <c r="I85" s="5">
        <f>-1*Table7[[#This Row],[-49712933753.0000]]</f>
        <v>1804212854355</v>
      </c>
      <c r="J85" s="5">
        <v>-1804212854355</v>
      </c>
      <c r="K85" s="5">
        <v>-833638932662</v>
      </c>
    </row>
    <row r="86" spans="1:11" ht="23.1" customHeight="1" x14ac:dyDescent="0.6">
      <c r="A86" s="4" t="s">
        <v>192</v>
      </c>
      <c r="B86" s="5">
        <v>9644006</v>
      </c>
      <c r="C86" s="5">
        <v>169220040318</v>
      </c>
      <c r="D86" s="5">
        <f>-1*Table7[[#This Row],[-48877469973.0000]]</f>
        <v>164656365391</v>
      </c>
      <c r="E86" s="5">
        <v>-164656365391</v>
      </c>
      <c r="F86" s="5">
        <v>4563674927</v>
      </c>
      <c r="G86" s="5">
        <v>9644006</v>
      </c>
      <c r="H86" s="5">
        <v>169220040318</v>
      </c>
      <c r="I86" s="5">
        <f>-1*Table7[[#This Row],[-49712933753.0000]]</f>
        <v>170036023330</v>
      </c>
      <c r="J86" s="5">
        <v>-170036023330</v>
      </c>
      <c r="K86" s="5">
        <v>-815983012</v>
      </c>
    </row>
    <row r="87" spans="1:11" ht="23.1" customHeight="1" x14ac:dyDescent="0.6">
      <c r="A87" s="4" t="s">
        <v>198</v>
      </c>
      <c r="B87" s="5">
        <v>31573991</v>
      </c>
      <c r="C87" s="5">
        <v>392517393297</v>
      </c>
      <c r="D87" s="5">
        <f>-1*Table7[[#This Row],[-48877469973.0000]]</f>
        <v>386373163910</v>
      </c>
      <c r="E87" s="5">
        <v>-386373163910</v>
      </c>
      <c r="F87" s="5">
        <v>6144229387</v>
      </c>
      <c r="G87" s="5">
        <v>31573991</v>
      </c>
      <c r="H87" s="5">
        <v>392517393297</v>
      </c>
      <c r="I87" s="5">
        <f>-1*Table7[[#This Row],[-49712933753.0000]]</f>
        <v>382423689556</v>
      </c>
      <c r="J87" s="5">
        <v>-382423689556</v>
      </c>
      <c r="K87" s="5">
        <v>10093703741</v>
      </c>
    </row>
    <row r="88" spans="1:11" ht="23.1" customHeight="1" x14ac:dyDescent="0.6">
      <c r="A88" s="4" t="s">
        <v>199</v>
      </c>
      <c r="B88" s="5">
        <v>26717911</v>
      </c>
      <c r="C88" s="5">
        <v>999783760452</v>
      </c>
      <c r="D88" s="5">
        <f>-1*Table7[[#This Row],[-48877469973.0000]]</f>
        <v>985050419161</v>
      </c>
      <c r="E88" s="5">
        <v>-985050419161</v>
      </c>
      <c r="F88" s="5">
        <v>14733341291</v>
      </c>
      <c r="G88" s="5">
        <v>26717911</v>
      </c>
      <c r="H88" s="5">
        <v>999783760452</v>
      </c>
      <c r="I88" s="5">
        <f>-1*Table7[[#This Row],[-49712933753.0000]]</f>
        <v>981753288375</v>
      </c>
      <c r="J88" s="5">
        <v>-981753288375</v>
      </c>
      <c r="K88" s="5">
        <v>18030472077</v>
      </c>
    </row>
    <row r="89" spans="1:11" ht="23.1" customHeight="1" x14ac:dyDescent="0.6">
      <c r="A89" s="4" t="s">
        <v>200</v>
      </c>
      <c r="B89" s="5">
        <v>36293293</v>
      </c>
      <c r="C89" s="5">
        <v>509716297047</v>
      </c>
      <c r="D89" s="5">
        <f>-1*Table7[[#This Row],[-48877469973.0000]]</f>
        <v>501719343617</v>
      </c>
      <c r="E89" s="5">
        <v>-501719343617</v>
      </c>
      <c r="F89" s="5">
        <v>7996953430</v>
      </c>
      <c r="G89" s="5">
        <v>36293293</v>
      </c>
      <c r="H89" s="5">
        <v>509716297047</v>
      </c>
      <c r="I89" s="5">
        <f>-1*Table7[[#This Row],[-49712933753.0000]]</f>
        <v>500316885769</v>
      </c>
      <c r="J89" s="5">
        <v>-500316885769</v>
      </c>
      <c r="K89" s="5">
        <v>9399411278</v>
      </c>
    </row>
    <row r="90" spans="1:11" ht="23.1" customHeight="1" x14ac:dyDescent="0.6">
      <c r="A90" s="4" t="s">
        <v>201</v>
      </c>
      <c r="B90" s="5">
        <v>48493273</v>
      </c>
      <c r="C90" s="5">
        <v>2308962128574</v>
      </c>
      <c r="D90" s="5">
        <f>-1*Table7[[#This Row],[-48877469973.0000]]</f>
        <v>2277230548675</v>
      </c>
      <c r="E90" s="5">
        <v>-2277230548675</v>
      </c>
      <c r="F90" s="5">
        <v>31731579899</v>
      </c>
      <c r="G90" s="5">
        <v>48493273</v>
      </c>
      <c r="H90" s="5">
        <v>2308962128574</v>
      </c>
      <c r="I90" s="5">
        <f>-1*Table7[[#This Row],[-49712933753.0000]]</f>
        <v>2247181860493</v>
      </c>
      <c r="J90" s="5">
        <v>-2247181860493</v>
      </c>
      <c r="K90" s="5">
        <v>61780268081</v>
      </c>
    </row>
    <row r="91" spans="1:11" ht="23.1" customHeight="1" x14ac:dyDescent="0.6">
      <c r="A91" s="4" t="s">
        <v>202</v>
      </c>
      <c r="B91" s="5">
        <v>32371682</v>
      </c>
      <c r="C91" s="5">
        <v>435317485602</v>
      </c>
      <c r="D91" s="5">
        <f>-1*Table7[[#This Row],[-48877469973.0000]]</f>
        <v>430947793672</v>
      </c>
      <c r="E91" s="5">
        <v>-430947793672</v>
      </c>
      <c r="F91" s="5">
        <v>4369691930</v>
      </c>
      <c r="G91" s="5">
        <v>32371682</v>
      </c>
      <c r="H91" s="5">
        <v>435317485602</v>
      </c>
      <c r="I91" s="5">
        <f>-1*Table7[[#This Row],[-49712933753.0000]]</f>
        <v>429201305747</v>
      </c>
      <c r="J91" s="5">
        <v>-429201305747</v>
      </c>
      <c r="K91" s="5">
        <v>6116179855</v>
      </c>
    </row>
    <row r="92" spans="1:11" ht="23.1" customHeight="1" x14ac:dyDescent="0.6">
      <c r="A92" s="4" t="s">
        <v>203</v>
      </c>
      <c r="B92" s="5">
        <v>113072941</v>
      </c>
      <c r="C92" s="5">
        <v>1987110430926</v>
      </c>
      <c r="D92" s="5">
        <f>-1*Table7[[#This Row],[-48877469973.0000]]</f>
        <v>1963577881795</v>
      </c>
      <c r="E92" s="5">
        <v>-1963577881795</v>
      </c>
      <c r="F92" s="5">
        <v>23532549131</v>
      </c>
      <c r="G92" s="5">
        <v>113072941</v>
      </c>
      <c r="H92" s="5">
        <v>1987110430926</v>
      </c>
      <c r="I92" s="5">
        <f>-1*Table7[[#This Row],[-49712933753.0000]]</f>
        <v>1918244346470</v>
      </c>
      <c r="J92" s="5">
        <v>-1918244346470</v>
      </c>
      <c r="K92" s="5">
        <v>68866084456</v>
      </c>
    </row>
    <row r="93" spans="1:11" ht="23.1" customHeight="1" x14ac:dyDescent="0.6">
      <c r="A93" s="4" t="s">
        <v>204</v>
      </c>
      <c r="B93" s="5">
        <v>121792763</v>
      </c>
      <c r="C93" s="5">
        <v>1920920596258</v>
      </c>
      <c r="D93" s="5">
        <f>-1*Table7[[#This Row],[-48877469973.0000]]</f>
        <v>1894046995772</v>
      </c>
      <c r="E93" s="5">
        <v>-1894046995772</v>
      </c>
      <c r="F93" s="5">
        <v>26873600486</v>
      </c>
      <c r="G93" s="5">
        <v>121792763</v>
      </c>
      <c r="H93" s="5">
        <v>1920920596258</v>
      </c>
      <c r="I93" s="5">
        <f>-1*Table7[[#This Row],[-49712933753.0000]]</f>
        <v>1874358894021</v>
      </c>
      <c r="J93" s="5">
        <v>-1874358894021</v>
      </c>
      <c r="K93" s="5">
        <v>46561702237</v>
      </c>
    </row>
    <row r="94" spans="1:11" ht="23.1" customHeight="1" x14ac:dyDescent="0.6">
      <c r="A94" s="4" t="s">
        <v>205</v>
      </c>
      <c r="B94" s="5">
        <v>42291652</v>
      </c>
      <c r="C94" s="5">
        <v>516368816937</v>
      </c>
      <c r="D94" s="5">
        <f>-1*Table7[[#This Row],[-48877469973.0000]]</f>
        <v>510127851705</v>
      </c>
      <c r="E94" s="5">
        <v>-510127851705</v>
      </c>
      <c r="F94" s="5">
        <v>6240965232</v>
      </c>
      <c r="G94" s="5">
        <v>42291652</v>
      </c>
      <c r="H94" s="5">
        <v>516368816937</v>
      </c>
      <c r="I94" s="5">
        <f>-1*Table7[[#This Row],[-49712933753.0000]]</f>
        <v>510127851705</v>
      </c>
      <c r="J94" s="5">
        <v>-510127851705</v>
      </c>
      <c r="K94" s="5">
        <v>6240965232</v>
      </c>
    </row>
    <row r="95" spans="1:11" ht="23.1" customHeight="1" x14ac:dyDescent="0.6">
      <c r="A95" s="4" t="s">
        <v>206</v>
      </c>
      <c r="B95" s="5">
        <v>19925993</v>
      </c>
      <c r="C95" s="5">
        <v>484741379225</v>
      </c>
      <c r="D95" s="5">
        <f>-1*Table7[[#This Row],[-48877469973.0000]]</f>
        <v>492038855688</v>
      </c>
      <c r="E95" s="5">
        <v>-492038855688</v>
      </c>
      <c r="F95" s="5">
        <v>-7297476463</v>
      </c>
      <c r="G95" s="5">
        <v>19925993</v>
      </c>
      <c r="H95" s="5">
        <v>484741379225</v>
      </c>
      <c r="I95" s="5">
        <f>-1*Table7[[#This Row],[-49712933753.0000]]</f>
        <v>484160997999</v>
      </c>
      <c r="J95" s="5">
        <v>-484160997999</v>
      </c>
      <c r="K95" s="5">
        <v>580381226</v>
      </c>
    </row>
    <row r="96" spans="1:11" ht="23.1" customHeight="1" x14ac:dyDescent="0.6">
      <c r="A96" s="4" t="s">
        <v>220</v>
      </c>
      <c r="B96" s="5">
        <v>0</v>
      </c>
      <c r="C96" s="5">
        <v>0</v>
      </c>
      <c r="D96" s="5">
        <f>-1*Table7[[#This Row],[-48877469973.0000]]</f>
        <v>-1498912500</v>
      </c>
      <c r="E96" s="5">
        <v>1498912500</v>
      </c>
      <c r="F96" s="5">
        <v>1498912500</v>
      </c>
      <c r="G96" s="5">
        <v>0</v>
      </c>
      <c r="H96" s="5">
        <v>0</v>
      </c>
      <c r="I96" s="5">
        <f>-1*Table7[[#This Row],[-49712933753.0000]]</f>
        <v>0</v>
      </c>
      <c r="J96" s="5">
        <v>0</v>
      </c>
      <c r="K96" s="5">
        <v>0</v>
      </c>
    </row>
    <row r="97" spans="1:11" ht="23.1" customHeight="1" x14ac:dyDescent="0.6">
      <c r="A97" s="4" t="s">
        <v>213</v>
      </c>
      <c r="B97" s="5">
        <v>39944</v>
      </c>
      <c r="C97" s="5">
        <v>37120987759</v>
      </c>
      <c r="D97" s="5">
        <f>-1*Table7[[#This Row],[-48877469973.0000]]</f>
        <v>38318438977</v>
      </c>
      <c r="E97" s="5">
        <v>-38318438977</v>
      </c>
      <c r="F97" s="5">
        <v>-1197451218</v>
      </c>
      <c r="G97" s="5">
        <v>39944</v>
      </c>
      <c r="H97" s="5">
        <v>37120987759</v>
      </c>
      <c r="I97" s="5">
        <f>-1*Table7[[#This Row],[-49712933753.0000]]</f>
        <v>39915040600</v>
      </c>
      <c r="J97" s="5">
        <v>-39915040600</v>
      </c>
      <c r="K97" s="5">
        <v>-2794052841</v>
      </c>
    </row>
    <row r="98" spans="1:11" ht="23.1" customHeight="1" x14ac:dyDescent="0.6">
      <c r="A98" s="4" t="s">
        <v>228</v>
      </c>
      <c r="B98" s="5">
        <v>28492</v>
      </c>
      <c r="C98" s="5">
        <v>28509788144</v>
      </c>
      <c r="D98" s="5">
        <f>-1*Table7[[#This Row],[-48877469973.0000]]</f>
        <v>28509788144</v>
      </c>
      <c r="E98" s="5">
        <v>-28509788144</v>
      </c>
      <c r="F98" s="5">
        <v>0</v>
      </c>
      <c r="G98" s="5">
        <v>28492</v>
      </c>
      <c r="H98" s="5">
        <v>28509788144</v>
      </c>
      <c r="I98" s="5">
        <f>-1*Table7[[#This Row],[-49712933753.0000]]</f>
        <v>28515398100</v>
      </c>
      <c r="J98" s="5">
        <v>-28515398100</v>
      </c>
      <c r="K98" s="5">
        <v>-5609956</v>
      </c>
    </row>
    <row r="99" spans="1:11" ht="23.1" customHeight="1" x14ac:dyDescent="0.6">
      <c r="A99" s="4" t="s">
        <v>217</v>
      </c>
      <c r="B99" s="5">
        <v>286100</v>
      </c>
      <c r="C99" s="5">
        <v>285317933424</v>
      </c>
      <c r="D99" s="5">
        <f>-1*Table7[[#This Row],[-48877469973.0000]]</f>
        <v>280171867029</v>
      </c>
      <c r="E99" s="5">
        <v>-280171867029</v>
      </c>
      <c r="F99" s="5">
        <v>5146066395</v>
      </c>
      <c r="G99" s="5">
        <v>286100</v>
      </c>
      <c r="H99" s="5">
        <v>285317933424</v>
      </c>
      <c r="I99" s="5">
        <f>-1*Table7[[#This Row],[-49712933753.0000]]</f>
        <v>286177152501</v>
      </c>
      <c r="J99" s="5">
        <v>-286177152501</v>
      </c>
      <c r="K99" s="5">
        <v>-859219077</v>
      </c>
    </row>
    <row r="100" spans="1:11" ht="23.1" customHeight="1" x14ac:dyDescent="0.6">
      <c r="A100" s="4" t="s">
        <v>222</v>
      </c>
      <c r="B100" s="5">
        <v>0</v>
      </c>
      <c r="C100" s="5">
        <v>0</v>
      </c>
      <c r="D100" s="5">
        <f>-1*Table7[[#This Row],[-48877469973.0000]]</f>
        <v>-7975000</v>
      </c>
      <c r="E100" s="5">
        <v>7975000</v>
      </c>
      <c r="F100" s="5">
        <v>7975000</v>
      </c>
      <c r="G100" s="5">
        <v>0</v>
      </c>
      <c r="H100" s="5">
        <v>0</v>
      </c>
      <c r="I100" s="5">
        <f>-1*Table7[[#This Row],[-49712933753.0000]]</f>
        <v>0</v>
      </c>
      <c r="J100" s="5">
        <v>0</v>
      </c>
      <c r="K100" s="5">
        <v>0</v>
      </c>
    </row>
    <row r="101" spans="1:11" ht="23.1" customHeight="1" x14ac:dyDescent="0.6">
      <c r="A101" s="4" t="s">
        <v>193</v>
      </c>
      <c r="B101" s="5">
        <v>5990508</v>
      </c>
      <c r="C101" s="5">
        <v>57459184102</v>
      </c>
      <c r="D101" s="5">
        <f>-1*Table7[[#This Row],[-48877469973.0000]]</f>
        <v>62613091540</v>
      </c>
      <c r="E101" s="5">
        <v>-62613091540</v>
      </c>
      <c r="F101" s="5">
        <v>-5153907438</v>
      </c>
      <c r="G101" s="5">
        <v>5990508</v>
      </c>
      <c r="H101" s="5">
        <v>57459184102</v>
      </c>
      <c r="I101" s="5">
        <f>-1*Table7[[#This Row],[-49712933753.0000]]</f>
        <v>67718567478</v>
      </c>
      <c r="J101" s="5">
        <v>-67718567478</v>
      </c>
      <c r="K101" s="5">
        <v>-10259383376</v>
      </c>
    </row>
    <row r="102" spans="1:11" ht="23.1" customHeight="1" x14ac:dyDescent="0.6">
      <c r="A102" s="4" t="s">
        <v>194</v>
      </c>
      <c r="B102" s="5">
        <v>0</v>
      </c>
      <c r="C102" s="5">
        <v>0</v>
      </c>
      <c r="D102" s="5">
        <f>-1*Table7[[#This Row],[-48877469973.0000]]</f>
        <v>-42855671815</v>
      </c>
      <c r="E102" s="5">
        <v>42855671815</v>
      </c>
      <c r="F102" s="5">
        <v>42855671815</v>
      </c>
      <c r="G102" s="5">
        <v>0</v>
      </c>
      <c r="H102" s="5">
        <v>0</v>
      </c>
      <c r="I102" s="5">
        <f>-1*Table7[[#This Row],[-49712933753.0000]]</f>
        <v>0</v>
      </c>
      <c r="J102" s="5">
        <v>0</v>
      </c>
      <c r="K102" s="5">
        <v>0</v>
      </c>
    </row>
    <row r="103" spans="1:11" ht="23.1" customHeight="1" x14ac:dyDescent="0.6">
      <c r="A103" s="4" t="s">
        <v>269</v>
      </c>
      <c r="B103" s="5">
        <v>0</v>
      </c>
      <c r="C103" s="5">
        <v>0</v>
      </c>
      <c r="D103" s="5">
        <f>-1*Table7[[#This Row],[-48877469973.0000]]</f>
        <v>0</v>
      </c>
      <c r="E103" s="5">
        <v>0</v>
      </c>
      <c r="F103" s="5">
        <v>0</v>
      </c>
      <c r="G103" s="5">
        <v>0</v>
      </c>
      <c r="H103" s="5">
        <v>217571559033</v>
      </c>
      <c r="I103" s="5">
        <f>-1*Table7[[#This Row],[-49712933753.0000]]</f>
        <v>0</v>
      </c>
      <c r="J103" s="5">
        <v>0</v>
      </c>
      <c r="K103" s="5">
        <v>217571559033</v>
      </c>
    </row>
    <row r="104" spans="1:11" ht="23.1" customHeight="1" x14ac:dyDescent="0.6">
      <c r="A104" s="4" t="s">
        <v>271</v>
      </c>
      <c r="B104" s="5">
        <v>0</v>
      </c>
      <c r="C104" s="5">
        <v>0</v>
      </c>
      <c r="D104" s="5">
        <f>-1*Table7[[#This Row],[-48877469973.0000]]</f>
        <v>0</v>
      </c>
      <c r="E104" s="5">
        <v>0</v>
      </c>
      <c r="F104" s="5">
        <v>0</v>
      </c>
      <c r="G104" s="5">
        <v>0</v>
      </c>
      <c r="H104" s="5">
        <v>6110985562</v>
      </c>
      <c r="I104" s="5">
        <f>-1*Table7[[#This Row],[-49712933753.0000]]</f>
        <v>0</v>
      </c>
      <c r="J104" s="5">
        <v>0</v>
      </c>
      <c r="K104" s="5">
        <v>6110985562</v>
      </c>
    </row>
    <row r="105" spans="1:11" ht="23.1" customHeight="1" x14ac:dyDescent="0.6">
      <c r="A105" s="4" t="s">
        <v>195</v>
      </c>
      <c r="B105" s="5">
        <v>0</v>
      </c>
      <c r="C105" s="5">
        <v>0</v>
      </c>
      <c r="D105" s="5">
        <f>-1*Table7[[#This Row],[-48877469973.0000]]</f>
        <v>-23383588140</v>
      </c>
      <c r="E105" s="5">
        <v>23383588140</v>
      </c>
      <c r="F105" s="5">
        <v>23383588140</v>
      </c>
      <c r="G105" s="5">
        <v>0</v>
      </c>
      <c r="H105" s="5">
        <v>0</v>
      </c>
      <c r="I105" s="5">
        <f>-1*Table7[[#This Row],[-49712933753.0000]]</f>
        <v>0</v>
      </c>
      <c r="J105" s="5">
        <v>0</v>
      </c>
      <c r="K105" s="5">
        <v>0</v>
      </c>
    </row>
    <row r="106" spans="1:11" ht="23.1" customHeight="1" x14ac:dyDescent="0.6">
      <c r="A106" s="4" t="s">
        <v>273</v>
      </c>
      <c r="B106" s="5">
        <v>0</v>
      </c>
      <c r="C106" s="5">
        <v>0</v>
      </c>
      <c r="D106" s="5">
        <f>-1*Table7[[#This Row],[-48877469973.0000]]</f>
        <v>0</v>
      </c>
      <c r="E106" s="5">
        <v>0</v>
      </c>
      <c r="F106" s="5">
        <v>0</v>
      </c>
      <c r="G106" s="5">
        <v>0</v>
      </c>
      <c r="H106" s="5">
        <v>81745678602</v>
      </c>
      <c r="I106" s="5">
        <f>-1*Table7[[#This Row],[-49712933753.0000]]</f>
        <v>0</v>
      </c>
      <c r="J106" s="5">
        <v>0</v>
      </c>
      <c r="K106" s="5">
        <v>81745678602</v>
      </c>
    </row>
    <row r="107" spans="1:11" ht="23.1" customHeight="1" x14ac:dyDescent="0.6">
      <c r="A107" s="4" t="s">
        <v>275</v>
      </c>
      <c r="B107" s="5">
        <v>0</v>
      </c>
      <c r="C107" s="5">
        <v>0</v>
      </c>
      <c r="D107" s="5">
        <f>-1*Table7[[#This Row],[-48877469973.0000]]</f>
        <v>0</v>
      </c>
      <c r="E107" s="5">
        <v>0</v>
      </c>
      <c r="F107" s="5">
        <v>0</v>
      </c>
      <c r="G107" s="5">
        <v>0</v>
      </c>
      <c r="H107" s="5">
        <v>172419701665</v>
      </c>
      <c r="I107" s="5">
        <f>-1*Table7[[#This Row],[-49712933753.0000]]</f>
        <v>0</v>
      </c>
      <c r="J107" s="5">
        <v>0</v>
      </c>
      <c r="K107" s="5">
        <v>172419701665</v>
      </c>
    </row>
    <row r="108" spans="1:11" ht="23.1" customHeight="1" x14ac:dyDescent="0.6">
      <c r="A108" s="4" t="s">
        <v>276</v>
      </c>
      <c r="B108" s="5">
        <v>0</v>
      </c>
      <c r="C108" s="5">
        <v>0</v>
      </c>
      <c r="D108" s="5">
        <f>-1*Table7[[#This Row],[-48877469973.0000]]</f>
        <v>0</v>
      </c>
      <c r="E108" s="5">
        <v>0</v>
      </c>
      <c r="F108" s="5">
        <v>0</v>
      </c>
      <c r="G108" s="5">
        <v>0</v>
      </c>
      <c r="H108" s="5">
        <v>57237750718</v>
      </c>
      <c r="I108" s="5">
        <f>-1*Table7[[#This Row],[-49712933753.0000]]</f>
        <v>0</v>
      </c>
      <c r="J108" s="5">
        <v>0</v>
      </c>
      <c r="K108" s="5">
        <v>57237750718</v>
      </c>
    </row>
    <row r="109" spans="1:11" ht="23.1" customHeight="1" x14ac:dyDescent="0.6">
      <c r="A109" s="4" t="s">
        <v>196</v>
      </c>
      <c r="B109" s="5">
        <v>7033214</v>
      </c>
      <c r="C109" s="5">
        <v>80679933336</v>
      </c>
      <c r="D109" s="5">
        <f>-1*Table7[[#This Row],[-48877469973.0000]]</f>
        <v>76322654708</v>
      </c>
      <c r="E109" s="5">
        <v>-76322654708</v>
      </c>
      <c r="F109" s="5">
        <v>4357278628</v>
      </c>
      <c r="G109" s="5">
        <v>7033214</v>
      </c>
      <c r="H109" s="5">
        <v>80679933336</v>
      </c>
      <c r="I109" s="5">
        <f>-1*Table7[[#This Row],[-49712933753.0000]]</f>
        <v>129383498248</v>
      </c>
      <c r="J109" s="5">
        <v>-129383498248</v>
      </c>
      <c r="K109" s="5">
        <v>-48703564912</v>
      </c>
    </row>
    <row r="110" spans="1:11" ht="23.1" customHeight="1" x14ac:dyDescent="0.6">
      <c r="A110" s="4" t="s">
        <v>197</v>
      </c>
      <c r="B110" s="5">
        <v>185014987</v>
      </c>
      <c r="C110" s="5">
        <v>1595465861515</v>
      </c>
      <c r="D110" s="5">
        <f>-1*Table7[[#This Row],[-48877469973.0000]]</f>
        <v>1860027467838</v>
      </c>
      <c r="E110" s="5">
        <v>-1860027467838</v>
      </c>
      <c r="F110" s="5">
        <v>-264561606323</v>
      </c>
      <c r="G110" s="5">
        <v>185014987</v>
      </c>
      <c r="H110" s="5">
        <v>1595465861515</v>
      </c>
      <c r="I110" s="5">
        <f>-1*Table7[[#This Row],[-49712933753.0000]]</f>
        <v>1874421336159</v>
      </c>
      <c r="J110" s="5">
        <v>-1874421336159</v>
      </c>
      <c r="K110" s="5">
        <v>-278955474644</v>
      </c>
    </row>
    <row r="111" spans="1:11" ht="23.1" customHeight="1" thickBot="1" x14ac:dyDescent="0.65">
      <c r="A111" s="4" t="s">
        <v>98</v>
      </c>
      <c r="B111" s="5"/>
      <c r="C111" s="49">
        <f>SUM(C7:C110)</f>
        <v>70066305098436</v>
      </c>
      <c r="D111" s="49">
        <f>SUM(D7:D110)</f>
        <v>76245124382937</v>
      </c>
      <c r="E111" s="5">
        <f>SUM(E7:E110)</f>
        <v>-76245124382937</v>
      </c>
      <c r="F111" s="49">
        <f>SUM(F7:F110)</f>
        <v>-6178819284501</v>
      </c>
      <c r="G111" s="5"/>
      <c r="H111" s="49">
        <f>SUM(H7:H110)</f>
        <v>70601390774016</v>
      </c>
      <c r="I111" s="49">
        <f>SUM(I7:I110)</f>
        <v>74837356535188</v>
      </c>
      <c r="J111" s="5">
        <f>SUM(J7:J110)</f>
        <v>-74837356535188</v>
      </c>
      <c r="K111" s="49">
        <f>SUM(K7:K110)</f>
        <v>-4235965761172</v>
      </c>
    </row>
    <row r="112" spans="1:11" ht="23.1" customHeight="1" thickTop="1" x14ac:dyDescent="0.6">
      <c r="A112" s="4" t="s">
        <v>99</v>
      </c>
      <c r="B112" s="14"/>
      <c r="C112" s="14"/>
      <c r="D112" s="14"/>
      <c r="E112" s="14"/>
      <c r="F112" s="14"/>
      <c r="G112" s="14"/>
      <c r="H112" s="14"/>
      <c r="I112" s="14"/>
      <c r="J112" s="14"/>
      <c r="K112" s="14"/>
    </row>
  </sheetData>
  <mergeCells count="6">
    <mergeCell ref="B5:F5"/>
    <mergeCell ref="G5:K5"/>
    <mergeCell ref="A4:E4"/>
    <mergeCell ref="A1:K1"/>
    <mergeCell ref="A2:K2"/>
    <mergeCell ref="A3:K3"/>
  </mergeCells>
  <pageMargins left="0.7" right="0.7" top="0.75" bottom="0.75" header="0.3" footer="0.3"/>
  <pageSetup paperSize="9" scale="69" orientation="landscape" r:id="rId1"/>
  <headerFooter differentOddEven="1" differentFirst="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1</vt:lpstr>
      <vt:lpstr> سهام و صندوق‌های سرمایه‌گذاری</vt:lpstr>
      <vt:lpstr>اوراق</vt:lpstr>
      <vt:lpstr>سپرده</vt:lpstr>
      <vt:lpstr>درآمدها</vt:lpstr>
      <vt:lpstr>درآمد سود سهام</vt:lpstr>
      <vt:lpstr>سود اوراق بهادار و سپرده بانکی</vt:lpstr>
      <vt:lpstr>درآمد ناشی ازفروش</vt:lpstr>
      <vt:lpstr>درآمد ناشی از تغییر قیمت اوراق </vt:lpstr>
      <vt:lpstr>درآمد سرمایه گذاری در سهام و ص </vt:lpstr>
      <vt:lpstr>درآمد سرمایه گذاری در اوراق بها</vt:lpstr>
      <vt:lpstr>درآمد سپرده بانکی</vt:lpstr>
      <vt:lpstr>سایر درآمدها</vt:lpstr>
      <vt:lpstr>کفایت سرمایه</vt:lpstr>
      <vt:lpstr>' سهام و صندوق‌های سرمایه‌گذاری'!Print_Area</vt:lpstr>
      <vt:lpstr>'1'!Print_Area</vt:lpstr>
      <vt:lpstr>اوراق!Print_Area</vt:lpstr>
      <vt:lpstr>'درآمد سپرده بانکی'!Print_Area</vt:lpstr>
      <vt:lpstr>'درآمد سرمایه گذاری در اوراق بها'!Print_Area</vt:lpstr>
      <vt:lpstr>'درآمد سرمایه گذاری در سهام و ص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'سایر درآمدها'!Print_Area</vt:lpstr>
      <vt:lpstr>سپرده!Print_Area</vt:lpstr>
      <vt:lpstr>'سود اوراق بهادار و سپرده بانکی'!Print_Area</vt:lpstr>
    </vt:vector>
  </TitlesOfParts>
  <Company>15KHODAEI-A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گزارش پرتفوی ماهانه صندوق‌های سرمایه‌گذاری</dc:title>
  <dc:creator>Davood Hanifi</dc:creator>
  <cp:keywords>Report</cp:keywords>
  <cp:lastModifiedBy>Fanipoor</cp:lastModifiedBy>
  <cp:lastPrinted>2022-09-28T07:49:59Z</cp:lastPrinted>
  <dcterms:created xsi:type="dcterms:W3CDTF">2017-11-22T14:26:20Z</dcterms:created>
  <dcterms:modified xsi:type="dcterms:W3CDTF">2022-09-28T07:50:09Z</dcterms:modified>
</cp:coreProperties>
</file>