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ipoor\Desktop\New folder\بازارگردانی\پرتفوی\"/>
    </mc:Choice>
  </mc:AlternateContent>
  <bookViews>
    <workbookView xWindow="0" yWindow="0" windowWidth="24000" windowHeight="9735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درآمدها" sheetId="11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سهام و ص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  <sheet name="کفایت سرمایه" sheetId="17" r:id="rId14"/>
  </sheets>
  <externalReferences>
    <externalReference r:id="rId15"/>
  </externalReferences>
  <definedNames>
    <definedName name="_xlnm.Print_Area" localSheetId="1">' سهام و صندوق‌های سرمایه‌گذاری'!$A$1:$M$107</definedName>
    <definedName name="_xlnm.Print_Area" localSheetId="0">'1'!$A$1:$L$21</definedName>
    <definedName name="_xlnm.Print_Area" localSheetId="2">اوراق!$A$1:$S$13</definedName>
    <definedName name="_xlnm.Print_Area" localSheetId="11">'درآمد سپرده بانکی'!$A$1:$F$91</definedName>
    <definedName name="_xlnm.Print_Area" localSheetId="10">'درآمد سرمایه گذاری در اوراق بها'!$A$1:$I$33</definedName>
    <definedName name="_xlnm.Print_Area" localSheetId="9">'درآمد سرمایه گذاری در سهام و ص '!$A$1:$K$122</definedName>
    <definedName name="_xlnm.Print_Area" localSheetId="5">'درآمد سود سهام'!$A$1:$M$81</definedName>
    <definedName name="_xlnm.Print_Area" localSheetId="8">'درآمد ناشی از تغییر قیمت اوراق '!$A$1:$K$113</definedName>
    <definedName name="_xlnm.Print_Area" localSheetId="7">'درآمد ناشی ازفروش'!$A$1:$K$123</definedName>
    <definedName name="_xlnm.Print_Area" localSheetId="4">درآمدها!$A$1:$S$11</definedName>
    <definedName name="_xlnm.Print_Area" localSheetId="12">'سایر درآمدها'!$A$1:$C$11</definedName>
    <definedName name="_xlnm.Print_Area" localSheetId="3">سپرده!$A$1:$H$95</definedName>
    <definedName name="_xlnm.Print_Area" localSheetId="6">'سود اوراق بهادار و سپرده بانکی'!$A$1:$J$101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7" l="1"/>
  <c r="C14" i="17"/>
  <c r="B14" i="17"/>
  <c r="D12" i="17"/>
  <c r="C12" i="17"/>
  <c r="B12" i="17"/>
  <c r="D11" i="17"/>
  <c r="C11" i="17"/>
  <c r="B11" i="17"/>
  <c r="D9" i="17"/>
  <c r="C9" i="17"/>
  <c r="B9" i="17"/>
  <c r="D8" i="17"/>
  <c r="C8" i="17"/>
  <c r="B8" i="17"/>
  <c r="B16" i="17" s="1"/>
  <c r="A6" i="17"/>
  <c r="B13" i="17" l="1"/>
  <c r="B15" i="17" s="1"/>
  <c r="C10" i="17"/>
  <c r="C13" i="17"/>
  <c r="C15" i="17" s="1"/>
  <c r="D13" i="17"/>
  <c r="D15" i="17" s="1"/>
  <c r="D17" i="17" s="1"/>
  <c r="D10" i="17"/>
  <c r="B10" i="17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1" i="5"/>
  <c r="E9" i="11"/>
  <c r="E8" i="11"/>
  <c r="E7" i="11"/>
  <c r="C12" i="11"/>
  <c r="C10" i="8"/>
  <c r="C9" i="11"/>
  <c r="C8" i="11"/>
  <c r="C7" i="11"/>
  <c r="B10" i="8"/>
  <c r="D90" i="7"/>
  <c r="B90" i="7"/>
  <c r="I11" i="6"/>
  <c r="I32" i="6" s="1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10" i="6"/>
  <c r="B32" i="6"/>
  <c r="C32" i="6"/>
  <c r="D32" i="6"/>
  <c r="E32" i="6"/>
  <c r="F32" i="6"/>
  <c r="G32" i="6"/>
  <c r="H32" i="6"/>
  <c r="H10" i="6"/>
  <c r="G10" i="6"/>
  <c r="F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10" i="6"/>
  <c r="C16" i="17" l="1"/>
  <c r="B17" i="17"/>
  <c r="F96" i="14"/>
  <c r="F110" i="14" s="1"/>
  <c r="F97" i="14"/>
  <c r="F98" i="14"/>
  <c r="K96" i="14"/>
  <c r="K97" i="14"/>
  <c r="K98" i="14"/>
  <c r="H94" i="5"/>
  <c r="H121" i="5" s="1"/>
  <c r="I58" i="5"/>
  <c r="I59" i="5"/>
  <c r="B121" i="5"/>
  <c r="C121" i="5"/>
  <c r="D121" i="5"/>
  <c r="F121" i="5"/>
  <c r="G121" i="5"/>
  <c r="I121" i="5"/>
  <c r="J12" i="5"/>
  <c r="K12" i="5" s="1"/>
  <c r="J13" i="5"/>
  <c r="K13" i="5" s="1"/>
  <c r="J14" i="5"/>
  <c r="K14" i="5" s="1"/>
  <c r="J15" i="5"/>
  <c r="K15" i="5" s="1"/>
  <c r="J16" i="5"/>
  <c r="K16" i="5" s="1"/>
  <c r="J17" i="5"/>
  <c r="K17" i="5" s="1"/>
  <c r="J18" i="5"/>
  <c r="K18" i="5" s="1"/>
  <c r="J19" i="5"/>
  <c r="K19" i="5" s="1"/>
  <c r="J20" i="5"/>
  <c r="K20" i="5" s="1"/>
  <c r="J21" i="5"/>
  <c r="K21" i="5" s="1"/>
  <c r="J22" i="5"/>
  <c r="K22" i="5" s="1"/>
  <c r="J23" i="5"/>
  <c r="K23" i="5" s="1"/>
  <c r="J24" i="5"/>
  <c r="K24" i="5" s="1"/>
  <c r="J25" i="5"/>
  <c r="K25" i="5" s="1"/>
  <c r="J26" i="5"/>
  <c r="K26" i="5" s="1"/>
  <c r="J27" i="5"/>
  <c r="K27" i="5" s="1"/>
  <c r="J28" i="5"/>
  <c r="K28" i="5" s="1"/>
  <c r="J29" i="5"/>
  <c r="K29" i="5" s="1"/>
  <c r="J30" i="5"/>
  <c r="K30" i="5" s="1"/>
  <c r="J31" i="5"/>
  <c r="K31" i="5" s="1"/>
  <c r="J32" i="5"/>
  <c r="K32" i="5" s="1"/>
  <c r="J33" i="5"/>
  <c r="K33" i="5" s="1"/>
  <c r="J34" i="5"/>
  <c r="K34" i="5" s="1"/>
  <c r="J35" i="5"/>
  <c r="K35" i="5" s="1"/>
  <c r="J36" i="5"/>
  <c r="K36" i="5" s="1"/>
  <c r="J37" i="5"/>
  <c r="K37" i="5" s="1"/>
  <c r="J38" i="5"/>
  <c r="K38" i="5" s="1"/>
  <c r="J39" i="5"/>
  <c r="K39" i="5" s="1"/>
  <c r="J40" i="5"/>
  <c r="K40" i="5" s="1"/>
  <c r="J41" i="5"/>
  <c r="K41" i="5" s="1"/>
  <c r="J42" i="5"/>
  <c r="K42" i="5" s="1"/>
  <c r="J43" i="5"/>
  <c r="K43" i="5" s="1"/>
  <c r="J44" i="5"/>
  <c r="K44" i="5" s="1"/>
  <c r="J45" i="5"/>
  <c r="K45" i="5" s="1"/>
  <c r="J46" i="5"/>
  <c r="K46" i="5" s="1"/>
  <c r="J47" i="5"/>
  <c r="K47" i="5" s="1"/>
  <c r="J48" i="5"/>
  <c r="K48" i="5" s="1"/>
  <c r="J49" i="5"/>
  <c r="K49" i="5" s="1"/>
  <c r="J50" i="5"/>
  <c r="K50" i="5" s="1"/>
  <c r="J51" i="5"/>
  <c r="K51" i="5" s="1"/>
  <c r="J52" i="5"/>
  <c r="K52" i="5" s="1"/>
  <c r="J53" i="5"/>
  <c r="K53" i="5" s="1"/>
  <c r="J54" i="5"/>
  <c r="K54" i="5" s="1"/>
  <c r="J55" i="5"/>
  <c r="K55" i="5" s="1"/>
  <c r="J56" i="5"/>
  <c r="K56" i="5" s="1"/>
  <c r="J57" i="5"/>
  <c r="K57" i="5" s="1"/>
  <c r="J58" i="5"/>
  <c r="K58" i="5" s="1"/>
  <c r="J59" i="5"/>
  <c r="K59" i="5" s="1"/>
  <c r="J60" i="5"/>
  <c r="K60" i="5" s="1"/>
  <c r="J61" i="5"/>
  <c r="K61" i="5" s="1"/>
  <c r="J62" i="5"/>
  <c r="K62" i="5" s="1"/>
  <c r="J63" i="5"/>
  <c r="K63" i="5" s="1"/>
  <c r="J64" i="5"/>
  <c r="K64" i="5" s="1"/>
  <c r="J65" i="5"/>
  <c r="K65" i="5" s="1"/>
  <c r="J66" i="5"/>
  <c r="K66" i="5" s="1"/>
  <c r="J67" i="5"/>
  <c r="K67" i="5" s="1"/>
  <c r="J68" i="5"/>
  <c r="K68" i="5" s="1"/>
  <c r="J69" i="5"/>
  <c r="K69" i="5" s="1"/>
  <c r="J70" i="5"/>
  <c r="K70" i="5" s="1"/>
  <c r="J71" i="5"/>
  <c r="K71" i="5" s="1"/>
  <c r="J72" i="5"/>
  <c r="K72" i="5" s="1"/>
  <c r="J73" i="5"/>
  <c r="K73" i="5" s="1"/>
  <c r="J74" i="5"/>
  <c r="K74" i="5" s="1"/>
  <c r="J75" i="5"/>
  <c r="K75" i="5" s="1"/>
  <c r="J76" i="5"/>
  <c r="K76" i="5" s="1"/>
  <c r="J77" i="5"/>
  <c r="K77" i="5" s="1"/>
  <c r="J78" i="5"/>
  <c r="K78" i="5" s="1"/>
  <c r="J79" i="5"/>
  <c r="K79" i="5" s="1"/>
  <c r="J80" i="5"/>
  <c r="K80" i="5" s="1"/>
  <c r="J81" i="5"/>
  <c r="K81" i="5" s="1"/>
  <c r="J82" i="5"/>
  <c r="K82" i="5" s="1"/>
  <c r="J83" i="5"/>
  <c r="K83" i="5" s="1"/>
  <c r="J84" i="5"/>
  <c r="K84" i="5" s="1"/>
  <c r="J85" i="5"/>
  <c r="K85" i="5" s="1"/>
  <c r="J86" i="5"/>
  <c r="K86" i="5" s="1"/>
  <c r="J87" i="5"/>
  <c r="K87" i="5" s="1"/>
  <c r="J88" i="5"/>
  <c r="K88" i="5" s="1"/>
  <c r="J89" i="5"/>
  <c r="K89" i="5" s="1"/>
  <c r="J90" i="5"/>
  <c r="K90" i="5" s="1"/>
  <c r="J91" i="5"/>
  <c r="K91" i="5" s="1"/>
  <c r="J92" i="5"/>
  <c r="K92" i="5" s="1"/>
  <c r="J93" i="5"/>
  <c r="K93" i="5" s="1"/>
  <c r="J95" i="5"/>
  <c r="K95" i="5" s="1"/>
  <c r="J96" i="5"/>
  <c r="K96" i="5" s="1"/>
  <c r="J97" i="5"/>
  <c r="K97" i="5" s="1"/>
  <c r="J98" i="5"/>
  <c r="K98" i="5" s="1"/>
  <c r="J99" i="5"/>
  <c r="K99" i="5" s="1"/>
  <c r="J100" i="5"/>
  <c r="K100" i="5" s="1"/>
  <c r="J101" i="5"/>
  <c r="K101" i="5" s="1"/>
  <c r="J102" i="5"/>
  <c r="K102" i="5" s="1"/>
  <c r="J103" i="5"/>
  <c r="K103" i="5" s="1"/>
  <c r="J104" i="5"/>
  <c r="K104" i="5" s="1"/>
  <c r="J105" i="5"/>
  <c r="K105" i="5" s="1"/>
  <c r="J106" i="5"/>
  <c r="K106" i="5" s="1"/>
  <c r="J107" i="5"/>
  <c r="K107" i="5" s="1"/>
  <c r="J108" i="5"/>
  <c r="K108" i="5" s="1"/>
  <c r="J109" i="5"/>
  <c r="K109" i="5" s="1"/>
  <c r="J110" i="5"/>
  <c r="K110" i="5" s="1"/>
  <c r="J111" i="5"/>
  <c r="K111" i="5" s="1"/>
  <c r="J112" i="5"/>
  <c r="K112" i="5" s="1"/>
  <c r="J113" i="5"/>
  <c r="K113" i="5" s="1"/>
  <c r="J114" i="5"/>
  <c r="K114" i="5" s="1"/>
  <c r="J115" i="5"/>
  <c r="K115" i="5" s="1"/>
  <c r="J116" i="5"/>
  <c r="K116" i="5" s="1"/>
  <c r="J117" i="5"/>
  <c r="K117" i="5" s="1"/>
  <c r="J118" i="5"/>
  <c r="K118" i="5" s="1"/>
  <c r="J119" i="5"/>
  <c r="K119" i="5" s="1"/>
  <c r="J120" i="5"/>
  <c r="K120" i="5" s="1"/>
  <c r="J11" i="5"/>
  <c r="K11" i="5" s="1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1" i="5"/>
  <c r="H110" i="14"/>
  <c r="I110" i="14"/>
  <c r="J110" i="14"/>
  <c r="K110" i="14"/>
  <c r="C110" i="14"/>
  <c r="D110" i="14"/>
  <c r="E110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9" i="14"/>
  <c r="K104" i="14"/>
  <c r="K106" i="14"/>
  <c r="K107" i="14"/>
  <c r="K108" i="14"/>
  <c r="K109" i="14"/>
  <c r="K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9" i="14"/>
  <c r="F100" i="14"/>
  <c r="F101" i="14"/>
  <c r="F102" i="14"/>
  <c r="F103" i="14"/>
  <c r="F104" i="14"/>
  <c r="F105" i="14"/>
  <c r="F106" i="14"/>
  <c r="F107" i="14"/>
  <c r="F108" i="14"/>
  <c r="F109" i="14"/>
  <c r="F7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6" i="14"/>
  <c r="H34" i="15"/>
  <c r="H115" i="15"/>
  <c r="H111" i="15"/>
  <c r="E121" i="5" l="1"/>
  <c r="M10" i="5" s="1"/>
  <c r="J94" i="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121" i="15" s="1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7" i="15"/>
  <c r="I41" i="15"/>
  <c r="H121" i="15"/>
  <c r="I121" i="15"/>
  <c r="J121" i="15"/>
  <c r="C121" i="15"/>
  <c r="D121" i="15"/>
  <c r="E121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6" i="15"/>
  <c r="H8" i="13"/>
  <c r="H100" i="13" s="1"/>
  <c r="E100" i="13"/>
  <c r="F100" i="13"/>
  <c r="G100" i="13"/>
  <c r="I100" i="13"/>
  <c r="J8" i="13"/>
  <c r="J100" i="13" s="1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7" i="13"/>
  <c r="J121" i="5" l="1"/>
  <c r="C6" i="11" s="1"/>
  <c r="K94" i="5"/>
  <c r="K121" i="5" s="1"/>
  <c r="C10" i="11"/>
  <c r="E6" i="11"/>
  <c r="E10" i="11" s="1"/>
  <c r="D6" i="11"/>
  <c r="F121" i="15"/>
  <c r="E80" i="12"/>
  <c r="F80" i="12"/>
  <c r="G80" i="12"/>
  <c r="H80" i="12"/>
  <c r="I80" i="12"/>
  <c r="J80" i="12"/>
  <c r="J7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8" i="12"/>
  <c r="J79" i="12"/>
  <c r="J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7" i="12"/>
  <c r="D90" i="2"/>
  <c r="H10" i="2"/>
  <c r="H90" i="2" s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E90" i="2"/>
  <c r="F90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" i="2"/>
  <c r="G90" i="2" s="1"/>
  <c r="S10" i="3"/>
  <c r="S11" i="3"/>
  <c r="S12" i="3" s="1"/>
  <c r="S9" i="3"/>
  <c r="T9" i="3"/>
  <c r="T10" i="3"/>
  <c r="T11" i="3"/>
  <c r="T12" i="3"/>
  <c r="Q12" i="3"/>
  <c r="R12" i="3"/>
  <c r="N12" i="3"/>
  <c r="L12" i="3"/>
  <c r="I12" i="3"/>
  <c r="J12" i="3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" i="1"/>
  <c r="D7" i="11" l="1"/>
  <c r="L10" i="5"/>
  <c r="D10" i="11"/>
  <c r="D9" i="11"/>
  <c r="D8" i="11"/>
  <c r="K106" i="1"/>
  <c r="L106" i="1"/>
  <c r="M106" i="1"/>
  <c r="H106" i="1"/>
  <c r="F106" i="1"/>
  <c r="C106" i="1"/>
  <c r="D106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" i="1"/>
  <c r="H79" i="1"/>
  <c r="F62" i="1"/>
  <c r="H50" i="1"/>
  <c r="H46" i="1"/>
  <c r="F35" i="1"/>
</calcChain>
</file>

<file path=xl/comments1.xml><?xml version="1.0" encoding="utf-8"?>
<comments xmlns="http://schemas.openxmlformats.org/spreadsheetml/2006/main">
  <authors>
    <author>Ali Akbar Iranshahi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<sst xmlns="http://schemas.openxmlformats.org/spreadsheetml/2006/main" count="1459" uniqueCount="493">
  <si>
    <t>صندوق سرمایه گذاری اختصاصی بازارگردانی صبا گستر نفت و گاز تامین</t>
  </si>
  <si>
    <t xml:space="preserve">صورت وضعیت پرتفوی </t>
  </si>
  <si>
    <t>برای ماه منتهی به 1401/07/30</t>
  </si>
  <si>
    <t>3-1- سرمایه‌گذاری در  سپرده‌ بانکی</t>
  </si>
  <si>
    <t>مشخصات حساب بانکی</t>
  </si>
  <si>
    <t>1401/07/01</t>
  </si>
  <si>
    <t>تغییرات طی دوره</t>
  </si>
  <si>
    <t>1401/07/30</t>
  </si>
  <si>
    <t>سپرده های بانکی</t>
  </si>
  <si>
    <t>شماره حساب</t>
  </si>
  <si>
    <t>نوع سپرده</t>
  </si>
  <si>
    <t>نرخ سود علی الحساب</t>
  </si>
  <si>
    <t>مبلغ</t>
  </si>
  <si>
    <t>افزایش</t>
  </si>
  <si>
    <t>کاهش</t>
  </si>
  <si>
    <t>درصد به کل دارایی‌ها</t>
  </si>
  <si>
    <t>رفاه-شرانل</t>
  </si>
  <si>
    <t>288030758</t>
  </si>
  <si>
    <t>سپرده سرمایه‌گذاری</t>
  </si>
  <si>
    <t>-</t>
  </si>
  <si>
    <t>رفاه - وپخش</t>
  </si>
  <si>
    <t>301202280</t>
  </si>
  <si>
    <t>رفاه - دشیمی</t>
  </si>
  <si>
    <t>301202590</t>
  </si>
  <si>
    <t>رفاه-تاپیکو</t>
  </si>
  <si>
    <t>262546747</t>
  </si>
  <si>
    <t>رفاه - کلوند</t>
  </si>
  <si>
    <t>301201055</t>
  </si>
  <si>
    <t>رفاه-سصوفی</t>
  </si>
  <si>
    <t>301829238</t>
  </si>
  <si>
    <t>پلوله</t>
  </si>
  <si>
    <t>323480858</t>
  </si>
  <si>
    <t>رفاه-سخاش</t>
  </si>
  <si>
    <t>301838355</t>
  </si>
  <si>
    <t>رفاه-شفارا</t>
  </si>
  <si>
    <t>302567793</t>
  </si>
  <si>
    <t>رفاه-سخوز</t>
  </si>
  <si>
    <t>301834556</t>
  </si>
  <si>
    <t>رفاه - دقاضی</t>
  </si>
  <si>
    <t>301202886</t>
  </si>
  <si>
    <t>رفاه-شپاس</t>
  </si>
  <si>
    <t>288030497</t>
  </si>
  <si>
    <t>رفاه-مداران</t>
  </si>
  <si>
    <t>302569200</t>
  </si>
  <si>
    <t>رفاه-شغدیر</t>
  </si>
  <si>
    <t>288032305</t>
  </si>
  <si>
    <t>رفاه - هجرت</t>
  </si>
  <si>
    <t>301202450</t>
  </si>
  <si>
    <t>رفاه-سفار</t>
  </si>
  <si>
    <t>301834775</t>
  </si>
  <si>
    <t>رفاه-سدور</t>
  </si>
  <si>
    <t>3018393130</t>
  </si>
  <si>
    <t>رفاه - چکاوه</t>
  </si>
  <si>
    <t>301203970</t>
  </si>
  <si>
    <t>وهامون</t>
  </si>
  <si>
    <t>322284892</t>
  </si>
  <si>
    <t>رفاه - شلعاب</t>
  </si>
  <si>
    <t>301202035</t>
  </si>
  <si>
    <t>رفاه-شکبیر</t>
  </si>
  <si>
    <t>302568906</t>
  </si>
  <si>
    <t>رفاه-سفاسی</t>
  </si>
  <si>
    <t>310236101</t>
  </si>
  <si>
    <t>رفاه - کاسپین</t>
  </si>
  <si>
    <t>301202928</t>
  </si>
  <si>
    <t>رفاه-پکرمان</t>
  </si>
  <si>
    <t>288030928</t>
  </si>
  <si>
    <t>رفاه - کلر</t>
  </si>
  <si>
    <t>301202503</t>
  </si>
  <si>
    <t>رفاه-شکربن</t>
  </si>
  <si>
    <t>288032603</t>
  </si>
  <si>
    <t>رفاه-سیتا</t>
  </si>
  <si>
    <t>301839359</t>
  </si>
  <si>
    <t>رفاه - کپشیر</t>
  </si>
  <si>
    <t>301203910</t>
  </si>
  <si>
    <t>رفاه-سفارس</t>
  </si>
  <si>
    <t>301809744</t>
  </si>
  <si>
    <t>رفاه-رتکو</t>
  </si>
  <si>
    <t>288032810</t>
  </si>
  <si>
    <t>رفاه - دتوزیع</t>
  </si>
  <si>
    <t>301202783</t>
  </si>
  <si>
    <t>رفاه - کخاک</t>
  </si>
  <si>
    <t>301200932</t>
  </si>
  <si>
    <t>رفاه-خراسان</t>
  </si>
  <si>
    <t>288027917</t>
  </si>
  <si>
    <t>رفاه-شاوان</t>
  </si>
  <si>
    <t>302568566</t>
  </si>
  <si>
    <t>رفاه-ساوه</t>
  </si>
  <si>
    <t>301834295</t>
  </si>
  <si>
    <t>رفاه - شاملا</t>
  </si>
  <si>
    <t>301200981</t>
  </si>
  <si>
    <t>رفاه-سرود</t>
  </si>
  <si>
    <t>301833965</t>
  </si>
  <si>
    <t>رفاه - دفارا</t>
  </si>
  <si>
    <t>301202394</t>
  </si>
  <si>
    <t>رفاه - درهاور</t>
  </si>
  <si>
    <t>301202837</t>
  </si>
  <si>
    <t>رفاه-سغرب</t>
  </si>
  <si>
    <t>301838150</t>
  </si>
  <si>
    <t>رفاه - دتماد</t>
  </si>
  <si>
    <t>301203957</t>
  </si>
  <si>
    <t>رفاه ـ زگلدشت</t>
  </si>
  <si>
    <t>301202242</t>
  </si>
  <si>
    <t>رفاه - کفرا</t>
  </si>
  <si>
    <t>301203891</t>
  </si>
  <si>
    <t>رفاه-تاصیکو</t>
  </si>
  <si>
    <t>288032123</t>
  </si>
  <si>
    <t>رفاه-فکا</t>
  </si>
  <si>
    <t>288031921</t>
  </si>
  <si>
    <t>رفاه ـ دارو</t>
  </si>
  <si>
    <t>301202412</t>
  </si>
  <si>
    <t>رفاه-سنیر</t>
  </si>
  <si>
    <t>301838495</t>
  </si>
  <si>
    <t>چخزر</t>
  </si>
  <si>
    <t>304164240</t>
  </si>
  <si>
    <t>رفاه - دکپسول</t>
  </si>
  <si>
    <t>301203969</t>
  </si>
  <si>
    <t>رفاه-سبجنو</t>
  </si>
  <si>
    <t>301835810</t>
  </si>
  <si>
    <t>لطیف</t>
  </si>
  <si>
    <t>315009287</t>
  </si>
  <si>
    <t>رفاه - صبا</t>
  </si>
  <si>
    <t>301200816</t>
  </si>
  <si>
    <t>رفاه-شفن</t>
  </si>
  <si>
    <t>288031623</t>
  </si>
  <si>
    <t>رفاه - کسعدی</t>
  </si>
  <si>
    <t>301203908</t>
  </si>
  <si>
    <t>رفاه-شپترو</t>
  </si>
  <si>
    <t xml:space="preserve"> 302567987 </t>
  </si>
  <si>
    <t>رفاه-سبهان</t>
  </si>
  <si>
    <t>301837818</t>
  </si>
  <si>
    <t>لخانه</t>
  </si>
  <si>
    <t>304164045</t>
  </si>
  <si>
    <t>رفاه - دشیری</t>
  </si>
  <si>
    <t>301202746</t>
  </si>
  <si>
    <t>رفاه - ددام</t>
  </si>
  <si>
    <t>301202667</t>
  </si>
  <si>
    <t>رفاه -ساروم</t>
  </si>
  <si>
    <t>301832810</t>
  </si>
  <si>
    <t>رفاه - دپارس</t>
  </si>
  <si>
    <t>301202321</t>
  </si>
  <si>
    <t>رفاه-شستا</t>
  </si>
  <si>
    <t>302569467</t>
  </si>
  <si>
    <t>رفاه-شکلر</t>
  </si>
  <si>
    <t>302568189</t>
  </si>
  <si>
    <t>رفاه - دزهراوی</t>
  </si>
  <si>
    <t>301203933</t>
  </si>
  <si>
    <t>رفاه-پسهند</t>
  </si>
  <si>
    <t>288032901</t>
  </si>
  <si>
    <t>چکارن</t>
  </si>
  <si>
    <t>304163892</t>
  </si>
  <si>
    <t>رفاه-سخزر</t>
  </si>
  <si>
    <t>301835007</t>
  </si>
  <si>
    <t>رفاه - درازک</t>
  </si>
  <si>
    <t>301202989</t>
  </si>
  <si>
    <t>رفاه-اوصتا</t>
  </si>
  <si>
    <t>312708579</t>
  </si>
  <si>
    <t>رفاه - لپارس</t>
  </si>
  <si>
    <t>301202096</t>
  </si>
  <si>
    <t>رفاه-سقاین</t>
  </si>
  <si>
    <t>301833333</t>
  </si>
  <si>
    <t>رفاه - دلر</t>
  </si>
  <si>
    <t>301202345</t>
  </si>
  <si>
    <t>رفاه - فباهنر</t>
  </si>
  <si>
    <t>301203880</t>
  </si>
  <si>
    <t>رفاه - دابور</t>
  </si>
  <si>
    <t>301202539</t>
  </si>
  <si>
    <t>رفاه-وپترو</t>
  </si>
  <si>
    <t>288032457</t>
  </si>
  <si>
    <t>رفاه-سآبیک</t>
  </si>
  <si>
    <t>333327550</t>
  </si>
  <si>
    <t>رفاه-تیپیکو</t>
  </si>
  <si>
    <t>288031740</t>
  </si>
  <si>
    <t>رفاه - زملارد</t>
  </si>
  <si>
    <t>301202175</t>
  </si>
  <si>
    <t>رفاه-سفانو</t>
  </si>
  <si>
    <t>301835226</t>
  </si>
  <si>
    <t>رفاه-کزغال</t>
  </si>
  <si>
    <t>310236368</t>
  </si>
  <si>
    <t>رفاه-شدوص</t>
  </si>
  <si>
    <t>288033061</t>
  </si>
  <si>
    <t>جمع</t>
  </si>
  <si>
    <t/>
  </si>
  <si>
    <t xml:space="preserve"> </t>
  </si>
  <si>
    <t xml:space="preserve"> صندوق سرمایه گذاری اختصاصی بازارگردانی صبا گستر نفت و گاز تامین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</si>
  <si>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</si>
  <si>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</si>
  <si>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</si>
  <si>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</si>
  <si>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</si>
  <si>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</si>
  <si>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</si>
  <si>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</si>
  <si>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مبلغ خرید</t>
  </si>
  <si>
    <t>مبلغ فروش</t>
  </si>
  <si>
    <t>فرآورده های نسوز ایران (کفرا)</t>
  </si>
  <si>
    <t>گازلوله (پلوله)</t>
  </si>
  <si>
    <t>نیروکلر (شکلر)</t>
  </si>
  <si>
    <t>صنایع چوب خزر کاسپین (چخزر)</t>
  </si>
  <si>
    <t>سیمان دورود (سدور)</t>
  </si>
  <si>
    <t>دارو رازک (درازک)</t>
  </si>
  <si>
    <t>سیمان غرب (سغرب)</t>
  </si>
  <si>
    <t>سیمان سفیدنی ریز (سنیر)</t>
  </si>
  <si>
    <t>معدنی املاح ایران (شاملا)</t>
  </si>
  <si>
    <t>پارس الکتریک (لپارس)</t>
  </si>
  <si>
    <t>کشت و دامداری فکا (زفکا)</t>
  </si>
  <si>
    <t>کربن ایران (شکربن)</t>
  </si>
  <si>
    <t>پتروشیمی امیرکبیر (شکبیر)</t>
  </si>
  <si>
    <t>سیمان بجنورد (سبجنو)</t>
  </si>
  <si>
    <t>پارس دارو (دپارس)</t>
  </si>
  <si>
    <t>دارو زهراوی (دزهراوی)</t>
  </si>
  <si>
    <t>سیمان فارس و خوزستان (سفارس)</t>
  </si>
  <si>
    <t>سیمان صوفیان (سصوفی)</t>
  </si>
  <si>
    <t>سیمان ارومیه (ساروم)</t>
  </si>
  <si>
    <t>سیمان قائن (سقاین)</t>
  </si>
  <si>
    <t>لوازم خانگی پارس (لخانه)</t>
  </si>
  <si>
    <t>محصولات کاغذی لطیف (لطیف)</t>
  </si>
  <si>
    <t>مواد داروپخش (دتماد)</t>
  </si>
  <si>
    <t>سر. صبا تامین (صبا)</t>
  </si>
  <si>
    <t>خاک چینی ایران (کخاک)</t>
  </si>
  <si>
    <t>داروسازی قاضی (دقاضی)</t>
  </si>
  <si>
    <t>داده پردازی ایران (مداران)</t>
  </si>
  <si>
    <t>دارویی ره آورد تامین (درهآور)</t>
  </si>
  <si>
    <t>زغال سنگ پروده طبس (کزغال)</t>
  </si>
  <si>
    <t>صنعتی بارز (پکرمان)</t>
  </si>
  <si>
    <t>کارخانجات داروپخش (دارو)</t>
  </si>
  <si>
    <t>سر. صدر تامین (تاصیکو)</t>
  </si>
  <si>
    <t>سر. نفت و گاز تامین (تاپیکو)</t>
  </si>
  <si>
    <t>پتروشیمی آبادان (شپترو)</t>
  </si>
  <si>
    <t>سیمان خزر (سخزر)</t>
  </si>
  <si>
    <t>کنترل خوردگی تکین کوی (رتکو)</t>
  </si>
  <si>
    <t>توزیع داروپخش (دتوزیع)</t>
  </si>
  <si>
    <t>سیمان ساوه (ساوه)</t>
  </si>
  <si>
    <t>دارو فارابی (دفارا)</t>
  </si>
  <si>
    <t>زاگرس فارمد پارس (ددام)</t>
  </si>
  <si>
    <t>دارو ابوریحان (دابور)</t>
  </si>
  <si>
    <t>نفت ایرانول (شرانل)</t>
  </si>
  <si>
    <t>کشاورزی و دامپروری ملارد شیر (زملارد)</t>
  </si>
  <si>
    <t>پالایش نفت لاوان (شاوان)</t>
  </si>
  <si>
    <t>تولید ژلاتین کپسول ایران (دکپسول)</t>
  </si>
  <si>
    <t>سیمان فارس نو (سفانو)</t>
  </si>
  <si>
    <t>کشت و دام گلدشت نمونه اصفهان (زگلدشت)</t>
  </si>
  <si>
    <t>سیمان آبیک (سآبیک)</t>
  </si>
  <si>
    <t>سر. تامین اجتماعی (شستا)</t>
  </si>
  <si>
    <t>داروپخش (وپخش)</t>
  </si>
  <si>
    <t>پشم شیشه ایران (کپشیر)</t>
  </si>
  <si>
    <t>سر. سیمان تامین (سیتا)</t>
  </si>
  <si>
    <t>کاسپین تامین (کاسپین)</t>
  </si>
  <si>
    <t>شیرین دارو (دشیری)</t>
  </si>
  <si>
    <t>سیمان فارس (سفار)</t>
  </si>
  <si>
    <t>سر. دارویی تامین (تیپیکو)</t>
  </si>
  <si>
    <t>کاشی الوند (کلوند)</t>
  </si>
  <si>
    <t>دوده صنعتی پارس (شدوص)</t>
  </si>
  <si>
    <t>سر. هامون صبا (وهامون)</t>
  </si>
  <si>
    <t>دارو اکسیر (دلر)</t>
  </si>
  <si>
    <t>پتروشیمی خراسان (خراسان)</t>
  </si>
  <si>
    <t>کلر پارس (کلر)</t>
  </si>
  <si>
    <t>نفت پاسارگاد (شپاس)</t>
  </si>
  <si>
    <t>کارتن ایران (چکارن)</t>
  </si>
  <si>
    <t>مس باهنر (فباهنر)</t>
  </si>
  <si>
    <t>کاغذ سازی کاوه (چکاوه)</t>
  </si>
  <si>
    <t>لاستیک سهند (پسهند)</t>
  </si>
  <si>
    <t>سیمان خاش (سخاش)</t>
  </si>
  <si>
    <t>سیمان شاهرود (سرود)</t>
  </si>
  <si>
    <t>شیمی داروپخش (دشیمی)</t>
  </si>
  <si>
    <t>لعابیران (شلعاب)</t>
  </si>
  <si>
    <t>سیمان بهبهان (سبهان)</t>
  </si>
  <si>
    <t>سر. پتروشیمی (وپترو)</t>
  </si>
  <si>
    <t>سیمان خوزستان (سخوز)</t>
  </si>
  <si>
    <t>پتروشیمی فارابی (شفارا)</t>
  </si>
  <si>
    <t>کاشی سعدی (کسعدی)</t>
  </si>
  <si>
    <t>پتروشیمی فن آوران (شفن)</t>
  </si>
  <si>
    <t>پخش هجرت (هجرت)</t>
  </si>
  <si>
    <t>پتروشیمی غدیر (شغدیر)</t>
  </si>
  <si>
    <t>کاسپین تامین(حق تقدم) (کاسپینح)</t>
  </si>
  <si>
    <t>توزیع داروپخش (حق تقدم) (دتوزیعح)</t>
  </si>
  <si>
    <t>دارو ابوریحان (حق تقدم) (دابورح)</t>
  </si>
  <si>
    <t>شیمی داروپخش (حق تقدم) (دشیمیح)</t>
  </si>
  <si>
    <t>داروسازی قاضی (حق تقدم) (دقاضیح)</t>
  </si>
  <si>
    <t>سر. نفت و گاز تامین (حق تقدم) (تاپیکوح)</t>
  </si>
  <si>
    <t>ثبات ویستا (ثبات)</t>
  </si>
  <si>
    <t>خاتم ایساتیس پویا (خاتم)</t>
  </si>
  <si>
    <t>با درآمد ثابت کیان (کیان)</t>
  </si>
  <si>
    <t>آوای فردای زاگرس (فردا)</t>
  </si>
  <si>
    <t>اعتماد آفرین پارسیان (اعتماد)</t>
  </si>
  <si>
    <t>پشتوانه طلای صبا (نفیس)</t>
  </si>
  <si>
    <t>افرا نماد پایدار (افران)</t>
  </si>
  <si>
    <t>نوع دوم کارا (کارا)</t>
  </si>
  <si>
    <t>سپید دماوند (سپیدما)</t>
  </si>
  <si>
    <t>یاقوت آگاه-ثابت (یاقوت)</t>
  </si>
  <si>
    <t>ص س اندیشه ورزان صبا تامین (اوصتا)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</si>
  <si>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</si>
  <si>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</si>
  <si>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</si>
  <si>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تاریخ سررسید</t>
  </si>
  <si>
    <t>مرابحه عام دولت3-ش.خ0211 (اراد32)</t>
  </si>
  <si>
    <t>بلی</t>
  </si>
  <si>
    <t>1399/09/13</t>
  </si>
  <si>
    <t>1402/11/13</t>
  </si>
  <si>
    <t>مرابحه عام دولت3-ش.خ 0303 (اراد33)</t>
  </si>
  <si>
    <t>1399/03/27</t>
  </si>
  <si>
    <t>1403/03/27</t>
  </si>
  <si>
    <t>اجاره صبا تامین14040125 (صبا1404)</t>
  </si>
  <si>
    <t>1400/01/28</t>
  </si>
  <si>
    <t>1404/01/28</t>
  </si>
  <si>
    <t>به ‌نام خدا</t>
  </si>
  <si>
    <t xml:space="preserve">صورت وضعیت پرتفوی
</t>
  </si>
  <si>
    <t xml:space="preserve">برای ماه منتهی به 1401/07/30
</t>
  </si>
  <si>
    <t xml:space="preserve">صورت وضعیت درآمدها </t>
  </si>
  <si>
    <t>برای ماه منتهی به  1401/07/30</t>
  </si>
  <si>
    <t>2-2-درآمد حاصل از سرمایه­گذاری در اوراق بهادار با درآمد ثابت:</t>
  </si>
  <si>
    <t>از ابتدای سال مالی تا 1401/07/30</t>
  </si>
  <si>
    <t>درآمد سود اوراق</t>
  </si>
  <si>
    <t>درآمد تغییر ارزش</t>
  </si>
  <si>
    <t>درآمد فروش</t>
  </si>
  <si>
    <t>اسنادخزانه-م2بودجه00-031024 (اخزا002)</t>
  </si>
  <si>
    <t>اسنادخزانه-م4بودجه00-030522 (اخزا004)</t>
  </si>
  <si>
    <t>مرابحه عام دولت61-ش.خ0309 (اراد61)</t>
  </si>
  <si>
    <t>اجاره انرژی پاسارگاد14040302 (پاسار04)</t>
  </si>
  <si>
    <t>مرابحه عام دولت79-ش.خ010612 (اراد79)</t>
  </si>
  <si>
    <t>منفعت دولت7-ش.خاص نوین0204 (افاد73)</t>
  </si>
  <si>
    <t>اسنادخزانه-م1بودجه00-030821 (اخزا001)</t>
  </si>
  <si>
    <t>اسنادخزانه-م6بودجه00-030723 (اخزا006)</t>
  </si>
  <si>
    <t>مرابحه عام دولت86-ش.خ020404 (اراد86)</t>
  </si>
  <si>
    <t>مرابحه عام دولت4-ش.خ 0302 (اراد46)</t>
  </si>
  <si>
    <t>مرابحه عام دولت3-ش.خ 0305 (اراد34)</t>
  </si>
  <si>
    <t>اسنادخزانه-م3بودجه00-030418 (اخزا003)</t>
  </si>
  <si>
    <t>اسنادخزانه-م5بودجه00-030626 (اخزا005)</t>
  </si>
  <si>
    <t>اسنادخزانه-م8بودجه00-030919 (اخزا008)</t>
  </si>
  <si>
    <t>مرابحه عام دولت99-ش.خ050723 (اراد99)</t>
  </si>
  <si>
    <t>اسنادخزانه-م7بودجه00-030912 (اخزا007)</t>
  </si>
  <si>
    <t>اسناد خزانه-م10بودجه00-031115 (اخزا010)</t>
  </si>
  <si>
    <t>مرابحه عام دولت5-ش.خ0302 (اراد50)</t>
  </si>
  <si>
    <t>مرابحه عام دولت104-ش.خ020303 (اراد104)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</si>
  <si>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</si>
  <si>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</si>
  <si>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</si>
  <si>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</si>
  <si>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</si>
  <si>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</si>
  <si>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سایر درآمدها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</si>
  <si>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</si>
  <si>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</si>
  <si>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</si>
  <si>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</si>
  <si>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فارسیت اهواز (سفاسی)</t>
  </si>
  <si>
    <t>سر. صبا تامین (حق تقدم) (صباح)</t>
  </si>
  <si>
    <t>کارخانجات داروپخش (حق تقدم) (داروح)</t>
  </si>
  <si>
    <t>کشاورزی و دامپروری ملارد شیر (حق تقدم) (زملاردح)</t>
  </si>
  <si>
    <t>پخش هجرت (حق تقدم) (هجرتح)</t>
  </si>
  <si>
    <t>پتروشیمی آبادان (حق تقدم) (شپتروح)</t>
  </si>
  <si>
    <t>دارو اکسیر (حق تقدم) (دلرح)</t>
  </si>
  <si>
    <t>سیمان خاش (حق تقدم) (سخاشح)</t>
  </si>
  <si>
    <t>سر. هامون صبا (حق تقدم) (وهامونح)</t>
  </si>
  <si>
    <t>سیمان ارومیه (حق تقدم) (سارومح)</t>
  </si>
  <si>
    <t>زغال سنگ پروده طبس (حق تقدم) (کزغالح)</t>
  </si>
  <si>
    <t>دارو رازک (حق تقدم) (درازکح)</t>
  </si>
  <si>
    <t>فیروزه آسیا (فیروزا)</t>
  </si>
  <si>
    <t>مشترک آسمان امید (آسامید)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</si>
  <si>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</si>
  <si>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</si>
  <si>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</si>
  <si>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</si>
  <si>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</si>
  <si>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2- 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</si>
  <si>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</si>
  <si>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</si>
  <si>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</si>
  <si>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</si>
  <si>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</si>
  <si>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</si>
  <si>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</si>
  <si>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</si>
  <si>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</si>
  <si>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4-2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</si>
  <si>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</si>
  <si>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</si>
  <si>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</si>
  <si>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</si>
  <si>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</si>
  <si>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</si>
  <si>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</si>
  <si>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</si>
  <si>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</si>
  <si>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1401/02/10</t>
  </si>
  <si>
    <t>1401/02/11</t>
  </si>
  <si>
    <t>1401/02/17</t>
  </si>
  <si>
    <t>1401/02/18</t>
  </si>
  <si>
    <t>1401/02/19</t>
  </si>
  <si>
    <t>1401/02/20</t>
  </si>
  <si>
    <t>1401/02/21</t>
  </si>
  <si>
    <t>سیمان سفید نی ریز (سنیر)</t>
  </si>
  <si>
    <t>1401/02/24</t>
  </si>
  <si>
    <t>1401/02/25</t>
  </si>
  <si>
    <t>1401/02/26</t>
  </si>
  <si>
    <t>1401/02/27</t>
  </si>
  <si>
    <t>1401/02/28</t>
  </si>
  <si>
    <t>1401/02/31</t>
  </si>
  <si>
    <t>1401/03/01</t>
  </si>
  <si>
    <t>1401/03/02</t>
  </si>
  <si>
    <t>1401/03/03</t>
  </si>
  <si>
    <t>1401/03/07</t>
  </si>
  <si>
    <t>1401/03/08</t>
  </si>
  <si>
    <t>1401/03/09</t>
  </si>
  <si>
    <t>1401/03/10</t>
  </si>
  <si>
    <t>1401/03/16</t>
  </si>
  <si>
    <t>1401/03/17</t>
  </si>
  <si>
    <t>1401/03/11</t>
  </si>
  <si>
    <t>1401/03/18</t>
  </si>
  <si>
    <t>1401/03/22</t>
  </si>
  <si>
    <t>1401/03/23</t>
  </si>
  <si>
    <t>1401/03/24</t>
  </si>
  <si>
    <t>1401/03/25</t>
  </si>
  <si>
    <t>1401/03/28</t>
  </si>
  <si>
    <t>1401/03/29</t>
  </si>
  <si>
    <t>1401/03/30</t>
  </si>
  <si>
    <t>1401/03/31</t>
  </si>
  <si>
    <t>1401/04/01</t>
  </si>
  <si>
    <t>1401/04/11</t>
  </si>
  <si>
    <t>1401/04/14</t>
  </si>
  <si>
    <t>1401/04/15</t>
  </si>
  <si>
    <t>1401/04/20</t>
  </si>
  <si>
    <t>1401/04/22</t>
  </si>
  <si>
    <t>1401/04/25</t>
  </si>
  <si>
    <t>1401/04/26</t>
  </si>
  <si>
    <t>1401/04/28</t>
  </si>
  <si>
    <t>1401/04/29</t>
  </si>
  <si>
    <t>1401/05/12</t>
  </si>
  <si>
    <t>1401/05/23</t>
  </si>
  <si>
    <t>1401/05/30</t>
  </si>
  <si>
    <t>1401/05/05</t>
  </si>
  <si>
    <t>1401/06/12</t>
  </si>
  <si>
    <t>1401/06/16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</si>
  <si>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</si>
  <si>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</si>
  <si>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</si>
  <si>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</si>
  <si>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1401/09/26</t>
  </si>
  <si>
    <t>1403/09/26</t>
  </si>
  <si>
    <t>1401/09/27</t>
  </si>
  <si>
    <t>1403/05/27</t>
  </si>
  <si>
    <t>1405/07/23</t>
  </si>
  <si>
    <t>1404/03/02</t>
  </si>
  <si>
    <t>1401/09/03</t>
  </si>
  <si>
    <t>1402/03/03</t>
  </si>
  <si>
    <t>1401/10/11</t>
  </si>
  <si>
    <t>1402/04/11</t>
  </si>
  <si>
    <t>1401/09/04</t>
  </si>
  <si>
    <t>1402/04/04</t>
  </si>
  <si>
    <t>1401/05/26</t>
  </si>
  <si>
    <t>1403/02/26</t>
  </si>
  <si>
    <t>1401/12/16</t>
  </si>
  <si>
    <t>1403/02/16</t>
  </si>
  <si>
    <t>درآمد ناشی از تغییر قیمت اوراق بهادار</t>
  </si>
  <si>
    <t>سود و زیان ناشی از تغییر قیمت</t>
  </si>
  <si>
    <t>در راستای اجرای ابلاغیه 12020093 مورخ 1396/06/05 سازمان بورس و اوراق بهادار</t>
  </si>
  <si>
    <t>درصد به کل
  دارایی‌ها</t>
  </si>
  <si>
    <t>قیمت بازار
 هر سهم</t>
  </si>
  <si>
    <t>درصد به کل
 دارایی‌ها</t>
  </si>
  <si>
    <t>قیمت بازار
 هر ورقه</t>
  </si>
  <si>
    <t>بهای تمام
 شده</t>
  </si>
  <si>
    <t>دارای مجوز 
از سازمان</t>
  </si>
  <si>
    <t>پذیرفته شده 
در بورس یا 
فرابورس</t>
  </si>
  <si>
    <t>تاریخ انتشار
 اوراق</t>
  </si>
  <si>
    <t>تاریخ
 سررسید</t>
  </si>
  <si>
    <t>نرخ سود
 اسمی</t>
  </si>
  <si>
    <t>نرخ سود
 مؤثر</t>
  </si>
  <si>
    <t>طی مهر ماه 1401</t>
  </si>
  <si>
    <t>401/07/07</t>
  </si>
  <si>
    <t>1401/07/25</t>
  </si>
  <si>
    <t>1401/07/20</t>
  </si>
  <si>
    <t>1401/07/28</t>
  </si>
  <si>
    <t>1401/07/02</t>
  </si>
  <si>
    <t>1401/07/03</t>
  </si>
  <si>
    <t>_</t>
  </si>
  <si>
    <t>1401/07/06</t>
  </si>
  <si>
    <t>1401/07/16</t>
  </si>
  <si>
    <t>1401/07/17</t>
  </si>
  <si>
    <t>طی تیر ماه1401</t>
  </si>
  <si>
    <t>طی مهر 1401</t>
  </si>
  <si>
    <t>درآمد حاصل از بازارگردانی</t>
  </si>
  <si>
    <t>ارقام بدون تعدیل</t>
  </si>
  <si>
    <t>تعدیل شده برای محاسبۀ نسبت جاری</t>
  </si>
  <si>
    <t>تعدیل شده برای محاسبۀ نسبت بدهی و تعهدات</t>
  </si>
  <si>
    <t>جمع دارایی جاری</t>
  </si>
  <si>
    <t>جمع دارایی غیر جاری</t>
  </si>
  <si>
    <t>جمع کل دارایی ها</t>
  </si>
  <si>
    <t>جمع بدهی های جاری</t>
  </si>
  <si>
    <t>جمع بدهی های غیر جاری</t>
  </si>
  <si>
    <t>جمع کل بدهی ها</t>
  </si>
  <si>
    <t>جمع کل تعهدات</t>
  </si>
  <si>
    <t>جمع کل بدهی ها و تعهدات</t>
  </si>
  <si>
    <t>نسبت جاری</t>
  </si>
  <si>
    <t>نسبت بدهی و تعهدات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</si>
</sst>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B Titr"/>
      <charset val="178"/>
    </font>
    <font>
      <sz val="20"/>
      <color theme="1"/>
      <name val="B Titr"/>
      <charset val="178"/>
    </font>
    <font>
      <sz val="16"/>
      <color theme="1"/>
      <name val="B Titr"/>
      <charset val="178"/>
    </font>
    <font>
      <sz val="11"/>
      <color rgb="FF0062AC"/>
      <name val="B Titr"/>
      <charset val="178"/>
    </font>
    <font>
      <sz val="11"/>
      <color rgb="FF000000"/>
      <name val="B Titr"/>
      <charset val="178"/>
    </font>
    <font>
      <sz val="8"/>
      <color theme="1"/>
      <name val="B Titr"/>
      <charset val="178"/>
    </font>
    <font>
      <sz val="8"/>
      <color rgb="FF000000"/>
      <name val="B Titr"/>
      <charset val="178"/>
    </font>
    <font>
      <sz val="12"/>
      <color theme="1"/>
      <name val="B Titr"/>
      <charset val="178"/>
    </font>
    <font>
      <sz val="12"/>
      <color rgb="FF0062AC"/>
      <name val="B Titr"/>
      <charset val="178"/>
    </font>
    <font>
      <sz val="10"/>
      <color rgb="FF000000"/>
      <name val="B Titr"/>
      <charset val="178"/>
    </font>
    <font>
      <sz val="10"/>
      <color theme="1"/>
      <name val="B Titr"/>
      <charset val="178"/>
    </font>
    <font>
      <sz val="10"/>
      <color rgb="FF0062AC"/>
      <name val="B Titr"/>
      <charset val="178"/>
    </font>
    <font>
      <sz val="28"/>
      <color theme="1"/>
      <name val="B Titr"/>
      <charset val="178"/>
    </font>
    <font>
      <sz val="10"/>
      <color theme="0"/>
      <name val="B Titr"/>
      <charset val="178"/>
    </font>
    <font>
      <sz val="8"/>
      <name val="B Titr"/>
      <charset val="178"/>
    </font>
    <font>
      <sz val="11"/>
      <color theme="0"/>
      <name val="B Titr"/>
      <charset val="178"/>
    </font>
    <font>
      <sz val="11"/>
      <color theme="1"/>
      <name val="Calibri"/>
      <family val="2"/>
      <scheme val="minor"/>
    </font>
    <font>
      <sz val="11"/>
      <color rgb="FFFF0000"/>
      <name val="B Titr"/>
      <charset val="178"/>
    </font>
    <font>
      <sz val="11"/>
      <name val="B Titr"/>
      <charset val="178"/>
    </font>
    <font>
      <b/>
      <sz val="16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09">
    <xf numFmtId="0" fontId="0" fillId="0" borderId="0" xfId="0" applyNumberFormat="1" applyFont="1" applyFill="1" applyBorder="1"/>
    <xf numFmtId="38" fontId="3" fillId="2" borderId="0" xfId="0" applyNumberFormat="1" applyFont="1" applyFill="1" applyBorder="1"/>
    <xf numFmtId="38" fontId="4" fillId="2" borderId="0" xfId="0" applyNumberFormat="1" applyFont="1" applyFill="1" applyBorder="1" applyAlignment="1">
      <alignment vertical="top"/>
    </xf>
    <xf numFmtId="38" fontId="4" fillId="2" borderId="0" xfId="0" applyNumberFormat="1" applyFont="1" applyFill="1" applyBorder="1" applyAlignment="1">
      <alignment vertical="top" wrapText="1"/>
    </xf>
    <xf numFmtId="38" fontId="7" fillId="2" borderId="1" xfId="0" applyNumberFormat="1" applyFont="1" applyFill="1" applyBorder="1" applyAlignment="1">
      <alignment horizontal="right" vertical="center" readingOrder="2"/>
    </xf>
    <xf numFmtId="38" fontId="7" fillId="2" borderId="1" xfId="0" applyNumberFormat="1" applyFont="1" applyFill="1" applyBorder="1" applyAlignment="1">
      <alignment horizontal="center" vertical="center" readingOrder="2"/>
    </xf>
    <xf numFmtId="38" fontId="8" fillId="2" borderId="0" xfId="0" applyNumberFormat="1" applyFont="1" applyFill="1" applyBorder="1" applyAlignment="1">
      <alignment horizontal="right" vertical="center"/>
    </xf>
    <xf numFmtId="38" fontId="8" fillId="2" borderId="0" xfId="0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vertical="center"/>
    </xf>
    <xf numFmtId="38" fontId="3" fillId="2" borderId="1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 readingOrder="2"/>
    </xf>
    <xf numFmtId="38" fontId="7" fillId="2" borderId="2" xfId="0" applyNumberFormat="1" applyFont="1" applyFill="1" applyBorder="1" applyAlignment="1">
      <alignment horizontal="center" vertical="center" readingOrder="2"/>
    </xf>
    <xf numFmtId="38" fontId="7" fillId="2" borderId="0" xfId="0" applyNumberFormat="1" applyFont="1" applyFill="1" applyBorder="1" applyAlignment="1">
      <alignment horizontal="center" vertical="center" readingOrder="2"/>
    </xf>
    <xf numFmtId="38" fontId="7" fillId="2" borderId="1" xfId="0" applyNumberFormat="1" applyFont="1" applyFill="1" applyBorder="1" applyAlignment="1">
      <alignment vertical="center" readingOrder="2"/>
    </xf>
    <xf numFmtId="38" fontId="9" fillId="2" borderId="0" xfId="0" applyNumberFormat="1" applyFont="1" applyFill="1" applyBorder="1" applyAlignment="1">
      <alignment horizontal="right" vertical="center" readingOrder="1"/>
    </xf>
    <xf numFmtId="38" fontId="9" fillId="2" borderId="0" xfId="0" applyNumberFormat="1" applyFont="1" applyFill="1" applyBorder="1" applyAlignment="1">
      <alignment horizontal="right" vertical="center" readingOrder="2"/>
    </xf>
    <xf numFmtId="38" fontId="9" fillId="2" borderId="0" xfId="0" applyNumberFormat="1" applyFont="1" applyFill="1" applyBorder="1" applyAlignment="1">
      <alignment horizontal="center" vertical="center" readingOrder="2"/>
    </xf>
    <xf numFmtId="38" fontId="7" fillId="2" borderId="3" xfId="0" applyNumberFormat="1" applyFont="1" applyFill="1" applyBorder="1" applyAlignment="1">
      <alignment horizontal="center" vertical="center" readingOrder="2"/>
    </xf>
    <xf numFmtId="38" fontId="3" fillId="2" borderId="0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right" vertical="center"/>
    </xf>
    <xf numFmtId="38" fontId="3" fillId="2" borderId="3" xfId="0" applyNumberFormat="1" applyFont="1" applyFill="1" applyBorder="1" applyAlignment="1">
      <alignment horizontal="center" vertical="center"/>
    </xf>
    <xf numFmtId="38" fontId="13" fillId="2" borderId="0" xfId="0" applyNumberFormat="1" applyFont="1" applyFill="1" applyBorder="1"/>
    <xf numFmtId="38" fontId="13" fillId="2" borderId="0" xfId="0" applyNumberFormat="1" applyFont="1" applyFill="1" applyBorder="1" applyAlignment="1">
      <alignment vertical="center"/>
    </xf>
    <xf numFmtId="38" fontId="12" fillId="2" borderId="0" xfId="0" applyNumberFormat="1" applyFont="1" applyFill="1" applyBorder="1" applyAlignment="1">
      <alignment vertical="center" readingOrder="2"/>
    </xf>
    <xf numFmtId="38" fontId="13" fillId="2" borderId="1" xfId="0" applyNumberFormat="1" applyFont="1" applyFill="1" applyBorder="1" applyAlignment="1">
      <alignment vertical="center"/>
    </xf>
    <xf numFmtId="38" fontId="13" fillId="2" borderId="1" xfId="0" applyNumberFormat="1" applyFont="1" applyFill="1" applyBorder="1" applyAlignment="1">
      <alignment horizontal="center" vertical="center"/>
    </xf>
    <xf numFmtId="38" fontId="8" fillId="2" borderId="0" xfId="0" applyNumberFormat="1" applyFont="1" applyFill="1" applyBorder="1" applyAlignment="1">
      <alignment horizontal="right" vertical="center" readingOrder="1"/>
    </xf>
    <xf numFmtId="38" fontId="8" fillId="2" borderId="0" xfId="0" applyNumberFormat="1" applyFont="1" applyFill="1" applyBorder="1" applyAlignment="1">
      <alignment horizontal="right" vertical="center" readingOrder="2"/>
    </xf>
    <xf numFmtId="38" fontId="8" fillId="2" borderId="0" xfId="0" applyNumberFormat="1" applyFont="1" applyFill="1" applyBorder="1" applyAlignment="1">
      <alignment horizontal="center" vertical="center" readingOrder="2"/>
    </xf>
    <xf numFmtId="38" fontId="11" fillId="2" borderId="0" xfId="0" applyNumberFormat="1" applyFont="1" applyFill="1" applyBorder="1" applyAlignment="1">
      <alignment vertical="center" readingOrder="2"/>
    </xf>
    <xf numFmtId="38" fontId="3" fillId="2" borderId="0" xfId="0" applyNumberFormat="1" applyFont="1" applyFill="1" applyBorder="1" applyAlignment="1">
      <alignment horizontal="right" vertical="center"/>
    </xf>
    <xf numFmtId="38" fontId="13" fillId="2" borderId="0" xfId="0" applyNumberFormat="1" applyFont="1" applyFill="1" applyBorder="1" applyAlignment="1">
      <alignment horizontal="center" vertical="center" readingOrder="2"/>
    </xf>
    <xf numFmtId="38" fontId="13" fillId="2" borderId="1" xfId="0" applyNumberFormat="1" applyFont="1" applyFill="1" applyBorder="1" applyAlignment="1">
      <alignment vertical="center" readingOrder="2"/>
    </xf>
    <xf numFmtId="38" fontId="13" fillId="2" borderId="0" xfId="0" applyNumberFormat="1" applyFont="1" applyFill="1" applyBorder="1" applyAlignment="1">
      <alignment horizontal="center"/>
    </xf>
    <xf numFmtId="38" fontId="13" fillId="2" borderId="0" xfId="0" applyNumberFormat="1" applyFont="1" applyFill="1" applyBorder="1" applyAlignment="1">
      <alignment horizontal="center" vertical="center"/>
    </xf>
    <xf numFmtId="38" fontId="4" fillId="2" borderId="0" xfId="0" applyNumberFormat="1" applyFont="1" applyFill="1" applyBorder="1" applyAlignment="1">
      <alignment horizontal="center" vertical="top"/>
    </xf>
    <xf numFmtId="38" fontId="4" fillId="2" borderId="0" xfId="0" applyNumberFormat="1" applyFont="1" applyFill="1" applyBorder="1" applyAlignment="1">
      <alignment horizontal="center" vertical="top" wrapText="1"/>
    </xf>
    <xf numFmtId="0" fontId="8" fillId="2" borderId="0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40" fontId="8" fillId="2" borderId="0" xfId="0" applyNumberFormat="1" applyFont="1" applyFill="1" applyBorder="1" applyAlignment="1">
      <alignment horizontal="center" vertical="center"/>
    </xf>
    <xf numFmtId="40" fontId="13" fillId="2" borderId="0" xfId="0" applyNumberFormat="1" applyFont="1" applyFill="1" applyBorder="1" applyAlignment="1">
      <alignment vertical="center"/>
    </xf>
    <xf numFmtId="38" fontId="8" fillId="2" borderId="4" xfId="0" applyNumberFormat="1" applyFont="1" applyFill="1" applyBorder="1" applyAlignment="1">
      <alignment horizontal="center" vertical="center"/>
    </xf>
    <xf numFmtId="40" fontId="8" fillId="2" borderId="4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8" fontId="16" fillId="2" borderId="0" xfId="0" applyNumberFormat="1" applyFont="1" applyFill="1" applyBorder="1" applyAlignment="1">
      <alignment horizontal="center"/>
    </xf>
    <xf numFmtId="38" fontId="16" fillId="2" borderId="0" xfId="0" applyNumberFormat="1" applyFont="1" applyFill="1" applyBorder="1" applyAlignment="1">
      <alignment horizontal="center" vertical="center"/>
    </xf>
    <xf numFmtId="40" fontId="13" fillId="2" borderId="1" xfId="0" applyNumberFormat="1" applyFont="1" applyFill="1" applyBorder="1" applyAlignment="1">
      <alignment vertical="center"/>
    </xf>
    <xf numFmtId="40" fontId="8" fillId="2" borderId="0" xfId="0" applyNumberFormat="1" applyFont="1" applyFill="1" applyBorder="1" applyAlignment="1">
      <alignment horizontal="center" vertical="center" readingOrder="2"/>
    </xf>
    <xf numFmtId="38" fontId="8" fillId="2" borderId="0" xfId="0" applyNumberFormat="1" applyFont="1" applyFill="1" applyBorder="1" applyAlignment="1">
      <alignment vertical="center" readingOrder="2"/>
    </xf>
    <xf numFmtId="38" fontId="16" fillId="2" borderId="0" xfId="0" applyNumberFormat="1" applyFont="1" applyFill="1" applyBorder="1"/>
    <xf numFmtId="40" fontId="7" fillId="2" borderId="3" xfId="0" applyNumberFormat="1" applyFont="1" applyFill="1" applyBorder="1" applyAlignment="1">
      <alignment horizontal="center" vertical="center" readingOrder="2"/>
    </xf>
    <xf numFmtId="40" fontId="3" fillId="2" borderId="0" xfId="0" applyNumberFormat="1" applyFont="1" applyFill="1" applyBorder="1" applyAlignment="1">
      <alignment vertical="center"/>
    </xf>
    <xf numFmtId="40" fontId="9" fillId="2" borderId="0" xfId="0" applyNumberFormat="1" applyFont="1" applyFill="1" applyBorder="1" applyAlignment="1">
      <alignment horizontal="center" vertical="center" readingOrder="2"/>
    </xf>
    <xf numFmtId="38" fontId="3" fillId="2" borderId="0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 readingOrder="2"/>
    </xf>
    <xf numFmtId="38" fontId="7" fillId="2" borderId="1" xfId="0" applyNumberFormat="1" applyFont="1" applyFill="1" applyBorder="1" applyAlignment="1">
      <alignment horizontal="center" vertical="center" readingOrder="2"/>
    </xf>
    <xf numFmtId="38" fontId="3" fillId="2" borderId="0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horizontal="center" vertical="center" readingOrder="2"/>
    </xf>
    <xf numFmtId="38" fontId="17" fillId="2" borderId="0" xfId="0" applyNumberFormat="1" applyFont="1" applyFill="1" applyBorder="1" applyAlignment="1">
      <alignment horizontal="center" vertical="center"/>
    </xf>
    <xf numFmtId="38" fontId="18" fillId="2" borderId="0" xfId="0" applyNumberFormat="1" applyFont="1" applyFill="1" applyBorder="1" applyAlignment="1">
      <alignment vertical="center"/>
    </xf>
    <xf numFmtId="38" fontId="18" fillId="2" borderId="0" xfId="0" applyNumberFormat="1" applyFont="1" applyFill="1" applyBorder="1"/>
    <xf numFmtId="3" fontId="18" fillId="2" borderId="0" xfId="0" applyNumberFormat="1" applyFont="1" applyFill="1" applyBorder="1"/>
    <xf numFmtId="38" fontId="15" fillId="2" borderId="0" xfId="0" applyNumberFormat="1" applyFont="1" applyFill="1" applyBorder="1" applyAlignment="1">
      <alignment horizontal="center"/>
    </xf>
    <xf numFmtId="38" fontId="5" fillId="2" borderId="0" xfId="0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horizontal="center" vertical="center"/>
    </xf>
    <xf numFmtId="38" fontId="4" fillId="2" borderId="0" xfId="0" applyNumberFormat="1" applyFont="1" applyFill="1" applyBorder="1" applyAlignment="1">
      <alignment horizontal="center" vertical="top"/>
    </xf>
    <xf numFmtId="38" fontId="4" fillId="2" borderId="0" xfId="0" applyNumberFormat="1" applyFont="1" applyFill="1" applyBorder="1" applyAlignment="1">
      <alignment horizontal="center" vertical="top" wrapText="1"/>
    </xf>
    <xf numFmtId="38" fontId="13" fillId="2" borderId="0" xfId="0" applyNumberFormat="1" applyFont="1" applyFill="1" applyBorder="1" applyAlignment="1">
      <alignment horizontal="center" vertical="center"/>
    </xf>
    <xf numFmtId="38" fontId="13" fillId="2" borderId="0" xfId="0" applyNumberFormat="1" applyFont="1" applyFill="1" applyBorder="1" applyAlignment="1">
      <alignment horizontal="center" vertical="center" readingOrder="2"/>
    </xf>
    <xf numFmtId="38" fontId="13" fillId="2" borderId="1" xfId="0" applyNumberFormat="1" applyFont="1" applyFill="1" applyBorder="1" applyAlignment="1">
      <alignment horizontal="center" vertical="center" readingOrder="2"/>
    </xf>
    <xf numFmtId="38" fontId="13" fillId="2" borderId="2" xfId="0" applyNumberFormat="1" applyFont="1" applyFill="1" applyBorder="1" applyAlignment="1">
      <alignment horizontal="center" vertical="center"/>
    </xf>
    <xf numFmtId="38" fontId="13" fillId="2" borderId="2" xfId="0" applyNumberFormat="1" applyFont="1" applyFill="1" applyBorder="1" applyAlignment="1">
      <alignment horizontal="center" vertical="center" readingOrder="2"/>
    </xf>
    <xf numFmtId="38" fontId="14" fillId="2" borderId="0" xfId="0" applyNumberFormat="1" applyFont="1" applyFill="1" applyBorder="1" applyAlignment="1">
      <alignment horizontal="right" vertical="center" readingOrder="2"/>
    </xf>
    <xf numFmtId="38" fontId="13" fillId="2" borderId="1" xfId="0" applyNumberFormat="1" applyFont="1" applyFill="1" applyBorder="1" applyAlignment="1">
      <alignment horizontal="center" vertical="center"/>
    </xf>
    <xf numFmtId="38" fontId="13" fillId="2" borderId="2" xfId="0" applyNumberFormat="1" applyFont="1" applyFill="1" applyBorder="1" applyAlignment="1">
      <alignment horizontal="center" vertical="center" wrapText="1" readingOrder="2"/>
    </xf>
    <xf numFmtId="40" fontId="13" fillId="2" borderId="2" xfId="0" applyNumberFormat="1" applyFont="1" applyFill="1" applyBorder="1" applyAlignment="1">
      <alignment horizontal="center" vertical="center" wrapText="1" readingOrder="2"/>
    </xf>
    <xf numFmtId="40" fontId="13" fillId="2" borderId="1" xfId="0" applyNumberFormat="1" applyFont="1" applyFill="1" applyBorder="1" applyAlignment="1">
      <alignment horizontal="center" vertical="center" readingOrder="2"/>
    </xf>
    <xf numFmtId="38" fontId="13" fillId="2" borderId="2" xfId="0" applyNumberFormat="1" applyFont="1" applyFill="1" applyBorder="1" applyAlignment="1">
      <alignment horizontal="center" vertical="center" wrapText="1"/>
    </xf>
    <xf numFmtId="38" fontId="13" fillId="2" borderId="0" xfId="0" applyNumberFormat="1" applyFont="1" applyFill="1" applyBorder="1" applyAlignment="1">
      <alignment horizontal="center" vertical="center" wrapText="1"/>
    </xf>
    <xf numFmtId="38" fontId="10" fillId="2" borderId="0" xfId="0" applyNumberFormat="1" applyFont="1" applyFill="1" applyBorder="1" applyAlignment="1">
      <alignment horizontal="center" vertical="center"/>
    </xf>
    <xf numFmtId="38" fontId="11" fillId="2" borderId="0" xfId="0" applyNumberFormat="1" applyFont="1" applyFill="1" applyBorder="1" applyAlignment="1">
      <alignment horizontal="right" vertical="center" readingOrder="2"/>
    </xf>
    <xf numFmtId="40" fontId="13" fillId="2" borderId="2" xfId="0" applyNumberFormat="1" applyFont="1" applyFill="1" applyBorder="1" applyAlignment="1">
      <alignment horizontal="center" vertical="center" readingOrder="2"/>
    </xf>
    <xf numFmtId="38" fontId="12" fillId="2" borderId="1" xfId="0" applyNumberFormat="1" applyFont="1" applyFill="1" applyBorder="1" applyAlignment="1">
      <alignment horizontal="center" vertical="center" readingOrder="2"/>
    </xf>
    <xf numFmtId="38" fontId="3" fillId="2" borderId="1" xfId="0" applyNumberFormat="1" applyFont="1" applyFill="1" applyBorder="1" applyAlignment="1">
      <alignment horizontal="center" vertical="center"/>
    </xf>
    <xf numFmtId="38" fontId="7" fillId="2" borderId="2" xfId="0" applyNumberFormat="1" applyFont="1" applyFill="1" applyBorder="1" applyAlignment="1">
      <alignment horizontal="center" vertical="center" readingOrder="2"/>
    </xf>
    <xf numFmtId="38" fontId="7" fillId="2" borderId="0" xfId="0" applyNumberFormat="1" applyFont="1" applyFill="1" applyBorder="1" applyAlignment="1">
      <alignment horizontal="center" vertical="center" readingOrder="2"/>
    </xf>
    <xf numFmtId="38" fontId="7" fillId="2" borderId="1" xfId="0" applyNumberFormat="1" applyFont="1" applyFill="1" applyBorder="1" applyAlignment="1">
      <alignment horizontal="center" vertical="center" readingOrder="2"/>
    </xf>
    <xf numFmtId="38" fontId="6" fillId="2" borderId="0" xfId="0" applyNumberFormat="1" applyFont="1" applyFill="1" applyBorder="1" applyAlignment="1">
      <alignment horizontal="right" vertical="center" readingOrder="2"/>
    </xf>
    <xf numFmtId="38" fontId="3" fillId="2" borderId="2" xfId="0" applyNumberFormat="1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vertical="center"/>
    </xf>
    <xf numFmtId="38" fontId="3" fillId="2" borderId="3" xfId="0" applyNumberFormat="1" applyFont="1" applyFill="1" applyBorder="1" applyAlignment="1">
      <alignment horizontal="center" vertical="center"/>
    </xf>
    <xf numFmtId="38" fontId="7" fillId="2" borderId="3" xfId="0" applyNumberFormat="1" applyFont="1" applyFill="1" applyBorder="1" applyAlignment="1">
      <alignment horizontal="center" vertical="center" readingOrder="2"/>
    </xf>
    <xf numFmtId="3" fontId="3" fillId="2" borderId="8" xfId="1" applyNumberFormat="1" applyFont="1" applyFill="1" applyBorder="1" applyAlignment="1">
      <alignment horizontal="center" vertical="center"/>
    </xf>
    <xf numFmtId="2" fontId="21" fillId="3" borderId="8" xfId="0" applyNumberFormat="1" applyFont="1" applyFill="1" applyBorder="1" applyAlignment="1">
      <alignment horizontal="center"/>
    </xf>
    <xf numFmtId="2" fontId="21" fillId="3" borderId="8" xfId="2" applyNumberFormat="1" applyFont="1" applyFill="1" applyBorder="1" applyAlignment="1">
      <alignment horizontal="center"/>
    </xf>
    <xf numFmtId="0" fontId="3" fillId="2" borderId="0" xfId="0" applyNumberFormat="1" applyFont="1" applyFill="1" applyBorder="1"/>
    <xf numFmtId="0" fontId="3" fillId="2" borderId="0" xfId="0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 applyProtection="1">
      <alignment horizontal="center" wrapText="1"/>
      <protection locked="0"/>
    </xf>
    <xf numFmtId="0" fontId="22" fillId="4" borderId="6" xfId="0" applyFont="1" applyFill="1" applyBorder="1" applyAlignment="1" applyProtection="1">
      <alignment horizontal="center"/>
      <protection locked="0"/>
    </xf>
    <xf numFmtId="0" fontId="22" fillId="4" borderId="7" xfId="0" applyFont="1" applyFill="1" applyBorder="1" applyAlignment="1" applyProtection="1">
      <alignment horizontal="center"/>
      <protection locked="0"/>
    </xf>
    <xf numFmtId="0" fontId="20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2" fontId="21" fillId="2" borderId="8" xfId="0" applyNumberFormat="1" applyFont="1" applyFill="1" applyBorder="1" applyAlignment="1">
      <alignment horizontal="center"/>
    </xf>
    <xf numFmtId="2" fontId="21" fillId="2" borderId="8" xfId="2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79">
    <dxf>
      <alignment horizontal="center" vertical="center" textRotation="0" wrapText="0" indent="0" justifyLastLine="0" shrinkToFit="0"/>
    </dxf>
    <dxf>
      <alignment horizontal="center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</dxf>
    <dxf>
      <font>
        <strike val="0"/>
        <outline val="0"/>
        <shadow val="0"/>
        <u val="none"/>
        <vertAlign val="baseline"/>
        <sz val="10"/>
        <color theme="0"/>
        <name val="B Titr"/>
        <scheme val="none"/>
      </font>
      <numFmt numFmtId="6" formatCode="#,##0_);[Red]\(#,##0\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8" formatCode="#,##0.00_);[Red]\(#,##0.00\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79375</xdr:rowOff>
    </xdr:from>
    <xdr:to>
      <xdr:col>0</xdr:col>
      <xdr:colOff>2841625</xdr:colOff>
      <xdr:row>3</xdr:row>
      <xdr:rowOff>746125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4171875" y="476250"/>
          <a:ext cx="2841625" cy="1460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1371719</xdr:colOff>
      <xdr:row>3</xdr:row>
      <xdr:rowOff>136097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601306" y="66675"/>
          <a:ext cx="1371719" cy="92667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1371719</xdr:colOff>
      <xdr:row>3</xdr:row>
      <xdr:rowOff>69422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419956" y="0"/>
          <a:ext cx="1371719" cy="92667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657344</xdr:colOff>
      <xdr:row>3</xdr:row>
      <xdr:rowOff>69422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031" y="0"/>
          <a:ext cx="1371719" cy="92667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1371719</xdr:colOff>
      <xdr:row>3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962756" y="0"/>
          <a:ext cx="1371719" cy="8858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0</xdr:col>
      <xdr:colOff>1371719</xdr:colOff>
      <xdr:row>2</xdr:row>
      <xdr:rowOff>261443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9752081" y="85725"/>
          <a:ext cx="1371719" cy="890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1076326</xdr:colOff>
      <xdr:row>2</xdr:row>
      <xdr:rowOff>209551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591649" y="1"/>
          <a:ext cx="1076325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396806</xdr:colOff>
      <xdr:row>2</xdr:row>
      <xdr:rowOff>315551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022894" y="0"/>
          <a:ext cx="2139881" cy="963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2</xdr:row>
      <xdr:rowOff>315551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429225" y="0"/>
          <a:ext cx="1371600" cy="963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1371719</xdr:colOff>
      <xdr:row>2</xdr:row>
      <xdr:rowOff>316270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2526" y="0"/>
          <a:ext cx="1371719" cy="963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8986</xdr:colOff>
      <xdr:row>0</xdr:row>
      <xdr:rowOff>35944</xdr:rowOff>
    </xdr:from>
    <xdr:to>
      <xdr:col>0</xdr:col>
      <xdr:colOff>1380705</xdr:colOff>
      <xdr:row>3</xdr:row>
      <xdr:rowOff>28723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2715" y="35944"/>
          <a:ext cx="1371719" cy="963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1371719</xdr:colOff>
      <xdr:row>3</xdr:row>
      <xdr:rowOff>71887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4579130" y="1"/>
          <a:ext cx="1371719" cy="9345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1371719</xdr:colOff>
      <xdr:row>2</xdr:row>
      <xdr:rowOff>278972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639281" y="0"/>
          <a:ext cx="1371719" cy="9266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1371719</xdr:colOff>
      <xdr:row>2</xdr:row>
      <xdr:rowOff>298022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772756" y="19050"/>
          <a:ext cx="1371719" cy="9266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1589;&#1606;&#1583;&#1608;&#1602;%20&#1576;&#1575;&#1586;&#1575;&#1585;&#1711;&#1585;&#1583;&#1575;&#1606;&#1740;%20&#1588;&#1587;&#1578;&#1575;\Sandogh-Public\&#1705;&#1601;&#1575;&#1740;&#1578;%20&#1587;&#1585;&#1605;&#1575;&#1740;&#1607;\1401\14010730\1401-07-30-&#1705;&#1601;&#1575;&#1740;&#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یز محاسبات"/>
      <sheetName val="جدول نسبت ها"/>
      <sheetName val="Sheet2"/>
    </sheetNames>
    <sheetDataSet>
      <sheetData sheetId="0">
        <row r="1">
          <cell r="A1" t="str">
            <v>نسبت های کفایت سرمایۀ صندوق سرمایه گذاری اختصاصی بازارگردانی صبا گستر نفت و گاز تامین در تاریخ 1401/07/30</v>
          </cell>
        </row>
        <row r="83">
          <cell r="E83">
            <v>74951155</v>
          </cell>
          <cell r="F83">
            <v>51989507.149999991</v>
          </cell>
          <cell r="G83">
            <v>67146828.5</v>
          </cell>
        </row>
        <row r="166">
          <cell r="E166">
            <v>0</v>
          </cell>
          <cell r="F166">
            <v>0</v>
          </cell>
          <cell r="G166">
            <v>0</v>
          </cell>
        </row>
        <row r="182">
          <cell r="E182">
            <v>1723280</v>
          </cell>
          <cell r="F182">
            <v>1383449.8</v>
          </cell>
          <cell r="G182">
            <v>1213534.7</v>
          </cell>
        </row>
        <row r="194">
          <cell r="E194">
            <v>0</v>
          </cell>
          <cell r="F194">
            <v>0</v>
          </cell>
          <cell r="G194">
            <v>0</v>
          </cell>
        </row>
        <row r="254">
          <cell r="E254">
            <v>1662426</v>
          </cell>
          <cell r="F254">
            <v>831213</v>
          </cell>
          <cell r="G254">
            <v>8312130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e1" displayName="Table1" ref="A10:N106" headerRowCount="0" headerRowDxfId="78" dataDxfId="77" totalsRowDxfId="76">
  <tableColumns count="14">
    <tableColumn id="1" name="فرآورده های نسوز ایران (کفرا)" dataDxfId="75"/>
    <tableColumn id="2" name="21024690" dataDxfId="74"/>
    <tableColumn id="3" name="188814815606.0000" dataDxfId="73"/>
    <tableColumn id="4" name="142439062180.0000" dataDxfId="72"/>
    <tableColumn id="5" name="2271359" dataDxfId="71"/>
    <tableColumn id="6" name="14327302493" dataDxfId="70"/>
    <tableColumn id="7" name="1167309" dataDxfId="69"/>
    <tableColumn id="8" name="10195932771" dataDxfId="68"/>
    <tableColumn id="9" name="22128740" dataDxfId="67"/>
    <tableColumn id="10" name="6,070" dataDxfId="66"/>
    <tableColumn id="11" name="192946185328.0000" dataDxfId="65"/>
    <tableColumn id="12" name="134219367501.0000" dataDxfId="64"/>
    <tableColumn id="13" name="0.18" dataDxfId="63"/>
    <tableColumn id="14" name="Column1" dataDxfId="62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9" name="Table9" displayName="Table9" ref="A10:I32" headerRowCount="0">
  <tableColumns count="9">
    <tableColumn id="1" name="اسنادخزانه-م2بودجه00-031024 (اخزا002)"/>
    <tableColumn id="2" name="0"/>
    <tableColumn id="3" name="Column3"/>
    <tableColumn id="4" name="Column4"/>
    <tableColumn id="5" name="Column5"/>
    <tableColumn id="6" name="Column6"/>
    <tableColumn id="7" name="Column7"/>
    <tableColumn id="8" name="112039050.0000"/>
    <tableColumn id="9" name="Column9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0" name="Table10" displayName="Table10" ref="A9:E90" headerRowCount="0">
  <tableColumns count="5">
    <tableColumn id="1" name="رفاه-تاپیکو"/>
    <tableColumn id="3" name="9008086"/>
    <tableColumn id="4" name="Column4" dataDxfId="1"/>
    <tableColumn id="5" name="656243398"/>
    <tableColumn id="6" name="Column6" dataDxfId="0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8:C10" headerRowCount="0">
  <tableColumns count="3">
    <tableColumn id="1" name="سایر درآمدها"/>
    <tableColumn id="2" name="0.0000"/>
    <tableColumn id="3" name="44835170112.000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9:T12" headerRowCount="0" headerRowDxfId="61" dataDxfId="60" totalsRowDxfId="59">
  <tableColumns count="20">
    <tableColumn id="1" name="مرابحه عام دولت3-ش.خ0211 (اراد32)" dataDxfId="58"/>
    <tableColumn id="2" name="بلی" dataDxfId="57"/>
    <tableColumn id="3" name="Column3" dataDxfId="56"/>
    <tableColumn id="4" name="1399/09/13" dataDxfId="55"/>
    <tableColumn id="5" name="1402/11/13" dataDxfId="54"/>
    <tableColumn id="6" name="1000000.0000" dataDxfId="53"/>
    <tableColumn id="7" name="15.00" dataDxfId="52"/>
    <tableColumn id="8" name="39944" dataDxfId="51"/>
    <tableColumn id="9" name="39972959400.0000" dataDxfId="50"/>
    <tableColumn id="10" name="37120987759.0000" dataDxfId="49"/>
    <tableColumn id="11" name="0" dataDxfId="48"/>
    <tableColumn id="12" name="Column12" dataDxfId="47"/>
    <tableColumn id="13" name="Column13" dataDxfId="46"/>
    <tableColumn id="14" name="Column14" dataDxfId="45"/>
    <tableColumn id="15" name="Column15" dataDxfId="44"/>
    <tableColumn id="16" name="985,000" dataDxfId="43"/>
    <tableColumn id="17" name="Column17" dataDxfId="42"/>
    <tableColumn id="18" name="39316314992.0000" dataDxfId="41"/>
    <tableColumn id="19" name="0.05" dataDxfId="40"/>
    <tableColumn id="20" name="Column1" headerRowDxfId="39" dataDxfId="38">
      <calculatedColumnFormula>' سهام و صندوق‌های سرمایه‌گذاری'!N10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9:I90" headerRowCount="0">
  <tableColumns count="9">
    <tableColumn id="1" name="رفاه-شرانل"/>
    <tableColumn id="2" name="288030758"/>
    <tableColumn id="3" name="سپرده سرمایه‌گذاری"/>
    <tableColumn id="6" name="2996801561.0000"/>
    <tableColumn id="7" name="7325027103.0000"/>
    <tableColumn id="8" name="7656745048.0000"/>
    <tableColumn id="9" name="2665083616.0000"/>
    <tableColumn id="10" name="0.00" dataDxfId="37"/>
    <tableColumn id="4" name="Column1" dataDxfId="36">
      <calculatedColumnFormula>' سهام و صندوق‌های سرمایه‌گذاری'!N10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1" name="Table11" displayName="Table11" ref="A6:E10" headerRowCount="0">
  <tableColumns count="5">
    <tableColumn id="1" name="درآمد حاصل از سرمایه­گذاری در سهام و حق تقدم سهام و صندوق‌های سرمایه‌گذاری"/>
    <tableColumn id="2" name="1-2"/>
    <tableColumn id="3" name="-3096598302560.0000" dataDxfId="35">
      <calculatedColumnFormula>'درآمد سرمایه گذاری در سهام و ص '!J121</calculatedColumnFormula>
    </tableColumn>
    <tableColumn id="4" name="100.10" dataDxfId="34">
      <calculatedColumnFormula>(Table11[[#This Row],[-3096598302560.0000]]/C10)*100</calculatedColumnFormula>
    </tableColumn>
    <tableColumn id="5" name="-4.53" dataDxfId="33">
      <calculatedColumnFormula>(Table11[[#This Row],[-3096598302560.0000]]/C12)*100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7:J80" headerRowCount="0">
  <tableColumns count="10">
    <tableColumn id="1" name="سیمان ارومیه (ساروم)"/>
    <tableColumn id="2" name="1401/02/10"/>
    <tableColumn id="3" name="571425.0000"/>
    <tableColumn id="4" name="6130.0000"/>
    <tableColumn id="5" name="0"/>
    <tableColumn id="6" name="Column6"/>
    <tableColumn id="7" name="Column7"/>
    <tableColumn id="8" name="3502835250"/>
    <tableColumn id="9" name="Column9"/>
    <tableColumn id="10" name="Column1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7:J100" headerRowCount="0">
  <tableColumns count="10">
    <tableColumn id="1" name="مرابحه عام دولت61-ش.خ0309 (اراد61)"/>
    <tableColumn id="2" name="1401/09/26" dataDxfId="32"/>
    <tableColumn id="3" name="1403/09/26" dataDxfId="31"/>
    <tableColumn id="4" name="18.00" dataDxfId="30"/>
    <tableColumn id="5" name="0" dataDxfId="29"/>
    <tableColumn id="6" name="Column6" dataDxfId="28"/>
    <tableColumn id="7" name="Column7" dataDxfId="27"/>
    <tableColumn id="8" name="26156605409" dataDxfId="26"/>
    <tableColumn id="9" name="Column9" dataDxfId="25"/>
    <tableColumn id="10" name="Column10" dataDxfId="2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7:L121" headerRowCount="0" headerRowDxfId="23" dataDxfId="22" totalsRowDxfId="21">
  <tableColumns count="12">
    <tableColumn id="1" name="پارس الکتریک (لپارس)" dataDxfId="20"/>
    <tableColumn id="2" name="92017" dataDxfId="19"/>
    <tableColumn id="3" name="6470559966" dataDxfId="18"/>
    <tableColumn id="10" name="Column1" dataDxfId="17">
      <calculatedColumnFormula>-1*Table6[[#This Row],[-8594497849.0000]]</calculatedColumnFormula>
    </tableColumn>
    <tableColumn id="4" name="-8594497849.0000" dataDxfId="16"/>
    <tableColumn id="5" name="-2123937883.0000" dataDxfId="15"/>
    <tableColumn id="6" name="2132702" dataDxfId="14"/>
    <tableColumn id="7" name="219039535282" dataDxfId="13"/>
    <tableColumn id="11" name="Column2" dataDxfId="12">
      <calculatedColumnFormula>-1*Table6[[#This Row],[-203538527269.0000]]</calculatedColumnFormula>
    </tableColumn>
    <tableColumn id="8" name="-203538527269.0000" dataDxfId="11"/>
    <tableColumn id="9" name="15501008013.0000" dataDxfId="10"/>
    <tableColumn id="12" name="Column3" dataDxfId="9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7" name="Table7" displayName="Table7" ref="A7:L110" headerRowCount="0">
  <tableColumns count="12">
    <tableColumn id="1" name="فرآورده های نسوز ایران (کفرا)"/>
    <tableColumn id="2" name="22128740"/>
    <tableColumn id="3" name="134219367501.0000"/>
    <tableColumn id="10" name="Column1" dataDxfId="8">
      <calculatedColumnFormula>-1*Table7[[#This Row],[-148402357020.0000]]</calculatedColumnFormula>
    </tableColumn>
    <tableColumn id="4" name="-148402357020.0000"/>
    <tableColumn id="5" name="-14182989519"/>
    <tableColumn id="6" name="Column6"/>
    <tableColumn id="7" name="Column7"/>
    <tableColumn id="11" name="Column2" dataDxfId="7">
      <calculatedColumnFormula>-1*Table7[[#This Row],[-158421166302.0000]]</calculatedColumnFormula>
    </tableColumn>
    <tableColumn id="8" name="-158421166302.0000"/>
    <tableColumn id="9" name="-24201798801"/>
    <tableColumn id="12" name="Column3" dataDxfId="6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A11:M121" headerRowCount="0">
  <tableColumns count="13">
    <tableColumn id="1" name="فرآورده های نسوز ایران (کفرا)"/>
    <tableColumn id="2" name="198651314"/>
    <tableColumn id="3" name="-14182989519"/>
    <tableColumn id="4" name="-1096037246.0000"/>
    <tableColumn id="5" name="-15080375451.0000"/>
    <tableColumn id="6" name="0.49" dataDxfId="5"/>
    <tableColumn id="7" name="10071621649"/>
    <tableColumn id="8" name="-24201798801"/>
    <tableColumn id="9" name="19096193427.0000"/>
    <tableColumn id="10" name="4966016275.0000"/>
    <tableColumn id="11" name="-0.55" dataDxfId="4"/>
    <tableColumn id="12" name="Column1" dataDxfId="3"/>
    <tableColumn id="13" name="Column2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35"/>
  <sheetViews>
    <sheetView rightToLeft="1" tabSelected="1" view="pageBreakPreview" zoomScale="60" zoomScaleNormal="100" workbookViewId="0">
      <selection activeCell="W7" sqref="W7"/>
    </sheetView>
  </sheetViews>
  <sheetFormatPr defaultRowHeight="30.75" customHeight="1" x14ac:dyDescent="0.6"/>
  <cols>
    <col min="1" max="1" width="50.28515625" style="1" customWidth="1"/>
    <col min="2" max="8" width="9.140625" style="1"/>
    <col min="9" max="9" width="59.5703125" style="1" customWidth="1"/>
    <col min="10" max="16384" width="9.140625" style="1"/>
  </cols>
  <sheetData>
    <row r="4" spans="1:17" ht="73.5" customHeight="1" x14ac:dyDescent="1.45">
      <c r="A4" s="65" t="s">
        <v>304</v>
      </c>
      <c r="B4" s="65"/>
      <c r="C4" s="65"/>
      <c r="D4" s="65"/>
      <c r="E4" s="65"/>
      <c r="F4" s="65"/>
      <c r="G4" s="65"/>
      <c r="H4" s="65"/>
      <c r="I4" s="65"/>
    </row>
    <row r="7" spans="1:17" ht="30.75" customHeight="1" x14ac:dyDescent="0.6">
      <c r="A7" s="3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  <c r="Q7" s="2"/>
    </row>
    <row r="8" spans="1:17" ht="30.75" customHeight="1" x14ac:dyDescent="0.6">
      <c r="A8" s="3"/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</row>
    <row r="9" spans="1:17" ht="30.75" customHeight="1" x14ac:dyDescent="0.6">
      <c r="A9" s="3"/>
      <c r="B9" s="3"/>
      <c r="C9" s="3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</row>
    <row r="10" spans="1:17" ht="47.25" customHeight="1" x14ac:dyDescent="0.6">
      <c r="A10" s="69" t="s">
        <v>454</v>
      </c>
      <c r="B10" s="69"/>
      <c r="C10" s="69"/>
      <c r="D10" s="69"/>
      <c r="E10" s="69"/>
      <c r="F10" s="69"/>
      <c r="G10" s="69"/>
      <c r="H10" s="69"/>
      <c r="I10" s="69"/>
      <c r="J10" s="2"/>
      <c r="K10" s="2"/>
      <c r="L10" s="2"/>
      <c r="M10" s="2"/>
      <c r="N10" s="2"/>
      <c r="O10" s="2"/>
      <c r="P10" s="2"/>
      <c r="Q10" s="2"/>
    </row>
    <row r="11" spans="1:17" ht="30.75" customHeight="1" x14ac:dyDescent="0.6">
      <c r="A11" s="3"/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</row>
    <row r="12" spans="1:17" ht="47.25" customHeight="1" x14ac:dyDescent="0.6">
      <c r="A12" s="68" t="s">
        <v>0</v>
      </c>
      <c r="B12" s="68"/>
      <c r="C12" s="68"/>
      <c r="D12" s="68"/>
      <c r="E12" s="68"/>
      <c r="F12" s="68"/>
      <c r="G12" s="68"/>
      <c r="H12" s="68"/>
      <c r="I12" s="68"/>
      <c r="J12" s="2"/>
      <c r="K12" s="2"/>
      <c r="L12" s="2"/>
      <c r="M12" s="2"/>
      <c r="N12" s="2"/>
      <c r="O12" s="2"/>
      <c r="P12" s="2"/>
      <c r="Q12" s="2"/>
    </row>
    <row r="13" spans="1:17" ht="30.75" customHeight="1" x14ac:dyDescent="0.6">
      <c r="A13" s="36"/>
      <c r="B13" s="36"/>
      <c r="C13" s="36"/>
      <c r="D13" s="36"/>
      <c r="E13" s="36"/>
      <c r="F13" s="36"/>
      <c r="G13" s="36"/>
      <c r="H13" s="36"/>
      <c r="I13" s="36"/>
    </row>
    <row r="14" spans="1:17" ht="54.75" customHeight="1" x14ac:dyDescent="0.6">
      <c r="A14" s="69" t="s">
        <v>305</v>
      </c>
      <c r="B14" s="69"/>
      <c r="C14" s="69"/>
      <c r="D14" s="69"/>
      <c r="E14" s="69"/>
      <c r="F14" s="69"/>
      <c r="G14" s="69"/>
      <c r="H14" s="69"/>
      <c r="I14" s="69"/>
    </row>
    <row r="15" spans="1:17" ht="30.75" customHeight="1" x14ac:dyDescent="0.6">
      <c r="A15" s="37"/>
      <c r="B15" s="37"/>
      <c r="C15" s="37"/>
      <c r="D15" s="37"/>
      <c r="E15" s="37"/>
      <c r="F15" s="37"/>
      <c r="G15" s="37"/>
      <c r="H15" s="37"/>
      <c r="I15" s="37"/>
    </row>
    <row r="16" spans="1:17" ht="51.75" customHeight="1" x14ac:dyDescent="0.6">
      <c r="A16" s="69" t="s">
        <v>306</v>
      </c>
      <c r="B16" s="69"/>
      <c r="C16" s="69"/>
      <c r="D16" s="69"/>
      <c r="E16" s="69"/>
      <c r="F16" s="69"/>
      <c r="G16" s="69"/>
      <c r="H16" s="69"/>
      <c r="I16" s="69"/>
    </row>
    <row r="17" spans="1:9" ht="43.5" customHeight="1" x14ac:dyDescent="0.6">
      <c r="A17" s="3"/>
      <c r="B17" s="3"/>
      <c r="C17" s="3"/>
      <c r="D17" s="3"/>
      <c r="E17" s="3"/>
      <c r="F17" s="3"/>
      <c r="G17" s="3"/>
      <c r="H17" s="3"/>
      <c r="I17" s="3"/>
    </row>
    <row r="18" spans="1:9" ht="30.75" customHeight="1" x14ac:dyDescent="0.6">
      <c r="A18" s="3"/>
      <c r="B18" s="3"/>
      <c r="C18" s="3"/>
      <c r="D18" s="3"/>
      <c r="E18" s="3"/>
      <c r="F18" s="3"/>
      <c r="G18" s="3"/>
      <c r="H18" s="3"/>
      <c r="I18" s="3"/>
    </row>
    <row r="19" spans="1:9" ht="30.75" customHeight="1" x14ac:dyDescent="0.6">
      <c r="A19" s="3"/>
      <c r="B19" s="3"/>
      <c r="C19" s="3"/>
      <c r="D19" s="3"/>
      <c r="E19" s="3"/>
      <c r="F19" s="3"/>
      <c r="G19" s="3"/>
      <c r="H19" s="3"/>
      <c r="I19" s="3"/>
    </row>
    <row r="20" spans="1:9" ht="30.75" customHeight="1" x14ac:dyDescent="0.6">
      <c r="A20" s="3"/>
      <c r="B20" s="3"/>
      <c r="C20" s="3"/>
      <c r="D20" s="3"/>
      <c r="E20" s="3"/>
      <c r="F20" s="3"/>
      <c r="G20" s="3"/>
      <c r="H20" s="3"/>
      <c r="I20" s="3"/>
    </row>
    <row r="33" spans="6:8" ht="30.75" customHeight="1" x14ac:dyDescent="0.6">
      <c r="F33" s="66"/>
      <c r="G33" s="67"/>
      <c r="H33" s="67"/>
    </row>
    <row r="34" spans="6:8" ht="30.75" customHeight="1" x14ac:dyDescent="0.6">
      <c r="F34" s="67"/>
      <c r="G34" s="67"/>
      <c r="H34" s="67"/>
    </row>
    <row r="35" spans="6:8" ht="30.75" customHeight="1" x14ac:dyDescent="0.6">
      <c r="F35" s="67"/>
      <c r="G35" s="67"/>
      <c r="H35" s="67"/>
    </row>
  </sheetData>
  <mergeCells count="6">
    <mergeCell ref="A4:I4"/>
    <mergeCell ref="F33:H35"/>
    <mergeCell ref="A12:I12"/>
    <mergeCell ref="A14:I14"/>
    <mergeCell ref="A16:I16"/>
    <mergeCell ref="A10:I10"/>
  </mergeCells>
  <pageMargins left="0.7" right="2.7" top="1.5" bottom="0.75" header="0.3" footer="0.3"/>
  <pageSetup scale="45" orientation="landscape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rightToLeft="1" view="pageBreakPreview" zoomScale="106" zoomScaleNormal="100" zoomScaleSheetLayoutView="106" workbookViewId="0">
      <selection activeCell="N14" sqref="N14"/>
    </sheetView>
  </sheetViews>
  <sheetFormatPr defaultRowHeight="22.5" x14ac:dyDescent="0.6"/>
  <cols>
    <col min="1" max="1" width="35.5703125" style="8" customWidth="1"/>
    <col min="2" max="2" width="19.140625" style="8" customWidth="1"/>
    <col min="3" max="3" width="17.7109375" style="8" customWidth="1"/>
    <col min="4" max="4" width="15.42578125" style="8" customWidth="1"/>
    <col min="5" max="5" width="17.7109375" style="8" customWidth="1"/>
    <col min="6" max="6" width="19.42578125" style="53" customWidth="1"/>
    <col min="7" max="7" width="20.42578125" style="8" customWidth="1"/>
    <col min="8" max="8" width="17.7109375" style="8" customWidth="1"/>
    <col min="9" max="9" width="16.42578125" style="8" customWidth="1"/>
    <col min="10" max="10" width="17.7109375" style="8" customWidth="1"/>
    <col min="11" max="11" width="19.42578125" style="53" customWidth="1"/>
    <col min="12" max="12" width="9.140625" style="63" hidden="1" customWidth="1"/>
    <col min="13" max="13" width="21.7109375" style="64" hidden="1" customWidth="1"/>
    <col min="14" max="16384" width="9.140625" style="1"/>
  </cols>
  <sheetData>
    <row r="1" spans="1:13" x14ac:dyDescent="0.6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3" x14ac:dyDescent="0.6">
      <c r="A2" s="67" t="s">
        <v>307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3" x14ac:dyDescent="0.6">
      <c r="A3" s="67" t="s">
        <v>308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5" spans="1:13" x14ac:dyDescent="0.6">
      <c r="A5" s="90" t="s">
        <v>340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7" spans="1:13" ht="19.5" customHeight="1" x14ac:dyDescent="0.6">
      <c r="A7" s="9"/>
      <c r="B7" s="89" t="s">
        <v>477</v>
      </c>
      <c r="C7" s="89"/>
      <c r="D7" s="89"/>
      <c r="E7" s="89"/>
      <c r="F7" s="89"/>
      <c r="G7" s="89" t="s">
        <v>310</v>
      </c>
      <c r="H7" s="89"/>
      <c r="I7" s="89"/>
      <c r="J7" s="89"/>
      <c r="K7" s="89"/>
    </row>
    <row r="8" spans="1:13" ht="19.5" customHeight="1" x14ac:dyDescent="0.6">
      <c r="A8" s="67" t="s">
        <v>341</v>
      </c>
      <c r="B8" s="87" t="s">
        <v>342</v>
      </c>
      <c r="C8" s="87" t="s">
        <v>312</v>
      </c>
      <c r="D8" s="87" t="s">
        <v>313</v>
      </c>
      <c r="E8" s="87" t="s">
        <v>180</v>
      </c>
      <c r="F8" s="87"/>
      <c r="G8" s="87" t="s">
        <v>342</v>
      </c>
      <c r="H8" s="87" t="s">
        <v>312</v>
      </c>
      <c r="I8" s="87" t="s">
        <v>313</v>
      </c>
      <c r="J8" s="87" t="s">
        <v>180</v>
      </c>
      <c r="K8" s="87"/>
    </row>
    <row r="9" spans="1:13" ht="18.75" customHeight="1" x14ac:dyDescent="0.6">
      <c r="A9" s="67"/>
      <c r="B9" s="88"/>
      <c r="C9" s="88"/>
      <c r="D9" s="88"/>
      <c r="E9" s="89"/>
      <c r="F9" s="89"/>
      <c r="G9" s="88"/>
      <c r="H9" s="88"/>
      <c r="I9" s="88"/>
      <c r="J9" s="89"/>
      <c r="K9" s="89"/>
    </row>
    <row r="10" spans="1:13" ht="28.5" customHeight="1" x14ac:dyDescent="0.6">
      <c r="A10" s="86"/>
      <c r="B10" s="13"/>
      <c r="C10" s="13"/>
      <c r="D10" s="13"/>
      <c r="E10" s="17" t="s">
        <v>12</v>
      </c>
      <c r="F10" s="52" t="s">
        <v>343</v>
      </c>
      <c r="G10" s="13"/>
      <c r="H10" s="13"/>
      <c r="I10" s="13"/>
      <c r="J10" s="17" t="s">
        <v>12</v>
      </c>
      <c r="K10" s="52" t="s">
        <v>343</v>
      </c>
      <c r="L10" s="63">
        <f>Table11[[#This Row],[-3096598302560.0000]]</f>
        <v>1883909340204</v>
      </c>
      <c r="M10" s="64">
        <f>E121+'درآمد سرمایه گذاری در اوراق بها'!E32+'درآمد سپرده بانکی'!B90+Table12[[#This Row],[0.0000]]</f>
        <v>-2777219513576</v>
      </c>
    </row>
    <row r="11" spans="1:13" ht="23.1" customHeight="1" x14ac:dyDescent="0.6">
      <c r="A11" s="6" t="s">
        <v>194</v>
      </c>
      <c r="B11" s="7">
        <v>198651314</v>
      </c>
      <c r="C11" s="7">
        <v>-14182989519</v>
      </c>
      <c r="D11" s="7">
        <v>-1096037246</v>
      </c>
      <c r="E11" s="7">
        <f>Table8[[#This Row],[-1096037246.0000]]+Table8[[#This Row],[-14182989519]]+Table8[[#This Row],[198651314]]</f>
        <v>-15080375451</v>
      </c>
      <c r="F11" s="40">
        <f>(Table8[[#This Row],[-15080375451.0000]]/Table8[[#This Row],[Column2]])*100</f>
        <v>0.54300264625399475</v>
      </c>
      <c r="G11" s="7">
        <v>10071621649</v>
      </c>
      <c r="H11" s="7">
        <v>-24201798801</v>
      </c>
      <c r="I11" s="7">
        <v>19096193427</v>
      </c>
      <c r="J11" s="7">
        <f>Table8[[#This Row],[19096193427.0000]]+Table8[[#This Row],[-24201798801]]+Table8[[#This Row],[10071621649]]</f>
        <v>4966016275</v>
      </c>
      <c r="K11" s="40">
        <f>(Table8[[#This Row],[4966016275.0000]]/Table8[[#This Row],[Column1]])*100</f>
        <v>0.26360165900882748</v>
      </c>
      <c r="L11" s="63">
        <v>1883909340204</v>
      </c>
      <c r="M11" s="64">
        <v>-2777219513576</v>
      </c>
    </row>
    <row r="12" spans="1:13" ht="23.1" customHeight="1" x14ac:dyDescent="0.6">
      <c r="A12" s="6" t="s">
        <v>195</v>
      </c>
      <c r="B12" s="7">
        <v>1583222</v>
      </c>
      <c r="C12" s="7">
        <v>2064982765</v>
      </c>
      <c r="D12" s="7">
        <v>-1419550901</v>
      </c>
      <c r="E12" s="7">
        <f>Table8[[#This Row],[-1096037246.0000]]+Table8[[#This Row],[-14182989519]]+Table8[[#This Row],[198651314]]</f>
        <v>647015086</v>
      </c>
      <c r="F12" s="40">
        <f>(Table8[[#This Row],[-15080375451.0000]]/Table8[[#This Row],[Column2]])*100</f>
        <v>-2.3297225258470521E-2</v>
      </c>
      <c r="G12" s="7">
        <v>84544031</v>
      </c>
      <c r="H12" s="7">
        <v>-1797064163</v>
      </c>
      <c r="I12" s="7">
        <v>1917537371</v>
      </c>
      <c r="J12" s="7">
        <f>Table8[[#This Row],[19096193427.0000]]+Table8[[#This Row],[-24201798801]]+Table8[[#This Row],[10071621649]]</f>
        <v>205017239</v>
      </c>
      <c r="K12" s="40">
        <f>(Table8[[#This Row],[4966016275.0000]]/Table8[[#This Row],[Column1]])*100</f>
        <v>1.0882542733070138E-2</v>
      </c>
      <c r="L12" s="63">
        <v>1883909340204</v>
      </c>
      <c r="M12" s="64">
        <v>-2777219513576</v>
      </c>
    </row>
    <row r="13" spans="1:13" ht="23.1" customHeight="1" x14ac:dyDescent="0.6">
      <c r="A13" s="6" t="s">
        <v>196</v>
      </c>
      <c r="B13" s="7">
        <v>0</v>
      </c>
      <c r="C13" s="7">
        <v>3503685615</v>
      </c>
      <c r="D13" s="7">
        <v>0</v>
      </c>
      <c r="E13" s="7">
        <f>Table8[[#This Row],[-1096037246.0000]]+Table8[[#This Row],[-14182989519]]+Table8[[#This Row],[198651314]]</f>
        <v>3503685615</v>
      </c>
      <c r="F13" s="40">
        <f>(Table8[[#This Row],[-15080375451.0000]]/Table8[[#This Row],[Column2]])*100</f>
        <v>-0.12615803676564943</v>
      </c>
      <c r="G13" s="7">
        <v>0</v>
      </c>
      <c r="H13" s="7">
        <v>34391440367</v>
      </c>
      <c r="I13" s="7">
        <v>0</v>
      </c>
      <c r="J13" s="7">
        <f>Table8[[#This Row],[19096193427.0000]]+Table8[[#This Row],[-24201798801]]+Table8[[#This Row],[10071621649]]</f>
        <v>34391440367</v>
      </c>
      <c r="K13" s="40">
        <f>(Table8[[#This Row],[4966016275.0000]]/Table8[[#This Row],[Column1]])*100</f>
        <v>1.8255358489424924</v>
      </c>
      <c r="L13" s="63">
        <v>1883909340204</v>
      </c>
      <c r="M13" s="64">
        <v>-2777219513576</v>
      </c>
    </row>
    <row r="14" spans="1:13" ht="23.1" customHeight="1" x14ac:dyDescent="0.6">
      <c r="A14" s="6" t="s">
        <v>197</v>
      </c>
      <c r="B14" s="7">
        <v>681030970</v>
      </c>
      <c r="C14" s="7">
        <v>-52003275361</v>
      </c>
      <c r="D14" s="7">
        <v>-96971397</v>
      </c>
      <c r="E14" s="7">
        <f>Table8[[#This Row],[-1096037246.0000]]+Table8[[#This Row],[-14182989519]]+Table8[[#This Row],[198651314]]</f>
        <v>-51419215788</v>
      </c>
      <c r="F14" s="40">
        <f>(Table8[[#This Row],[-15080375451.0000]]/Table8[[#This Row],[Column2]])*100</f>
        <v>1.8514638665271241</v>
      </c>
      <c r="G14" s="7">
        <v>33847239209</v>
      </c>
      <c r="H14" s="7">
        <v>-26549636780</v>
      </c>
      <c r="I14" s="7">
        <v>21442640244</v>
      </c>
      <c r="J14" s="7">
        <f>Table8[[#This Row],[19096193427.0000]]+Table8[[#This Row],[-24201798801]]+Table8[[#This Row],[10071621649]]</f>
        <v>28740242673</v>
      </c>
      <c r="K14" s="40">
        <f>(Table8[[#This Row],[4966016275.0000]]/Table8[[#This Row],[Column1]])*100</f>
        <v>1.5255639992680248</v>
      </c>
      <c r="L14" s="63">
        <v>1883909340204</v>
      </c>
      <c r="M14" s="64">
        <v>-2777219513576</v>
      </c>
    </row>
    <row r="15" spans="1:13" ht="23.1" customHeight="1" x14ac:dyDescent="0.6">
      <c r="A15" s="6" t="s">
        <v>198</v>
      </c>
      <c r="B15" s="7">
        <v>0</v>
      </c>
      <c r="C15" s="7">
        <v>-16223520020</v>
      </c>
      <c r="D15" s="7">
        <v>-270992222</v>
      </c>
      <c r="E15" s="7">
        <f>Table8[[#This Row],[-1096037246.0000]]+Table8[[#This Row],[-14182989519]]+Table8[[#This Row],[198651314]]</f>
        <v>-16494512242</v>
      </c>
      <c r="F15" s="40">
        <f>(Table8[[#This Row],[-15080375451.0000]]/Table8[[#This Row],[Column2]])*100</f>
        <v>0.59392180421350116</v>
      </c>
      <c r="G15" s="7">
        <v>640573480</v>
      </c>
      <c r="H15" s="7">
        <v>-13567767400</v>
      </c>
      <c r="I15" s="7">
        <v>35785377333</v>
      </c>
      <c r="J15" s="7">
        <f>Table8[[#This Row],[19096193427.0000]]+Table8[[#This Row],[-24201798801]]+Table8[[#This Row],[10071621649]]</f>
        <v>22858183413</v>
      </c>
      <c r="K15" s="40">
        <f>(Table8[[#This Row],[4966016275.0000]]/Table8[[#This Row],[Column1]])*100</f>
        <v>1.2133377612812721</v>
      </c>
      <c r="L15" s="63">
        <v>1883909340204</v>
      </c>
      <c r="M15" s="64">
        <v>-2777219513576</v>
      </c>
    </row>
    <row r="16" spans="1:13" ht="23.1" customHeight="1" x14ac:dyDescent="0.6">
      <c r="A16" s="6" t="s">
        <v>199</v>
      </c>
      <c r="B16" s="7">
        <v>343686763</v>
      </c>
      <c r="C16" s="7">
        <v>-21087963873</v>
      </c>
      <c r="D16" s="7">
        <v>-496890687</v>
      </c>
      <c r="E16" s="7">
        <f>Table8[[#This Row],[-1096037246.0000]]+Table8[[#This Row],[-14182989519]]+Table8[[#This Row],[198651314]]</f>
        <v>-21241167797</v>
      </c>
      <c r="F16" s="40">
        <f>(Table8[[#This Row],[-15080375451.0000]]/Table8[[#This Row],[Column2]])*100</f>
        <v>0.76483575364373968</v>
      </c>
      <c r="G16" s="7">
        <v>18444522943</v>
      </c>
      <c r="H16" s="7">
        <v>-62748395388</v>
      </c>
      <c r="I16" s="7">
        <v>-354336504</v>
      </c>
      <c r="J16" s="7">
        <f>Table8[[#This Row],[19096193427.0000]]+Table8[[#This Row],[-24201798801]]+Table8[[#This Row],[10071621649]]</f>
        <v>-44658208949</v>
      </c>
      <c r="K16" s="40">
        <f>(Table8[[#This Row],[4966016275.0000]]/Table8[[#This Row],[Column1]])*100</f>
        <v>-2.3705073272880619</v>
      </c>
      <c r="L16" s="63">
        <v>1883909340204</v>
      </c>
      <c r="M16" s="64">
        <v>-2777219513576</v>
      </c>
    </row>
    <row r="17" spans="1:13" ht="23.1" customHeight="1" x14ac:dyDescent="0.6">
      <c r="A17" s="6" t="s">
        <v>200</v>
      </c>
      <c r="B17" s="7">
        <v>58989131</v>
      </c>
      <c r="C17" s="7">
        <v>-3640374224</v>
      </c>
      <c r="D17" s="7">
        <v>-189609495</v>
      </c>
      <c r="E17" s="7">
        <f>Table8[[#This Row],[-1096037246.0000]]+Table8[[#This Row],[-14182989519]]+Table8[[#This Row],[198651314]]</f>
        <v>-3770994588</v>
      </c>
      <c r="F17" s="40">
        <f>(Table8[[#This Row],[-15080375451.0000]]/Table8[[#This Row],[Column2]])*100</f>
        <v>0.13578309419064957</v>
      </c>
      <c r="G17" s="7">
        <v>4591838174</v>
      </c>
      <c r="H17" s="7">
        <v>-4891751774</v>
      </c>
      <c r="I17" s="7">
        <v>4398441088</v>
      </c>
      <c r="J17" s="7">
        <f>Table8[[#This Row],[19096193427.0000]]+Table8[[#This Row],[-24201798801]]+Table8[[#This Row],[10071621649]]</f>
        <v>4098527488</v>
      </c>
      <c r="K17" s="40">
        <f>(Table8[[#This Row],[4966016275.0000]]/Table8[[#This Row],[Column1]])*100</f>
        <v>0.21755439078380434</v>
      </c>
      <c r="L17" s="63">
        <v>1883909340204</v>
      </c>
      <c r="M17" s="64">
        <v>-2777219513576</v>
      </c>
    </row>
    <row r="18" spans="1:13" ht="23.1" customHeight="1" x14ac:dyDescent="0.6">
      <c r="A18" s="6" t="s">
        <v>201</v>
      </c>
      <c r="B18" s="7">
        <v>0</v>
      </c>
      <c r="C18" s="7">
        <v>-479151457</v>
      </c>
      <c r="D18" s="7">
        <v>-270423132</v>
      </c>
      <c r="E18" s="7">
        <f>Table8[[#This Row],[-1096037246.0000]]+Table8[[#This Row],[-14182989519]]+Table8[[#This Row],[198651314]]</f>
        <v>-749574589</v>
      </c>
      <c r="F18" s="40">
        <f>(Table8[[#This Row],[-15080375451.0000]]/Table8[[#This Row],[Column2]])*100</f>
        <v>2.6990109544305831E-2</v>
      </c>
      <c r="G18" s="7">
        <v>1084160847</v>
      </c>
      <c r="H18" s="7">
        <v>-55521073</v>
      </c>
      <c r="I18" s="7">
        <v>10836459090</v>
      </c>
      <c r="J18" s="7">
        <f>Table8[[#This Row],[19096193427.0000]]+Table8[[#This Row],[-24201798801]]+Table8[[#This Row],[10071621649]]</f>
        <v>11865098864</v>
      </c>
      <c r="K18" s="40">
        <f>(Table8[[#This Row],[4966016275.0000]]/Table8[[#This Row],[Column1]])*100</f>
        <v>0.62981262477923605</v>
      </c>
      <c r="L18" s="63">
        <v>1883909340204</v>
      </c>
      <c r="M18" s="64">
        <v>-2777219513576</v>
      </c>
    </row>
    <row r="19" spans="1:13" ht="23.1" customHeight="1" x14ac:dyDescent="0.6">
      <c r="A19" s="6" t="s">
        <v>202</v>
      </c>
      <c r="B19" s="7">
        <v>0</v>
      </c>
      <c r="C19" s="7">
        <v>-7917980089</v>
      </c>
      <c r="D19" s="7">
        <v>-6085496249</v>
      </c>
      <c r="E19" s="7">
        <f>Table8[[#This Row],[-1096037246.0000]]+Table8[[#This Row],[-14182989519]]+Table8[[#This Row],[198651314]]</f>
        <v>-14003476338</v>
      </c>
      <c r="F19" s="40">
        <f>(Table8[[#This Row],[-15080375451.0000]]/Table8[[#This Row],[Column2]])*100</f>
        <v>0.50422648514264767</v>
      </c>
      <c r="G19" s="7">
        <v>21446547360</v>
      </c>
      <c r="H19" s="7">
        <v>-98796867654</v>
      </c>
      <c r="I19" s="7">
        <v>-4901818114</v>
      </c>
      <c r="J19" s="7">
        <f>Table8[[#This Row],[19096193427.0000]]+Table8[[#This Row],[-24201798801]]+Table8[[#This Row],[10071621649]]</f>
        <v>-82252138408</v>
      </c>
      <c r="K19" s="40">
        <f>(Table8[[#This Row],[4966016275.0000]]/Table8[[#This Row],[Column1]])*100</f>
        <v>-4.3660348538371432</v>
      </c>
      <c r="L19" s="63">
        <v>1883909340204</v>
      </c>
      <c r="M19" s="64">
        <v>-2777219513576</v>
      </c>
    </row>
    <row r="20" spans="1:13" ht="23.1" customHeight="1" x14ac:dyDescent="0.6">
      <c r="A20" s="6" t="s">
        <v>203</v>
      </c>
      <c r="B20" s="7">
        <v>46585384</v>
      </c>
      <c r="C20" s="7">
        <v>-10670958238</v>
      </c>
      <c r="D20" s="7">
        <v>-2123937883</v>
      </c>
      <c r="E20" s="7">
        <f>Table8[[#This Row],[-1096037246.0000]]+Table8[[#This Row],[-14182989519]]+Table8[[#This Row],[198651314]]</f>
        <v>-12748310737</v>
      </c>
      <c r="F20" s="40">
        <f>(Table8[[#This Row],[-15080375451.0000]]/Table8[[#This Row],[Column2]])*100</f>
        <v>0.45903144042744526</v>
      </c>
      <c r="G20" s="7">
        <v>2461261090</v>
      </c>
      <c r="H20" s="7">
        <v>-58532183943</v>
      </c>
      <c r="I20" s="7">
        <v>15501008013</v>
      </c>
      <c r="J20" s="7">
        <f>Table8[[#This Row],[19096193427.0000]]+Table8[[#This Row],[-24201798801]]+Table8[[#This Row],[10071621649]]</f>
        <v>-40569914840</v>
      </c>
      <c r="K20" s="40">
        <f>(Table8[[#This Row],[4966016275.0000]]/Table8[[#This Row],[Column1]])*100</f>
        <v>-2.1534961356265088</v>
      </c>
      <c r="L20" s="63">
        <v>1883909340204</v>
      </c>
      <c r="M20" s="64">
        <v>-2777219513576</v>
      </c>
    </row>
    <row r="21" spans="1:13" ht="23.1" customHeight="1" x14ac:dyDescent="0.6">
      <c r="A21" s="6" t="s">
        <v>204</v>
      </c>
      <c r="B21" s="7">
        <v>221888523</v>
      </c>
      <c r="C21" s="7">
        <v>-2392623383</v>
      </c>
      <c r="D21" s="7">
        <v>-34582045</v>
      </c>
      <c r="E21" s="7">
        <f>Table8[[#This Row],[-1096037246.0000]]+Table8[[#This Row],[-14182989519]]+Table8[[#This Row],[198651314]]</f>
        <v>-2205316905</v>
      </c>
      <c r="F21" s="40">
        <f>(Table8[[#This Row],[-15080375451.0000]]/Table8[[#This Row],[Column2]])*100</f>
        <v>7.9407367484624666E-2</v>
      </c>
      <c r="G21" s="7">
        <v>11671336337</v>
      </c>
      <c r="H21" s="7">
        <v>-6292066291</v>
      </c>
      <c r="I21" s="7">
        <v>6183457784</v>
      </c>
      <c r="J21" s="7">
        <f>Table8[[#This Row],[19096193427.0000]]+Table8[[#This Row],[-24201798801]]+Table8[[#This Row],[10071621649]]</f>
        <v>11562727830</v>
      </c>
      <c r="K21" s="40">
        <f>(Table8[[#This Row],[4966016275.0000]]/Table8[[#This Row],[Column1]])*100</f>
        <v>0.61376243448890833</v>
      </c>
      <c r="L21" s="63">
        <v>1883909340204</v>
      </c>
      <c r="M21" s="64">
        <v>-2777219513576</v>
      </c>
    </row>
    <row r="22" spans="1:13" ht="23.1" customHeight="1" x14ac:dyDescent="0.6">
      <c r="A22" s="6" t="s">
        <v>205</v>
      </c>
      <c r="B22" s="7">
        <v>535998764</v>
      </c>
      <c r="C22" s="7">
        <v>-10901525026</v>
      </c>
      <c r="D22" s="7">
        <v>-50690293</v>
      </c>
      <c r="E22" s="7">
        <f>Table8[[#This Row],[-1096037246.0000]]+Table8[[#This Row],[-14182989519]]+Table8[[#This Row],[198651314]]</f>
        <v>-10416216555</v>
      </c>
      <c r="F22" s="40">
        <f>(Table8[[#This Row],[-15080375451.0000]]/Table8[[#This Row],[Column2]])*100</f>
        <v>0.37505917353964879</v>
      </c>
      <c r="G22" s="7">
        <v>28765266985</v>
      </c>
      <c r="H22" s="7">
        <v>-10395434826</v>
      </c>
      <c r="I22" s="7">
        <v>50388502025</v>
      </c>
      <c r="J22" s="7">
        <f>Table8[[#This Row],[19096193427.0000]]+Table8[[#This Row],[-24201798801]]+Table8[[#This Row],[10071621649]]</f>
        <v>68758334184</v>
      </c>
      <c r="K22" s="40">
        <f>(Table8[[#This Row],[4966016275.0000]]/Table8[[#This Row],[Column1]])*100</f>
        <v>3.6497687397502085</v>
      </c>
      <c r="L22" s="63">
        <v>1883909340204</v>
      </c>
      <c r="M22" s="64">
        <v>-2777219513576</v>
      </c>
    </row>
    <row r="23" spans="1:13" ht="23.1" customHeight="1" x14ac:dyDescent="0.6">
      <c r="A23" s="6" t="s">
        <v>206</v>
      </c>
      <c r="B23" s="7">
        <v>0</v>
      </c>
      <c r="C23" s="7">
        <v>-5505915493</v>
      </c>
      <c r="D23" s="7">
        <v>-242326299</v>
      </c>
      <c r="E23" s="7">
        <f>Table8[[#This Row],[-1096037246.0000]]+Table8[[#This Row],[-14182989519]]+Table8[[#This Row],[198651314]]</f>
        <v>-5748241792</v>
      </c>
      <c r="F23" s="40">
        <f>(Table8[[#This Row],[-15080375451.0000]]/Table8[[#This Row],[Column2]])*100</f>
        <v>0.20697830199955841</v>
      </c>
      <c r="G23" s="7">
        <v>63383694000</v>
      </c>
      <c r="H23" s="7">
        <v>-91715552626</v>
      </c>
      <c r="I23" s="7">
        <v>19611413893</v>
      </c>
      <c r="J23" s="7">
        <f>Table8[[#This Row],[19096193427.0000]]+Table8[[#This Row],[-24201798801]]+Table8[[#This Row],[10071621649]]</f>
        <v>-8720444733</v>
      </c>
      <c r="K23" s="40">
        <f>(Table8[[#This Row],[4966016275.0000]]/Table8[[#This Row],[Column1]])*100</f>
        <v>-0.4628908911325692</v>
      </c>
      <c r="L23" s="63">
        <v>1883909340204</v>
      </c>
      <c r="M23" s="64">
        <v>-2777219513576</v>
      </c>
    </row>
    <row r="24" spans="1:13" ht="23.1" customHeight="1" x14ac:dyDescent="0.6">
      <c r="A24" s="6" t="s">
        <v>207</v>
      </c>
      <c r="B24" s="7">
        <v>0</v>
      </c>
      <c r="C24" s="7">
        <v>-3824960331</v>
      </c>
      <c r="D24" s="7">
        <v>-6380875</v>
      </c>
      <c r="E24" s="7">
        <f>Table8[[#This Row],[-1096037246.0000]]+Table8[[#This Row],[-14182989519]]+Table8[[#This Row],[198651314]]</f>
        <v>-3831341206</v>
      </c>
      <c r="F24" s="40">
        <f>(Table8[[#This Row],[-15080375451.0000]]/Table8[[#This Row],[Column2]])*100</f>
        <v>0.13795600914047637</v>
      </c>
      <c r="G24" s="7">
        <v>11350975880</v>
      </c>
      <c r="H24" s="7">
        <v>-14649112761</v>
      </c>
      <c r="I24" s="7">
        <v>7167647149</v>
      </c>
      <c r="J24" s="7">
        <f>Table8[[#This Row],[19096193427.0000]]+Table8[[#This Row],[-24201798801]]+Table8[[#This Row],[10071621649]]</f>
        <v>3869510268</v>
      </c>
      <c r="K24" s="40">
        <f>(Table8[[#This Row],[4966016275.0000]]/Table8[[#This Row],[Column1]])*100</f>
        <v>0.2053979024054835</v>
      </c>
      <c r="L24" s="63">
        <v>1883909340204</v>
      </c>
      <c r="M24" s="64">
        <v>-2777219513576</v>
      </c>
    </row>
    <row r="25" spans="1:13" ht="23.1" customHeight="1" x14ac:dyDescent="0.6">
      <c r="A25" s="6" t="s">
        <v>208</v>
      </c>
      <c r="B25" s="7">
        <v>348879435</v>
      </c>
      <c r="C25" s="7">
        <v>-13424080597</v>
      </c>
      <c r="D25" s="7">
        <v>-270569561</v>
      </c>
      <c r="E25" s="7">
        <f>Table8[[#This Row],[-1096037246.0000]]+Table8[[#This Row],[-14182989519]]+Table8[[#This Row],[198651314]]</f>
        <v>-13345770723</v>
      </c>
      <c r="F25" s="40">
        <f>(Table8[[#This Row],[-15080375451.0000]]/Table8[[#This Row],[Column2]])*100</f>
        <v>0.48054432347753939</v>
      </c>
      <c r="G25" s="7">
        <v>18723196349</v>
      </c>
      <c r="H25" s="7">
        <v>-21680657663</v>
      </c>
      <c r="I25" s="7">
        <v>7445542564</v>
      </c>
      <c r="J25" s="7">
        <f>Table8[[#This Row],[19096193427.0000]]+Table8[[#This Row],[-24201798801]]+Table8[[#This Row],[10071621649]]</f>
        <v>4488081250</v>
      </c>
      <c r="K25" s="40">
        <f>(Table8[[#This Row],[4966016275.0000]]/Table8[[#This Row],[Column1]])*100</f>
        <v>0.23823233709930045</v>
      </c>
      <c r="L25" s="63">
        <v>1883909340204</v>
      </c>
      <c r="M25" s="64">
        <v>-2777219513576</v>
      </c>
    </row>
    <row r="26" spans="1:13" ht="23.1" customHeight="1" x14ac:dyDescent="0.6">
      <c r="A26" s="6" t="s">
        <v>209</v>
      </c>
      <c r="B26" s="7">
        <v>0</v>
      </c>
      <c r="C26" s="7">
        <v>-8325672960</v>
      </c>
      <c r="D26" s="7">
        <v>-174906957</v>
      </c>
      <c r="E26" s="7">
        <f>Table8[[#This Row],[-1096037246.0000]]+Table8[[#This Row],[-14182989519]]+Table8[[#This Row],[198651314]]</f>
        <v>-8500579917</v>
      </c>
      <c r="F26" s="40">
        <f>(Table8[[#This Row],[-15080375451.0000]]/Table8[[#This Row],[Column2]])*100</f>
        <v>0.30608239195520032</v>
      </c>
      <c r="G26" s="7">
        <v>0</v>
      </c>
      <c r="H26" s="7">
        <v>-17914238329</v>
      </c>
      <c r="I26" s="7">
        <v>12102711202</v>
      </c>
      <c r="J26" s="7">
        <f>Table8[[#This Row],[19096193427.0000]]+Table8[[#This Row],[-24201798801]]+Table8[[#This Row],[10071621649]]</f>
        <v>-5811527127</v>
      </c>
      <c r="K26" s="40">
        <f>(Table8[[#This Row],[4966016275.0000]]/Table8[[#This Row],[Column1]])*100</f>
        <v>-0.30848231403591303</v>
      </c>
      <c r="L26" s="63">
        <v>1883909340204</v>
      </c>
      <c r="M26" s="64">
        <v>-2777219513576</v>
      </c>
    </row>
    <row r="27" spans="1:13" ht="23.1" customHeight="1" x14ac:dyDescent="0.6">
      <c r="A27" s="6" t="s">
        <v>210</v>
      </c>
      <c r="B27" s="7">
        <v>954398558</v>
      </c>
      <c r="C27" s="7">
        <v>5032891775</v>
      </c>
      <c r="D27" s="7">
        <v>-1318399864</v>
      </c>
      <c r="E27" s="7">
        <f>Table8[[#This Row],[-1096037246.0000]]+Table8[[#This Row],[-14182989519]]+Table8[[#This Row],[198651314]]</f>
        <v>4668890469</v>
      </c>
      <c r="F27" s="40">
        <f>(Table8[[#This Row],[-15080375451.0000]]/Table8[[#This Row],[Column2]])*100</f>
        <v>-0.16811384358265036</v>
      </c>
      <c r="G27" s="7">
        <v>24178096800</v>
      </c>
      <c r="H27" s="7">
        <v>-22955371454</v>
      </c>
      <c r="I27" s="7">
        <v>15655108993</v>
      </c>
      <c r="J27" s="7">
        <f>Table8[[#This Row],[19096193427.0000]]+Table8[[#This Row],[-24201798801]]+Table8[[#This Row],[10071621649]]</f>
        <v>16877834339</v>
      </c>
      <c r="K27" s="40">
        <f>(Table8[[#This Row],[4966016275.0000]]/Table8[[#This Row],[Column1]])*100</f>
        <v>0.89589419080922317</v>
      </c>
      <c r="L27" s="63">
        <v>1883909340204</v>
      </c>
      <c r="M27" s="64">
        <v>-2777219513576</v>
      </c>
    </row>
    <row r="28" spans="1:13" ht="23.1" customHeight="1" x14ac:dyDescent="0.6">
      <c r="A28" s="6" t="s">
        <v>211</v>
      </c>
      <c r="B28" s="7">
        <v>0</v>
      </c>
      <c r="C28" s="7">
        <v>105245631</v>
      </c>
      <c r="D28" s="7">
        <v>-766441239</v>
      </c>
      <c r="E28" s="7">
        <f>Table8[[#This Row],[-1096037246.0000]]+Table8[[#This Row],[-14182989519]]+Table8[[#This Row],[198651314]]</f>
        <v>-661195608</v>
      </c>
      <c r="F28" s="40">
        <f>(Table8[[#This Row],[-15080375451.0000]]/Table8[[#This Row],[Column2]])*100</f>
        <v>2.3807826668646444E-2</v>
      </c>
      <c r="G28" s="7">
        <v>8677989220</v>
      </c>
      <c r="H28" s="7">
        <v>-929357664</v>
      </c>
      <c r="I28" s="7">
        <v>19858319328</v>
      </c>
      <c r="J28" s="7">
        <f>Table8[[#This Row],[19096193427.0000]]+Table8[[#This Row],[-24201798801]]+Table8[[#This Row],[10071621649]]</f>
        <v>27606950884</v>
      </c>
      <c r="K28" s="40">
        <f>(Table8[[#This Row],[4966016275.0000]]/Table8[[#This Row],[Column1]])*100</f>
        <v>1.4654076125027635</v>
      </c>
      <c r="L28" s="63">
        <v>1883909340204</v>
      </c>
      <c r="M28" s="64">
        <v>-2777219513576</v>
      </c>
    </row>
    <row r="29" spans="1:13" ht="23.1" customHeight="1" x14ac:dyDescent="0.6">
      <c r="A29" s="6" t="s">
        <v>212</v>
      </c>
      <c r="B29" s="7">
        <v>0</v>
      </c>
      <c r="C29" s="7">
        <v>-2251280832</v>
      </c>
      <c r="D29" s="7">
        <v>-594907</v>
      </c>
      <c r="E29" s="7">
        <f>Table8[[#This Row],[-1096037246.0000]]+Table8[[#This Row],[-14182989519]]+Table8[[#This Row],[198651314]]</f>
        <v>-2251875739</v>
      </c>
      <c r="F29" s="40">
        <f>(Table8[[#This Row],[-15080375451.0000]]/Table8[[#This Row],[Column2]])*100</f>
        <v>8.108382243434703E-2</v>
      </c>
      <c r="G29" s="7">
        <v>3502835250</v>
      </c>
      <c r="H29" s="7">
        <v>-4152883958</v>
      </c>
      <c r="I29" s="7">
        <v>15521428064</v>
      </c>
      <c r="J29" s="7">
        <f>Table8[[#This Row],[19096193427.0000]]+Table8[[#This Row],[-24201798801]]+Table8[[#This Row],[10071621649]]</f>
        <v>14871379356</v>
      </c>
      <c r="K29" s="40">
        <f>(Table8[[#This Row],[4966016275.0000]]/Table8[[#This Row],[Column1]])*100</f>
        <v>0.78938933199352612</v>
      </c>
      <c r="L29" s="63">
        <v>1883909340204</v>
      </c>
      <c r="M29" s="64">
        <v>-2777219513576</v>
      </c>
    </row>
    <row r="30" spans="1:13" ht="23.1" customHeight="1" x14ac:dyDescent="0.6">
      <c r="A30" s="6" t="s">
        <v>213</v>
      </c>
      <c r="B30" s="7">
        <v>0</v>
      </c>
      <c r="C30" s="7">
        <v>-8260976949</v>
      </c>
      <c r="D30" s="7">
        <v>847390713</v>
      </c>
      <c r="E30" s="7">
        <f>Table8[[#This Row],[-1096037246.0000]]+Table8[[#This Row],[-14182989519]]+Table8[[#This Row],[198651314]]</f>
        <v>-7413586236</v>
      </c>
      <c r="F30" s="40">
        <f>(Table8[[#This Row],[-15080375451.0000]]/Table8[[#This Row],[Column2]])*100</f>
        <v>0.26694275334592216</v>
      </c>
      <c r="G30" s="7">
        <v>10863821824</v>
      </c>
      <c r="H30" s="7">
        <v>-4737879202</v>
      </c>
      <c r="I30" s="7">
        <v>-2909720575</v>
      </c>
      <c r="J30" s="7">
        <f>Table8[[#This Row],[19096193427.0000]]+Table8[[#This Row],[-24201798801]]+Table8[[#This Row],[10071621649]]</f>
        <v>3216222047</v>
      </c>
      <c r="K30" s="40">
        <f>(Table8[[#This Row],[4966016275.0000]]/Table8[[#This Row],[Column1]])*100</f>
        <v>0.17072063810946073</v>
      </c>
      <c r="L30" s="63">
        <v>1883909340204</v>
      </c>
      <c r="M30" s="64">
        <v>-2777219513576</v>
      </c>
    </row>
    <row r="31" spans="1:13" ht="23.1" customHeight="1" x14ac:dyDescent="0.6">
      <c r="A31" s="6" t="s">
        <v>214</v>
      </c>
      <c r="B31" s="7">
        <v>32877030</v>
      </c>
      <c r="C31" s="7">
        <v>-2792899296</v>
      </c>
      <c r="D31" s="7">
        <v>-35124174</v>
      </c>
      <c r="E31" s="7">
        <f>Table8[[#This Row],[-1096037246.0000]]+Table8[[#This Row],[-14182989519]]+Table8[[#This Row],[198651314]]</f>
        <v>-2795146440</v>
      </c>
      <c r="F31" s="40">
        <f>(Table8[[#This Row],[-15080375451.0000]]/Table8[[#This Row],[Column2]])*100</f>
        <v>0.10064549908051443</v>
      </c>
      <c r="G31" s="7">
        <v>1698646567</v>
      </c>
      <c r="H31" s="7">
        <v>-14848135251</v>
      </c>
      <c r="I31" s="7">
        <v>15546081471</v>
      </c>
      <c r="J31" s="7">
        <f>Table8[[#This Row],[19096193427.0000]]+Table8[[#This Row],[-24201798801]]+Table8[[#This Row],[10071621649]]</f>
        <v>2396592787</v>
      </c>
      <c r="K31" s="40">
        <f>(Table8[[#This Row],[4966016275.0000]]/Table8[[#This Row],[Column1]])*100</f>
        <v>0.1272138067291754</v>
      </c>
      <c r="L31" s="63">
        <v>1883909340204</v>
      </c>
      <c r="M31" s="64">
        <v>-2777219513576</v>
      </c>
    </row>
    <row r="32" spans="1:13" ht="23.1" customHeight="1" x14ac:dyDescent="0.6">
      <c r="A32" s="6" t="s">
        <v>215</v>
      </c>
      <c r="B32" s="7">
        <v>0</v>
      </c>
      <c r="C32" s="7">
        <v>12585202734</v>
      </c>
      <c r="D32" s="7">
        <v>2967778527</v>
      </c>
      <c r="E32" s="7">
        <f>Table8[[#This Row],[-1096037246.0000]]+Table8[[#This Row],[-14182989519]]+Table8[[#This Row],[198651314]]</f>
        <v>15552981261</v>
      </c>
      <c r="F32" s="40">
        <f>(Table8[[#This Row],[-15080375451.0000]]/Table8[[#This Row],[Column2]])*100</f>
        <v>-0.56001987545354992</v>
      </c>
      <c r="G32" s="7">
        <v>62985264320</v>
      </c>
      <c r="H32" s="7">
        <v>93391657790</v>
      </c>
      <c r="I32" s="7">
        <v>36808298255</v>
      </c>
      <c r="J32" s="7">
        <f>Table8[[#This Row],[19096193427.0000]]+Table8[[#This Row],[-24201798801]]+Table8[[#This Row],[10071621649]]</f>
        <v>193185220365</v>
      </c>
      <c r="K32" s="40">
        <f>(Table8[[#This Row],[4966016275.0000]]/Table8[[#This Row],[Column1]])*100</f>
        <v>10.254486043584286</v>
      </c>
      <c r="L32" s="63">
        <v>1883909340204</v>
      </c>
      <c r="M32" s="64">
        <v>-2777219513576</v>
      </c>
    </row>
    <row r="33" spans="1:13" ht="23.1" customHeight="1" x14ac:dyDescent="0.6">
      <c r="A33" s="6" t="s">
        <v>216</v>
      </c>
      <c r="B33" s="7">
        <v>560132592</v>
      </c>
      <c r="C33" s="7">
        <v>-2408228143</v>
      </c>
      <c r="D33" s="7">
        <v>-257285042</v>
      </c>
      <c r="E33" s="7">
        <f>Table8[[#This Row],[-1096037246.0000]]+Table8[[#This Row],[-14182989519]]+Table8[[#This Row],[198651314]]</f>
        <v>-2105380593</v>
      </c>
      <c r="F33" s="40">
        <f>(Table8[[#This Row],[-15080375451.0000]]/Table8[[#This Row],[Column2]])*100</f>
        <v>7.5808937057664283E-2</v>
      </c>
      <c r="G33" s="7">
        <v>29500316527</v>
      </c>
      <c r="H33" s="7">
        <v>-33737949605</v>
      </c>
      <c r="I33" s="7">
        <v>9665039906</v>
      </c>
      <c r="J33" s="7">
        <f>Table8[[#This Row],[19096193427.0000]]+Table8[[#This Row],[-24201798801]]+Table8[[#This Row],[10071621649]]</f>
        <v>5427406828</v>
      </c>
      <c r="K33" s="40">
        <f>(Table8[[#This Row],[4966016275.0000]]/Table8[[#This Row],[Column1]])*100</f>
        <v>0.28809278197072324</v>
      </c>
      <c r="L33" s="63">
        <v>1883909340204</v>
      </c>
      <c r="M33" s="64">
        <v>-2777219513576</v>
      </c>
    </row>
    <row r="34" spans="1:13" ht="23.1" customHeight="1" x14ac:dyDescent="0.6">
      <c r="A34" s="6" t="s">
        <v>217</v>
      </c>
      <c r="B34" s="7">
        <v>24558483751</v>
      </c>
      <c r="C34" s="7">
        <v>-687321162169</v>
      </c>
      <c r="D34" s="7">
        <v>-5543521</v>
      </c>
      <c r="E34" s="7">
        <f>Table8[[#This Row],[-1096037246.0000]]+Table8[[#This Row],[-14182989519]]+Table8[[#This Row],[198651314]]</f>
        <v>-662768221939</v>
      </c>
      <c r="F34" s="40">
        <f>(Table8[[#This Row],[-15080375451.0000]]/Table8[[#This Row],[Column2]])*100</f>
        <v>23.864452150763089</v>
      </c>
      <c r="G34" s="7">
        <v>1282771467931</v>
      </c>
      <c r="H34" s="7">
        <v>-2134169128249</v>
      </c>
      <c r="I34" s="7">
        <v>79819119747</v>
      </c>
      <c r="J34" s="7">
        <f>Table8[[#This Row],[19096193427.0000]]+Table8[[#This Row],[-24201798801]]+Table8[[#This Row],[10071621649]]</f>
        <v>-771578540571</v>
      </c>
      <c r="K34" s="40">
        <f>(Table8[[#This Row],[4966016275.0000]]/Table8[[#This Row],[Column1]])*100</f>
        <v>-40.956245829082697</v>
      </c>
      <c r="L34" s="63">
        <v>1883909340204</v>
      </c>
      <c r="M34" s="64">
        <v>-2777219513576</v>
      </c>
    </row>
    <row r="35" spans="1:13" ht="23.1" customHeight="1" x14ac:dyDescent="0.6">
      <c r="A35" s="6" t="s">
        <v>218</v>
      </c>
      <c r="B35" s="7">
        <v>0</v>
      </c>
      <c r="C35" s="7">
        <v>-21511125847</v>
      </c>
      <c r="D35" s="7">
        <v>-1133427405</v>
      </c>
      <c r="E35" s="7">
        <f>Table8[[#This Row],[-1096037246.0000]]+Table8[[#This Row],[-14182989519]]+Table8[[#This Row],[198651314]]</f>
        <v>-22644553252</v>
      </c>
      <c r="F35" s="40">
        <f>(Table8[[#This Row],[-15080375451.0000]]/Table8[[#This Row],[Column2]])*100</f>
        <v>0.81536778570457502</v>
      </c>
      <c r="G35" s="7">
        <v>32523307600</v>
      </c>
      <c r="H35" s="7">
        <v>-31050327540</v>
      </c>
      <c r="I35" s="7">
        <v>7258364197</v>
      </c>
      <c r="J35" s="7">
        <f>Table8[[#This Row],[19096193427.0000]]+Table8[[#This Row],[-24201798801]]+Table8[[#This Row],[10071621649]]</f>
        <v>8731344257</v>
      </c>
      <c r="K35" s="40">
        <f>(Table8[[#This Row],[4966016275.0000]]/Table8[[#This Row],[Column1]])*100</f>
        <v>0.4634694499712243</v>
      </c>
      <c r="L35" s="63">
        <v>1883909340204</v>
      </c>
      <c r="M35" s="64">
        <v>-2777219513576</v>
      </c>
    </row>
    <row r="36" spans="1:13" ht="23.1" customHeight="1" x14ac:dyDescent="0.6">
      <c r="A36" s="6" t="s">
        <v>219</v>
      </c>
      <c r="B36" s="7">
        <v>633696052</v>
      </c>
      <c r="C36" s="7">
        <v>-49191292638</v>
      </c>
      <c r="D36" s="7">
        <v>1129621908</v>
      </c>
      <c r="E36" s="7">
        <f>Table8[[#This Row],[-1096037246.0000]]+Table8[[#This Row],[-14182989519]]+Table8[[#This Row],[198651314]]</f>
        <v>-47427974678</v>
      </c>
      <c r="F36" s="40">
        <f>(Table8[[#This Row],[-15080375451.0000]]/Table8[[#This Row],[Column2]])*100</f>
        <v>1.7077503037176505</v>
      </c>
      <c r="G36" s="7">
        <v>18461217462</v>
      </c>
      <c r="H36" s="7">
        <v>-4559690049</v>
      </c>
      <c r="I36" s="7">
        <v>13097837618</v>
      </c>
      <c r="J36" s="7">
        <f>Table8[[#This Row],[19096193427.0000]]+Table8[[#This Row],[-24201798801]]+Table8[[#This Row],[10071621649]]</f>
        <v>26999365031</v>
      </c>
      <c r="K36" s="40">
        <f>(Table8[[#This Row],[4966016275.0000]]/Table8[[#This Row],[Column1]])*100</f>
        <v>1.4331562806560723</v>
      </c>
      <c r="L36" s="63">
        <v>1883909340204</v>
      </c>
      <c r="M36" s="64">
        <v>-2777219513576</v>
      </c>
    </row>
    <row r="37" spans="1:13" ht="23.1" customHeight="1" x14ac:dyDescent="0.6">
      <c r="A37" s="6" t="s">
        <v>220</v>
      </c>
      <c r="B37" s="7">
        <v>18859476</v>
      </c>
      <c r="C37" s="7">
        <v>17189524324</v>
      </c>
      <c r="D37" s="7">
        <v>-11646081746</v>
      </c>
      <c r="E37" s="7">
        <f>Table8[[#This Row],[-1096037246.0000]]+Table8[[#This Row],[-14182989519]]+Table8[[#This Row],[198651314]]</f>
        <v>5562302054</v>
      </c>
      <c r="F37" s="40">
        <f>(Table8[[#This Row],[-15080375451.0000]]/Table8[[#This Row],[Column2]])*100</f>
        <v>-0.20028312586778119</v>
      </c>
      <c r="G37" s="7">
        <v>942973815</v>
      </c>
      <c r="H37" s="7">
        <v>-26023350465</v>
      </c>
      <c r="I37" s="7">
        <v>52565167102</v>
      </c>
      <c r="J37" s="7">
        <f>Table8[[#This Row],[19096193427.0000]]+Table8[[#This Row],[-24201798801]]+Table8[[#This Row],[10071621649]]</f>
        <v>27484790452</v>
      </c>
      <c r="K37" s="40">
        <f>(Table8[[#This Row],[4966016275.0000]]/Table8[[#This Row],[Column1]])*100</f>
        <v>1.4589232011039235</v>
      </c>
      <c r="L37" s="63">
        <v>1883909340204</v>
      </c>
      <c r="M37" s="64">
        <v>-2777219513576</v>
      </c>
    </row>
    <row r="38" spans="1:13" ht="23.1" customHeight="1" x14ac:dyDescent="0.6">
      <c r="A38" s="6" t="s">
        <v>221</v>
      </c>
      <c r="B38" s="7">
        <v>203286687</v>
      </c>
      <c r="C38" s="7">
        <v>-8066459775</v>
      </c>
      <c r="D38" s="7">
        <v>2516533197</v>
      </c>
      <c r="E38" s="7">
        <f>Table8[[#This Row],[-1096037246.0000]]+Table8[[#This Row],[-14182989519]]+Table8[[#This Row],[198651314]]</f>
        <v>-5346639891</v>
      </c>
      <c r="F38" s="40">
        <f>(Table8[[#This Row],[-15080375451.0000]]/Table8[[#This Row],[Column2]])*100</f>
        <v>0.19251772734793896</v>
      </c>
      <c r="G38" s="7">
        <v>10604788859</v>
      </c>
      <c r="H38" s="7">
        <v>19839096784</v>
      </c>
      <c r="I38" s="7">
        <v>39831698972</v>
      </c>
      <c r="J38" s="7">
        <f>Table8[[#This Row],[19096193427.0000]]+Table8[[#This Row],[-24201798801]]+Table8[[#This Row],[10071621649]]</f>
        <v>70275584615</v>
      </c>
      <c r="K38" s="40">
        <f>(Table8[[#This Row],[4966016275.0000]]/Table8[[#This Row],[Column1]])*100</f>
        <v>3.7303060776475676</v>
      </c>
      <c r="L38" s="63">
        <v>1883909340204</v>
      </c>
      <c r="M38" s="64">
        <v>-2777219513576</v>
      </c>
    </row>
    <row r="39" spans="1:13" ht="23.1" customHeight="1" x14ac:dyDescent="0.6">
      <c r="A39" s="6" t="s">
        <v>222</v>
      </c>
      <c r="B39" s="7">
        <v>3726006434</v>
      </c>
      <c r="C39" s="7">
        <v>-388253236435</v>
      </c>
      <c r="D39" s="7">
        <v>45634725</v>
      </c>
      <c r="E39" s="7">
        <f>Table8[[#This Row],[-1096037246.0000]]+Table8[[#This Row],[-14182989519]]+Table8[[#This Row],[198651314]]</f>
        <v>-384481595276</v>
      </c>
      <c r="F39" s="40">
        <f>(Table8[[#This Row],[-15080375451.0000]]/Table8[[#This Row],[Column2]])*100</f>
        <v>13.844119753462856</v>
      </c>
      <c r="G39" s="7">
        <v>238784326013</v>
      </c>
      <c r="H39" s="7">
        <v>-291893425479</v>
      </c>
      <c r="I39" s="7">
        <v>52701129865</v>
      </c>
      <c r="J39" s="7">
        <f>Table8[[#This Row],[19096193427.0000]]+Table8[[#This Row],[-24201798801]]+Table8[[#This Row],[10071621649]]</f>
        <v>-407969601</v>
      </c>
      <c r="K39" s="40">
        <f>(Table8[[#This Row],[4966016275.0000]]/Table8[[#This Row],[Column1]])*100</f>
        <v>-2.1655479501780209E-2</v>
      </c>
      <c r="L39" s="63">
        <v>1883909340204</v>
      </c>
      <c r="M39" s="64">
        <v>-2777219513576</v>
      </c>
    </row>
    <row r="40" spans="1:13" ht="23.1" customHeight="1" x14ac:dyDescent="0.6">
      <c r="A40" s="6" t="s">
        <v>223</v>
      </c>
      <c r="B40" s="7">
        <v>219348411</v>
      </c>
      <c r="C40" s="7">
        <v>-2178889150</v>
      </c>
      <c r="D40" s="7">
        <v>-692401854</v>
      </c>
      <c r="E40" s="7">
        <f>Table8[[#This Row],[-1096037246.0000]]+Table8[[#This Row],[-14182989519]]+Table8[[#This Row],[198651314]]</f>
        <v>-2651942593</v>
      </c>
      <c r="F40" s="40">
        <f>(Table8[[#This Row],[-15080375451.0000]]/Table8[[#This Row],[Column2]])*100</f>
        <v>9.548912428550918E-2</v>
      </c>
      <c r="G40" s="7">
        <v>11120964433</v>
      </c>
      <c r="H40" s="7">
        <v>-4782125018</v>
      </c>
      <c r="I40" s="7">
        <v>22361466456</v>
      </c>
      <c r="J40" s="7">
        <f>Table8[[#This Row],[19096193427.0000]]+Table8[[#This Row],[-24201798801]]+Table8[[#This Row],[10071621649]]</f>
        <v>28700305871</v>
      </c>
      <c r="K40" s="40">
        <f>(Table8[[#This Row],[4966016275.0000]]/Table8[[#This Row],[Column1]])*100</f>
        <v>1.5234441094650644</v>
      </c>
      <c r="L40" s="63">
        <v>1883909340204</v>
      </c>
      <c r="M40" s="64">
        <v>-2777219513576</v>
      </c>
    </row>
    <row r="41" spans="1:13" ht="23.1" customHeight="1" x14ac:dyDescent="0.6">
      <c r="A41" s="6" t="s">
        <v>224</v>
      </c>
      <c r="B41" s="7">
        <v>796423905</v>
      </c>
      <c r="C41" s="7">
        <v>-16545571311</v>
      </c>
      <c r="D41" s="7">
        <v>-232145908</v>
      </c>
      <c r="E41" s="7">
        <f>Table8[[#This Row],[-1096037246.0000]]+Table8[[#This Row],[-14182989519]]+Table8[[#This Row],[198651314]]</f>
        <v>-15981293314</v>
      </c>
      <c r="F41" s="40">
        <f>(Table8[[#This Row],[-15080375451.0000]]/Table8[[#This Row],[Column2]])*100</f>
        <v>0.5754422088667448</v>
      </c>
      <c r="G41" s="7">
        <v>41360948155</v>
      </c>
      <c r="H41" s="7">
        <v>-52112066772</v>
      </c>
      <c r="I41" s="7">
        <v>8031583873</v>
      </c>
      <c r="J41" s="7">
        <f>Table8[[#This Row],[19096193427.0000]]+Table8[[#This Row],[-24201798801]]+Table8[[#This Row],[10071621649]]</f>
        <v>-2719534744</v>
      </c>
      <c r="K41" s="40">
        <f>(Table8[[#This Row],[4966016275.0000]]/Table8[[#This Row],[Column1]])*100</f>
        <v>-0.14435592445788895</v>
      </c>
      <c r="L41" s="63">
        <v>1883909340204</v>
      </c>
      <c r="M41" s="64">
        <v>-2777219513576</v>
      </c>
    </row>
    <row r="42" spans="1:13" ht="23.1" customHeight="1" x14ac:dyDescent="0.6">
      <c r="A42" s="6" t="s">
        <v>225</v>
      </c>
      <c r="B42" s="7">
        <v>13892724718</v>
      </c>
      <c r="C42" s="7">
        <v>-143517766201</v>
      </c>
      <c r="D42" s="7">
        <v>-315402826</v>
      </c>
      <c r="E42" s="7">
        <f>Table8[[#This Row],[-1096037246.0000]]+Table8[[#This Row],[-14182989519]]+Table8[[#This Row],[198651314]]</f>
        <v>-129940444309</v>
      </c>
      <c r="F42" s="40">
        <f>(Table8[[#This Row],[-15080375451.0000]]/Table8[[#This Row],[Column2]])*100</f>
        <v>4.678796316740776</v>
      </c>
      <c r="G42" s="7">
        <v>717790777087</v>
      </c>
      <c r="H42" s="7">
        <v>-410977766559</v>
      </c>
      <c r="I42" s="7">
        <v>25937972476</v>
      </c>
      <c r="J42" s="7">
        <f>Table8[[#This Row],[19096193427.0000]]+Table8[[#This Row],[-24201798801]]+Table8[[#This Row],[10071621649]]</f>
        <v>332750983004</v>
      </c>
      <c r="K42" s="40">
        <f>(Table8[[#This Row],[4966016275.0000]]/Table8[[#This Row],[Column1]])*100</f>
        <v>17.662791722661552</v>
      </c>
      <c r="L42" s="63">
        <v>1883909340204</v>
      </c>
      <c r="M42" s="64">
        <v>-2777219513576</v>
      </c>
    </row>
    <row r="43" spans="1:13" ht="23.1" customHeight="1" x14ac:dyDescent="0.6">
      <c r="A43" s="6" t="s">
        <v>226</v>
      </c>
      <c r="B43" s="7">
        <v>0</v>
      </c>
      <c r="C43" s="7">
        <v>-280311440489</v>
      </c>
      <c r="D43" s="7">
        <v>-204408820</v>
      </c>
      <c r="E43" s="7">
        <f>Table8[[#This Row],[-1096037246.0000]]+Table8[[#This Row],[-14182989519]]+Table8[[#This Row],[198651314]]</f>
        <v>-280515849309</v>
      </c>
      <c r="F43" s="40">
        <f>(Table8[[#This Row],[-15080375451.0000]]/Table8[[#This Row],[Column2]])*100</f>
        <v>10.100600544456153</v>
      </c>
      <c r="G43" s="7">
        <v>1620962578450</v>
      </c>
      <c r="H43" s="7">
        <v>-713311852198</v>
      </c>
      <c r="I43" s="7">
        <v>183118934476</v>
      </c>
      <c r="J43" s="7">
        <f>Table8[[#This Row],[19096193427.0000]]+Table8[[#This Row],[-24201798801]]+Table8[[#This Row],[10071621649]]</f>
        <v>1090769660728</v>
      </c>
      <c r="K43" s="40">
        <f>(Table8[[#This Row],[4966016275.0000]]/Table8[[#This Row],[Column1]])*100</f>
        <v>57.899264972585442</v>
      </c>
      <c r="L43" s="63">
        <v>1883909340204</v>
      </c>
      <c r="M43" s="64">
        <v>-2777219513576</v>
      </c>
    </row>
    <row r="44" spans="1:13" ht="23.1" customHeight="1" x14ac:dyDescent="0.6">
      <c r="A44" s="6" t="s">
        <v>227</v>
      </c>
      <c r="B44" s="7">
        <v>0</v>
      </c>
      <c r="C44" s="7">
        <v>-11059063175</v>
      </c>
      <c r="D44" s="7">
        <v>-1912574715</v>
      </c>
      <c r="E44" s="7">
        <f>Table8[[#This Row],[-1096037246.0000]]+Table8[[#This Row],[-14182989519]]+Table8[[#This Row],[198651314]]</f>
        <v>-12971637890</v>
      </c>
      <c r="F44" s="40">
        <f>(Table8[[#This Row],[-15080375451.0000]]/Table8[[#This Row],[Column2]])*100</f>
        <v>0.46707283405543537</v>
      </c>
      <c r="G44" s="7">
        <v>0</v>
      </c>
      <c r="H44" s="7">
        <v>-35614508163</v>
      </c>
      <c r="I44" s="7">
        <v>8948887655</v>
      </c>
      <c r="J44" s="7">
        <f>Table8[[#This Row],[19096193427.0000]]+Table8[[#This Row],[-24201798801]]+Table8[[#This Row],[10071621649]]</f>
        <v>-26665620508</v>
      </c>
      <c r="K44" s="40">
        <f>(Table8[[#This Row],[4966016275.0000]]/Table8[[#This Row],[Column1]])*100</f>
        <v>-1.4154407507270228</v>
      </c>
      <c r="L44" s="63">
        <v>1883909340204</v>
      </c>
      <c r="M44" s="64">
        <v>-2777219513576</v>
      </c>
    </row>
    <row r="45" spans="1:13" ht="23.1" customHeight="1" x14ac:dyDescent="0.6">
      <c r="A45" s="6" t="s">
        <v>228</v>
      </c>
      <c r="B45" s="7">
        <v>0</v>
      </c>
      <c r="C45" s="7">
        <v>-29390950514</v>
      </c>
      <c r="D45" s="7">
        <v>515943</v>
      </c>
      <c r="E45" s="7">
        <f>Table8[[#This Row],[-1096037246.0000]]+Table8[[#This Row],[-14182989519]]+Table8[[#This Row],[198651314]]</f>
        <v>-29390434571</v>
      </c>
      <c r="F45" s="40">
        <f>(Table8[[#This Row],[-15080375451.0000]]/Table8[[#This Row],[Column2]])*100</f>
        <v>1.0582683301528557</v>
      </c>
      <c r="G45" s="7">
        <v>17362176300</v>
      </c>
      <c r="H45" s="7">
        <v>-19385967500</v>
      </c>
      <c r="I45" s="7">
        <v>10503031635</v>
      </c>
      <c r="J45" s="7">
        <f>Table8[[#This Row],[19096193427.0000]]+Table8[[#This Row],[-24201798801]]+Table8[[#This Row],[10071621649]]</f>
        <v>8479240435</v>
      </c>
      <c r="K45" s="40">
        <f>(Table8[[#This Row],[4966016275.0000]]/Table8[[#This Row],[Column1]])*100</f>
        <v>0.45008749911934831</v>
      </c>
      <c r="L45" s="63">
        <v>1883909340204</v>
      </c>
      <c r="M45" s="64">
        <v>-2777219513576</v>
      </c>
    </row>
    <row r="46" spans="1:13" ht="23.1" customHeight="1" x14ac:dyDescent="0.6">
      <c r="A46" s="6" t="s">
        <v>229</v>
      </c>
      <c r="B46" s="7">
        <v>0</v>
      </c>
      <c r="C46" s="7">
        <v>0</v>
      </c>
      <c r="D46" s="7">
        <v>0</v>
      </c>
      <c r="E46" s="7">
        <f>Table8[[#This Row],[-1096037246.0000]]+Table8[[#This Row],[-14182989519]]+Table8[[#This Row],[198651314]]</f>
        <v>0</v>
      </c>
      <c r="F46" s="40">
        <f>(Table8[[#This Row],[-15080375451.0000]]/Table8[[#This Row],[Column2]])*100</f>
        <v>0</v>
      </c>
      <c r="G46" s="7">
        <v>0</v>
      </c>
      <c r="H46" s="7">
        <v>50690427306</v>
      </c>
      <c r="I46" s="7">
        <v>9394932891</v>
      </c>
      <c r="J46" s="7">
        <f>Table8[[#This Row],[19096193427.0000]]+Table8[[#This Row],[-24201798801]]+Table8[[#This Row],[10071621649]]</f>
        <v>60085360197</v>
      </c>
      <c r="K46" s="40">
        <f>(Table8[[#This Row],[4966016275.0000]]/Table8[[#This Row],[Column1]])*100</f>
        <v>3.189397648535127</v>
      </c>
      <c r="L46" s="63">
        <v>1883909340204</v>
      </c>
      <c r="M46" s="64">
        <v>-2777219513576</v>
      </c>
    </row>
    <row r="47" spans="1:13" ht="23.1" customHeight="1" x14ac:dyDescent="0.6">
      <c r="A47" s="6" t="s">
        <v>230</v>
      </c>
      <c r="B47" s="7">
        <v>314210988</v>
      </c>
      <c r="C47" s="7">
        <v>-6628276909</v>
      </c>
      <c r="D47" s="7">
        <v>-89741928</v>
      </c>
      <c r="E47" s="7">
        <f>Table8[[#This Row],[-1096037246.0000]]+Table8[[#This Row],[-14182989519]]+Table8[[#This Row],[198651314]]</f>
        <v>-6403807849</v>
      </c>
      <c r="F47" s="40">
        <f>(Table8[[#This Row],[-15080375451.0000]]/Table8[[#This Row],[Column2]])*100</f>
        <v>0.23058342409363014</v>
      </c>
      <c r="G47" s="7">
        <v>16234234402</v>
      </c>
      <c r="H47" s="7">
        <v>-7209351391</v>
      </c>
      <c r="I47" s="7">
        <v>15954913278</v>
      </c>
      <c r="J47" s="7">
        <f>Table8[[#This Row],[19096193427.0000]]+Table8[[#This Row],[-24201798801]]+Table8[[#This Row],[10071621649]]</f>
        <v>24979796289</v>
      </c>
      <c r="K47" s="40">
        <f>(Table8[[#This Row],[4966016275.0000]]/Table8[[#This Row],[Column1]])*100</f>
        <v>1.325955328948847</v>
      </c>
      <c r="L47" s="63">
        <v>1883909340204</v>
      </c>
      <c r="M47" s="64">
        <v>-2777219513576</v>
      </c>
    </row>
    <row r="48" spans="1:13" ht="23.1" customHeight="1" x14ac:dyDescent="0.6">
      <c r="A48" s="6" t="s">
        <v>231</v>
      </c>
      <c r="B48" s="7">
        <v>0</v>
      </c>
      <c r="C48" s="7">
        <v>3180562</v>
      </c>
      <c r="D48" s="7">
        <v>338911</v>
      </c>
      <c r="E48" s="7">
        <f>Table8[[#This Row],[-1096037246.0000]]+Table8[[#This Row],[-14182989519]]+Table8[[#This Row],[198651314]]</f>
        <v>3519473</v>
      </c>
      <c r="F48" s="40">
        <f>(Table8[[#This Row],[-15080375451.0000]]/Table8[[#This Row],[Column2]])*100</f>
        <v>-1.2672649687198333E-4</v>
      </c>
      <c r="G48" s="7">
        <v>8246067264</v>
      </c>
      <c r="H48" s="7">
        <v>3777150</v>
      </c>
      <c r="I48" s="7">
        <v>7587014379</v>
      </c>
      <c r="J48" s="7">
        <f>Table8[[#This Row],[19096193427.0000]]+Table8[[#This Row],[-24201798801]]+Table8[[#This Row],[10071621649]]</f>
        <v>15836858793</v>
      </c>
      <c r="K48" s="40">
        <f>(Table8[[#This Row],[4966016275.0000]]/Table8[[#This Row],[Column1]])*100</f>
        <v>0.84063805274648185</v>
      </c>
      <c r="L48" s="63">
        <v>1883909340204</v>
      </c>
      <c r="M48" s="64">
        <v>-2777219513576</v>
      </c>
    </row>
    <row r="49" spans="1:13" ht="23.1" customHeight="1" x14ac:dyDescent="0.6">
      <c r="A49" s="6" t="s">
        <v>232</v>
      </c>
      <c r="B49" s="7">
        <v>288859631</v>
      </c>
      <c r="C49" s="7">
        <v>-2091005886</v>
      </c>
      <c r="D49" s="7">
        <v>-104201230</v>
      </c>
      <c r="E49" s="7">
        <f>Table8[[#This Row],[-1096037246.0000]]+Table8[[#This Row],[-14182989519]]+Table8[[#This Row],[198651314]]</f>
        <v>-1906347485</v>
      </c>
      <c r="F49" s="40">
        <f>(Table8[[#This Row],[-15080375451.0000]]/Table8[[#This Row],[Column2]])*100</f>
        <v>6.8642304854950098E-2</v>
      </c>
      <c r="G49" s="7">
        <v>15502133556</v>
      </c>
      <c r="H49" s="7">
        <v>-8557473118</v>
      </c>
      <c r="I49" s="7">
        <v>4094065870</v>
      </c>
      <c r="J49" s="7">
        <f>Table8[[#This Row],[19096193427.0000]]+Table8[[#This Row],[-24201798801]]+Table8[[#This Row],[10071621649]]</f>
        <v>11038726308</v>
      </c>
      <c r="K49" s="40">
        <f>(Table8[[#This Row],[4966016275.0000]]/Table8[[#This Row],[Column1]])*100</f>
        <v>0.58594785175833708</v>
      </c>
      <c r="L49" s="63">
        <v>1883909340204</v>
      </c>
      <c r="M49" s="64">
        <v>-2777219513576</v>
      </c>
    </row>
    <row r="50" spans="1:13" ht="23.1" customHeight="1" x14ac:dyDescent="0.6">
      <c r="A50" s="6" t="s">
        <v>233</v>
      </c>
      <c r="B50" s="7">
        <v>211424047</v>
      </c>
      <c r="C50" s="7">
        <v>-24394110224</v>
      </c>
      <c r="D50" s="7">
        <v>-341568048</v>
      </c>
      <c r="E50" s="7">
        <f>Table8[[#This Row],[-1096037246.0000]]+Table8[[#This Row],[-14182989519]]+Table8[[#This Row],[198651314]]</f>
        <v>-24524254225</v>
      </c>
      <c r="F50" s="40">
        <f>(Table8[[#This Row],[-15080375451.0000]]/Table8[[#This Row],[Column2]])*100</f>
        <v>0.88305062329848416</v>
      </c>
      <c r="G50" s="7">
        <v>10930623256</v>
      </c>
      <c r="H50" s="7">
        <v>-32887661150</v>
      </c>
      <c r="I50" s="7">
        <v>54374888910</v>
      </c>
      <c r="J50" s="7">
        <f>Table8[[#This Row],[19096193427.0000]]+Table8[[#This Row],[-24201798801]]+Table8[[#This Row],[10071621649]]</f>
        <v>32417851016</v>
      </c>
      <c r="K50" s="40">
        <f>(Table8[[#This Row],[4966016275.0000]]/Table8[[#This Row],[Column1]])*100</f>
        <v>1.7207755343730935</v>
      </c>
      <c r="L50" s="63">
        <v>1883909340204</v>
      </c>
      <c r="M50" s="64">
        <v>-2777219513576</v>
      </c>
    </row>
    <row r="51" spans="1:13" ht="23.1" customHeight="1" x14ac:dyDescent="0.6">
      <c r="A51" s="6" t="s">
        <v>234</v>
      </c>
      <c r="B51" s="7">
        <v>208174177</v>
      </c>
      <c r="C51" s="7">
        <v>791006725</v>
      </c>
      <c r="D51" s="7">
        <v>80595010</v>
      </c>
      <c r="E51" s="7">
        <f>Table8[[#This Row],[-1096037246.0000]]+Table8[[#This Row],[-14182989519]]+Table8[[#This Row],[198651314]]</f>
        <v>1079775912</v>
      </c>
      <c r="F51" s="40">
        <f>(Table8[[#This Row],[-15080375451.0000]]/Table8[[#This Row],[Column2]])*100</f>
        <v>-3.8879746693471134E-2</v>
      </c>
      <c r="G51" s="7">
        <v>10762604978</v>
      </c>
      <c r="H51" s="7">
        <v>2461189577</v>
      </c>
      <c r="I51" s="7">
        <v>11486394419</v>
      </c>
      <c r="J51" s="7">
        <f>Table8[[#This Row],[19096193427.0000]]+Table8[[#This Row],[-24201798801]]+Table8[[#This Row],[10071621649]]</f>
        <v>24710188974</v>
      </c>
      <c r="K51" s="40">
        <f>(Table8[[#This Row],[4966016275.0000]]/Table8[[#This Row],[Column1]])*100</f>
        <v>1.3116442732495952</v>
      </c>
      <c r="L51" s="63">
        <v>1883909340204</v>
      </c>
      <c r="M51" s="64">
        <v>-2777219513576</v>
      </c>
    </row>
    <row r="52" spans="1:13" ht="23.1" customHeight="1" x14ac:dyDescent="0.6">
      <c r="A52" s="6" t="s">
        <v>235</v>
      </c>
      <c r="B52" s="7">
        <v>0</v>
      </c>
      <c r="C52" s="7">
        <v>-11021880891</v>
      </c>
      <c r="D52" s="7">
        <v>87695898</v>
      </c>
      <c r="E52" s="7">
        <f>Table8[[#This Row],[-1096037246.0000]]+Table8[[#This Row],[-14182989519]]+Table8[[#This Row],[198651314]]</f>
        <v>-10934184993</v>
      </c>
      <c r="F52" s="40">
        <f>(Table8[[#This Row],[-15080375451.0000]]/Table8[[#This Row],[Column2]])*100</f>
        <v>0.39370978561651176</v>
      </c>
      <c r="G52" s="7">
        <v>65164237650</v>
      </c>
      <c r="H52" s="7">
        <v>29579637494</v>
      </c>
      <c r="I52" s="7">
        <v>41849623419</v>
      </c>
      <c r="J52" s="7">
        <f>Table8[[#This Row],[19096193427.0000]]+Table8[[#This Row],[-24201798801]]+Table8[[#This Row],[10071621649]]</f>
        <v>136593498563</v>
      </c>
      <c r="K52" s="40">
        <f>(Table8[[#This Row],[4966016275.0000]]/Table8[[#This Row],[Column1]])*100</f>
        <v>7.250534601002026</v>
      </c>
      <c r="L52" s="63">
        <v>1883909340204</v>
      </c>
      <c r="M52" s="64">
        <v>-2777219513576</v>
      </c>
    </row>
    <row r="53" spans="1:13" ht="23.1" customHeight="1" x14ac:dyDescent="0.6">
      <c r="A53" s="6" t="s">
        <v>236</v>
      </c>
      <c r="B53" s="7">
        <v>205726730</v>
      </c>
      <c r="C53" s="7">
        <v>-45865126786</v>
      </c>
      <c r="D53" s="7">
        <v>-952026731</v>
      </c>
      <c r="E53" s="7">
        <f>Table8[[#This Row],[-1096037246.0000]]+Table8[[#This Row],[-14182989519]]+Table8[[#This Row],[198651314]]</f>
        <v>-46611426787</v>
      </c>
      <c r="F53" s="40">
        <f>(Table8[[#This Row],[-15080375451.0000]]/Table8[[#This Row],[Column2]])*100</f>
        <v>1.678348670645132</v>
      </c>
      <c r="G53" s="7">
        <v>10636071923</v>
      </c>
      <c r="H53" s="7">
        <v>-78479497918</v>
      </c>
      <c r="I53" s="7">
        <v>15197142464</v>
      </c>
      <c r="J53" s="7">
        <f>Table8[[#This Row],[19096193427.0000]]+Table8[[#This Row],[-24201798801]]+Table8[[#This Row],[10071621649]]</f>
        <v>-52646283531</v>
      </c>
      <c r="K53" s="40">
        <f>(Table8[[#This Row],[4966016275.0000]]/Table8[[#This Row],[Column1]])*100</f>
        <v>-2.7945231974538207</v>
      </c>
      <c r="L53" s="63">
        <v>1883909340204</v>
      </c>
      <c r="M53" s="64">
        <v>-2777219513576</v>
      </c>
    </row>
    <row r="54" spans="1:13" ht="23.1" customHeight="1" x14ac:dyDescent="0.6">
      <c r="A54" s="6" t="s">
        <v>237</v>
      </c>
      <c r="B54" s="7">
        <v>0</v>
      </c>
      <c r="C54" s="7">
        <v>32492992091</v>
      </c>
      <c r="D54" s="7">
        <v>-17265673868</v>
      </c>
      <c r="E54" s="7">
        <f>Table8[[#This Row],[-1096037246.0000]]+Table8[[#This Row],[-14182989519]]+Table8[[#This Row],[198651314]]</f>
        <v>15227318223</v>
      </c>
      <c r="F54" s="40">
        <f>(Table8[[#This Row],[-15080375451.0000]]/Table8[[#This Row],[Column2]])*100</f>
        <v>-0.54829364940594916</v>
      </c>
      <c r="G54" s="7">
        <v>12027000000</v>
      </c>
      <c r="H54" s="7">
        <v>-1888679186</v>
      </c>
      <c r="I54" s="7">
        <v>14914042456</v>
      </c>
      <c r="J54" s="7">
        <f>Table8[[#This Row],[19096193427.0000]]+Table8[[#This Row],[-24201798801]]+Table8[[#This Row],[10071621649]]</f>
        <v>25052363270</v>
      </c>
      <c r="K54" s="40">
        <f>(Table8[[#This Row],[4966016275.0000]]/Table8[[#This Row],[Column1]])*100</f>
        <v>1.329807264891377</v>
      </c>
      <c r="L54" s="63">
        <v>1883909340204</v>
      </c>
      <c r="M54" s="64">
        <v>-2777219513576</v>
      </c>
    </row>
    <row r="55" spans="1:13" ht="23.1" customHeight="1" x14ac:dyDescent="0.6">
      <c r="A55" s="6" t="s">
        <v>238</v>
      </c>
      <c r="B55" s="7">
        <v>118094037</v>
      </c>
      <c r="C55" s="7">
        <v>-243482850</v>
      </c>
      <c r="D55" s="7">
        <v>64682996</v>
      </c>
      <c r="E55" s="7">
        <f>Table8[[#This Row],[-1096037246.0000]]+Table8[[#This Row],[-14182989519]]+Table8[[#This Row],[198651314]]</f>
        <v>-60705817</v>
      </c>
      <c r="F55" s="40">
        <f>(Table8[[#This Row],[-15080375451.0000]]/Table8[[#This Row],[Column2]])*100</f>
        <v>2.1858487131913478E-3</v>
      </c>
      <c r="G55" s="7">
        <v>5679942220</v>
      </c>
      <c r="H55" s="7">
        <v>5857981655</v>
      </c>
      <c r="I55" s="7">
        <v>11962101325</v>
      </c>
      <c r="J55" s="7">
        <f>Table8[[#This Row],[19096193427.0000]]+Table8[[#This Row],[-24201798801]]+Table8[[#This Row],[10071621649]]</f>
        <v>23500025200</v>
      </c>
      <c r="K55" s="40">
        <f>(Table8[[#This Row],[4966016275.0000]]/Table8[[#This Row],[Column1]])*100</f>
        <v>1.2474074361484555</v>
      </c>
      <c r="L55" s="63">
        <v>1883909340204</v>
      </c>
      <c r="M55" s="64">
        <v>-2777219513576</v>
      </c>
    </row>
    <row r="56" spans="1:13" ht="23.1" customHeight="1" x14ac:dyDescent="0.6">
      <c r="A56" s="6" t="s">
        <v>239</v>
      </c>
      <c r="B56" s="7">
        <v>0</v>
      </c>
      <c r="C56" s="7">
        <v>577892035</v>
      </c>
      <c r="D56" s="7">
        <v>62716463</v>
      </c>
      <c r="E56" s="7">
        <f>Table8[[#This Row],[-1096037246.0000]]+Table8[[#This Row],[-14182989519]]+Table8[[#This Row],[198651314]]</f>
        <v>640608498</v>
      </c>
      <c r="F56" s="40">
        <f>(Table8[[#This Row],[-15080375451.0000]]/Table8[[#This Row],[Column2]])*100</f>
        <v>-2.3066541728822165E-2</v>
      </c>
      <c r="G56" s="7">
        <v>20682107880</v>
      </c>
      <c r="H56" s="7">
        <v>19945699761</v>
      </c>
      <c r="I56" s="7">
        <v>28419542498</v>
      </c>
      <c r="J56" s="7">
        <f>Table8[[#This Row],[19096193427.0000]]+Table8[[#This Row],[-24201798801]]+Table8[[#This Row],[10071621649]]</f>
        <v>69047350139</v>
      </c>
      <c r="K56" s="40">
        <f>(Table8[[#This Row],[4966016275.0000]]/Table8[[#This Row],[Column1]])*100</f>
        <v>3.6651100276154045</v>
      </c>
      <c r="L56" s="63">
        <v>1883909340204</v>
      </c>
      <c r="M56" s="64">
        <v>-2777219513576</v>
      </c>
    </row>
    <row r="57" spans="1:13" ht="23.1" customHeight="1" x14ac:dyDescent="0.6">
      <c r="A57" s="6" t="s">
        <v>240</v>
      </c>
      <c r="B57" s="7">
        <v>185517588</v>
      </c>
      <c r="C57" s="7">
        <v>5030882951</v>
      </c>
      <c r="D57" s="7">
        <v>196033060</v>
      </c>
      <c r="E57" s="7">
        <f>Table8[[#This Row],[-1096037246.0000]]+Table8[[#This Row],[-14182989519]]+Table8[[#This Row],[198651314]]</f>
        <v>5412433599</v>
      </c>
      <c r="F57" s="40">
        <f>(Table8[[#This Row],[-15080375451.0000]]/Table8[[#This Row],[Column2]])*100</f>
        <v>-0.19488677695595077</v>
      </c>
      <c r="G57" s="7">
        <v>9708753791</v>
      </c>
      <c r="H57" s="7">
        <v>11314969862</v>
      </c>
      <c r="I57" s="7">
        <v>10009919835</v>
      </c>
      <c r="J57" s="7">
        <f>Table8[[#This Row],[19096193427.0000]]+Table8[[#This Row],[-24201798801]]+Table8[[#This Row],[10071621649]]</f>
        <v>31033643488</v>
      </c>
      <c r="K57" s="40">
        <f>(Table8[[#This Row],[4966016275.0000]]/Table8[[#This Row],[Column1]])*100</f>
        <v>1.6473002615210512</v>
      </c>
      <c r="L57" s="63">
        <v>1883909340204</v>
      </c>
      <c r="M57" s="64">
        <v>-2777219513576</v>
      </c>
    </row>
    <row r="58" spans="1:13" ht="23.1" customHeight="1" x14ac:dyDescent="0.6">
      <c r="A58" s="6" t="s">
        <v>241</v>
      </c>
      <c r="B58" s="7">
        <v>0</v>
      </c>
      <c r="C58" s="7">
        <v>-118810515934</v>
      </c>
      <c r="D58" s="7">
        <v>-399733811</v>
      </c>
      <c r="E58" s="7">
        <f>Table8[[#This Row],[-1096037246.0000]]+Table8[[#This Row],[-14182989519]]+Table8[[#This Row],[198651314]]</f>
        <v>-119210249745</v>
      </c>
      <c r="F58" s="40">
        <f>(Table8[[#This Row],[-15080375451.0000]]/Table8[[#This Row],[Column2]])*100</f>
        <v>4.2924316627569219</v>
      </c>
      <c r="G58" s="7">
        <v>412843572900</v>
      </c>
      <c r="H58" s="7">
        <v>-803083286180</v>
      </c>
      <c r="I58" s="7">
        <f>'درآمد ناشی ازفروش'!K41</f>
        <v>313491529759</v>
      </c>
      <c r="J58" s="7">
        <f>Table8[[#This Row],[19096193427.0000]]+Table8[[#This Row],[-24201798801]]+Table8[[#This Row],[10071621649]]</f>
        <v>-76748183521</v>
      </c>
      <c r="K58" s="40">
        <f>(Table8[[#This Row],[4966016275.0000]]/Table8[[#This Row],[Column1]])*100</f>
        <v>-4.0738788158823658</v>
      </c>
      <c r="L58" s="63">
        <v>1883909340204</v>
      </c>
      <c r="M58" s="64">
        <v>-2777219513576</v>
      </c>
    </row>
    <row r="59" spans="1:13" ht="23.1" customHeight="1" x14ac:dyDescent="0.6">
      <c r="A59" s="6" t="s">
        <v>242</v>
      </c>
      <c r="B59" s="7">
        <v>0</v>
      </c>
      <c r="C59" s="7">
        <v>-608472737493</v>
      </c>
      <c r="D59" s="7">
        <v>0</v>
      </c>
      <c r="E59" s="7">
        <f>Table8[[#This Row],[-1096037246.0000]]+Table8[[#This Row],[-14182989519]]+Table8[[#This Row],[198651314]]</f>
        <v>-608472737493</v>
      </c>
      <c r="F59" s="40">
        <f>(Table8[[#This Row],[-15080375451.0000]]/Table8[[#This Row],[Column2]])*100</f>
        <v>21.909421798261782</v>
      </c>
      <c r="G59" s="7">
        <v>0</v>
      </c>
      <c r="H59" s="7">
        <v>-1254652057097</v>
      </c>
      <c r="I59" s="7">
        <f>'درآمد ناشی ازفروش'!K34</f>
        <v>87545566835</v>
      </c>
      <c r="J59" s="7">
        <f>Table8[[#This Row],[19096193427.0000]]+Table8[[#This Row],[-24201798801]]+Table8[[#This Row],[10071621649]]</f>
        <v>-1167106490262</v>
      </c>
      <c r="K59" s="40">
        <f>(Table8[[#This Row],[4966016275.0000]]/Table8[[#This Row],[Column1]])*100</f>
        <v>-61.951308661998524</v>
      </c>
      <c r="L59" s="63">
        <v>1883909340204</v>
      </c>
      <c r="M59" s="64">
        <v>-2777219513576</v>
      </c>
    </row>
    <row r="60" spans="1:13" ht="23.1" customHeight="1" x14ac:dyDescent="0.6">
      <c r="A60" s="6" t="s">
        <v>243</v>
      </c>
      <c r="B60" s="7">
        <v>1838117583</v>
      </c>
      <c r="C60" s="7">
        <v>-2200735809</v>
      </c>
      <c r="D60" s="7">
        <v>1127217011</v>
      </c>
      <c r="E60" s="7">
        <f>Table8[[#This Row],[-1096037246.0000]]+Table8[[#This Row],[-14182989519]]+Table8[[#This Row],[198651314]]</f>
        <v>764598785</v>
      </c>
      <c r="F60" s="40">
        <f>(Table8[[#This Row],[-15080375451.0000]]/Table8[[#This Row],[Column2]])*100</f>
        <v>-2.7531089323777951E-2</v>
      </c>
      <c r="G60" s="7">
        <v>91293173280</v>
      </c>
      <c r="H60" s="7">
        <v>89560168245</v>
      </c>
      <c r="I60" s="7">
        <v>6948716273</v>
      </c>
      <c r="J60" s="7">
        <f>Table8[[#This Row],[19096193427.0000]]+Table8[[#This Row],[-24201798801]]+Table8[[#This Row],[10071621649]]</f>
        <v>187802057798</v>
      </c>
      <c r="K60" s="40">
        <f>(Table8[[#This Row],[4966016275.0000]]/Table8[[#This Row],[Column1]])*100</f>
        <v>9.9687417961239984</v>
      </c>
      <c r="L60" s="63">
        <v>1883909340204</v>
      </c>
      <c r="M60" s="64">
        <v>-2777219513576</v>
      </c>
    </row>
    <row r="61" spans="1:13" ht="23.1" customHeight="1" x14ac:dyDescent="0.6">
      <c r="A61" s="6" t="s">
        <v>244</v>
      </c>
      <c r="B61" s="7">
        <v>12061843</v>
      </c>
      <c r="C61" s="7">
        <v>190106425</v>
      </c>
      <c r="D61" s="7">
        <v>-818530670</v>
      </c>
      <c r="E61" s="7">
        <f>Table8[[#This Row],[-1096037246.0000]]+Table8[[#This Row],[-14182989519]]+Table8[[#This Row],[198651314]]</f>
        <v>-616362402</v>
      </c>
      <c r="F61" s="40">
        <f>(Table8[[#This Row],[-15080375451.0000]]/Table8[[#This Row],[Column2]])*100</f>
        <v>2.219350681453193E-2</v>
      </c>
      <c r="G61" s="7">
        <v>635257077</v>
      </c>
      <c r="H61" s="7">
        <v>-1229313520</v>
      </c>
      <c r="I61" s="7">
        <v>9636944391</v>
      </c>
      <c r="J61" s="7">
        <f>Table8[[#This Row],[19096193427.0000]]+Table8[[#This Row],[-24201798801]]+Table8[[#This Row],[10071621649]]</f>
        <v>9042887948</v>
      </c>
      <c r="K61" s="40">
        <f>(Table8[[#This Row],[4966016275.0000]]/Table8[[#This Row],[Column1]])*100</f>
        <v>0.4800065350820325</v>
      </c>
      <c r="L61" s="63">
        <v>1883909340204</v>
      </c>
      <c r="M61" s="64">
        <v>-2777219513576</v>
      </c>
    </row>
    <row r="62" spans="1:13" ht="23.1" customHeight="1" x14ac:dyDescent="0.6">
      <c r="A62" s="6" t="s">
        <v>245</v>
      </c>
      <c r="B62" s="7">
        <v>2592948114</v>
      </c>
      <c r="C62" s="7">
        <v>-13615303753</v>
      </c>
      <c r="D62" s="7">
        <v>-220139294</v>
      </c>
      <c r="E62" s="7">
        <f>Table8[[#This Row],[-1096037246.0000]]+Table8[[#This Row],[-14182989519]]+Table8[[#This Row],[198651314]]</f>
        <v>-11242494933</v>
      </c>
      <c r="F62" s="40">
        <f>(Table8[[#This Row],[-15080375451.0000]]/Table8[[#This Row],[Column2]])*100</f>
        <v>0.40481117455940502</v>
      </c>
      <c r="G62" s="7">
        <v>131376037755</v>
      </c>
      <c r="H62" s="7">
        <v>-69372895260</v>
      </c>
      <c r="I62" s="7">
        <v>67220906143</v>
      </c>
      <c r="J62" s="7">
        <f>Table8[[#This Row],[19096193427.0000]]+Table8[[#This Row],[-24201798801]]+Table8[[#This Row],[10071621649]]</f>
        <v>129224048638</v>
      </c>
      <c r="K62" s="40">
        <f>(Table8[[#This Row],[4966016275.0000]]/Table8[[#This Row],[Column1]])*100</f>
        <v>6.8593560146586947</v>
      </c>
      <c r="L62" s="63">
        <v>1883909340204</v>
      </c>
      <c r="M62" s="64">
        <v>-2777219513576</v>
      </c>
    </row>
    <row r="63" spans="1:13" ht="23.1" customHeight="1" x14ac:dyDescent="0.6">
      <c r="A63" s="6" t="s">
        <v>246</v>
      </c>
      <c r="B63" s="7">
        <v>310338546</v>
      </c>
      <c r="C63" s="7">
        <v>-17816384004</v>
      </c>
      <c r="D63" s="7">
        <v>-8758074</v>
      </c>
      <c r="E63" s="7">
        <f>Table8[[#This Row],[-1096037246.0000]]+Table8[[#This Row],[-14182989519]]+Table8[[#This Row],[198651314]]</f>
        <v>-17514803532</v>
      </c>
      <c r="F63" s="40">
        <f>(Table8[[#This Row],[-15080375451.0000]]/Table8[[#This Row],[Column2]])*100</f>
        <v>0.63065967405102996</v>
      </c>
      <c r="G63" s="7">
        <v>16189327466</v>
      </c>
      <c r="H63" s="7">
        <v>-11948027115</v>
      </c>
      <c r="I63" s="7">
        <v>15602503541</v>
      </c>
      <c r="J63" s="7">
        <f>Table8[[#This Row],[19096193427.0000]]+Table8[[#This Row],[-24201798801]]+Table8[[#This Row],[10071621649]]</f>
        <v>19843803892</v>
      </c>
      <c r="K63" s="40">
        <f>(Table8[[#This Row],[4966016275.0000]]/Table8[[#This Row],[Column1]])*100</f>
        <v>1.0533311486130859</v>
      </c>
      <c r="L63" s="63">
        <v>1883909340204</v>
      </c>
      <c r="M63" s="64">
        <v>-2777219513576</v>
      </c>
    </row>
    <row r="64" spans="1:13" ht="23.1" customHeight="1" x14ac:dyDescent="0.6">
      <c r="A64" s="6" t="s">
        <v>247</v>
      </c>
      <c r="B64" s="7">
        <v>51149975</v>
      </c>
      <c r="C64" s="7">
        <v>394299610</v>
      </c>
      <c r="D64" s="7">
        <v>-672263853</v>
      </c>
      <c r="E64" s="7">
        <f>Table8[[#This Row],[-1096037246.0000]]+Table8[[#This Row],[-14182989519]]+Table8[[#This Row],[198651314]]</f>
        <v>-226814268</v>
      </c>
      <c r="F64" s="40">
        <f>(Table8[[#This Row],[-15080375451.0000]]/Table8[[#This Row],[Column2]])*100</f>
        <v>8.1669550027015942E-3</v>
      </c>
      <c r="G64" s="7">
        <v>2739933627</v>
      </c>
      <c r="H64" s="7">
        <v>-4561785547</v>
      </c>
      <c r="I64" s="7">
        <v>-3308220805</v>
      </c>
      <c r="J64" s="7">
        <f>Table8[[#This Row],[19096193427.0000]]+Table8[[#This Row],[-24201798801]]+Table8[[#This Row],[10071621649]]</f>
        <v>-5130072725</v>
      </c>
      <c r="K64" s="40">
        <f>(Table8[[#This Row],[4966016275.0000]]/Table8[[#This Row],[Column1]])*100</f>
        <v>-0.27230995757176341</v>
      </c>
      <c r="L64" s="63">
        <v>1883909340204</v>
      </c>
      <c r="M64" s="64">
        <v>-2777219513576</v>
      </c>
    </row>
    <row r="65" spans="1:13" ht="23.1" customHeight="1" x14ac:dyDescent="0.6">
      <c r="A65" s="6" t="s">
        <v>248</v>
      </c>
      <c r="B65" s="7">
        <v>0</v>
      </c>
      <c r="C65" s="7">
        <v>-61601148280</v>
      </c>
      <c r="D65" s="7">
        <v>326382721</v>
      </c>
      <c r="E65" s="7">
        <f>Table8[[#This Row],[-1096037246.0000]]+Table8[[#This Row],[-14182989519]]+Table8[[#This Row],[198651314]]</f>
        <v>-61274765559</v>
      </c>
      <c r="F65" s="40">
        <f>(Table8[[#This Row],[-15080375451.0000]]/Table8[[#This Row],[Column2]])*100</f>
        <v>2.2063349785448345</v>
      </c>
      <c r="G65" s="7">
        <v>39559879352</v>
      </c>
      <c r="H65" s="7">
        <v>92372719716</v>
      </c>
      <c r="I65" s="7">
        <v>136757569646</v>
      </c>
      <c r="J65" s="7">
        <f>Table8[[#This Row],[19096193427.0000]]+Table8[[#This Row],[-24201798801]]+Table8[[#This Row],[10071621649]]</f>
        <v>268690168714</v>
      </c>
      <c r="K65" s="40">
        <f>(Table8[[#This Row],[4966016275.0000]]/Table8[[#This Row],[Column1]])*100</f>
        <v>14.262372555831416</v>
      </c>
      <c r="L65" s="63">
        <v>1883909340204</v>
      </c>
      <c r="M65" s="64">
        <v>-2777219513576</v>
      </c>
    </row>
    <row r="66" spans="1:13" ht="23.1" customHeight="1" x14ac:dyDescent="0.6">
      <c r="A66" s="6" t="s">
        <v>249</v>
      </c>
      <c r="B66" s="7">
        <v>4030451684</v>
      </c>
      <c r="C66" s="7">
        <v>-80684645936</v>
      </c>
      <c r="D66" s="7">
        <v>-53688645</v>
      </c>
      <c r="E66" s="7">
        <f>Table8[[#This Row],[-1096037246.0000]]+Table8[[#This Row],[-14182989519]]+Table8[[#This Row],[198651314]]</f>
        <v>-76707882897</v>
      </c>
      <c r="F66" s="40">
        <f>(Table8[[#This Row],[-15080375451.0000]]/Table8[[#This Row],[Column2]])*100</f>
        <v>2.7620388853681028</v>
      </c>
      <c r="G66" s="7">
        <v>208240003632</v>
      </c>
      <c r="H66" s="7">
        <v>-95608248546</v>
      </c>
      <c r="I66" s="7">
        <v>11264981478</v>
      </c>
      <c r="J66" s="7">
        <f>Table8[[#This Row],[19096193427.0000]]+Table8[[#This Row],[-24201798801]]+Table8[[#This Row],[10071621649]]</f>
        <v>123896736564</v>
      </c>
      <c r="K66" s="40">
        <f>(Table8[[#This Row],[4966016275.0000]]/Table8[[#This Row],[Column1]])*100</f>
        <v>6.5765763733929878</v>
      </c>
      <c r="L66" s="63">
        <v>1883909340204</v>
      </c>
      <c r="M66" s="64">
        <v>-2777219513576</v>
      </c>
    </row>
    <row r="67" spans="1:13" ht="23.1" customHeight="1" x14ac:dyDescent="0.6">
      <c r="A67" s="6" t="s">
        <v>250</v>
      </c>
      <c r="B67" s="7">
        <v>28114772</v>
      </c>
      <c r="C67" s="7">
        <v>-544433850</v>
      </c>
      <c r="D67" s="7">
        <v>-84766988</v>
      </c>
      <c r="E67" s="7">
        <f>Table8[[#This Row],[-1096037246.0000]]+Table8[[#This Row],[-14182989519]]+Table8[[#This Row],[198651314]]</f>
        <v>-601086066</v>
      </c>
      <c r="F67" s="40">
        <f>(Table8[[#This Row],[-15080375451.0000]]/Table8[[#This Row],[Column2]])*100</f>
        <v>2.1643448170433972E-2</v>
      </c>
      <c r="G67" s="7">
        <v>4251741309</v>
      </c>
      <c r="H67" s="7">
        <v>-365427898</v>
      </c>
      <c r="I67" s="7">
        <v>15680228055</v>
      </c>
      <c r="J67" s="7">
        <f>Table8[[#This Row],[19096193427.0000]]+Table8[[#This Row],[-24201798801]]+Table8[[#This Row],[10071621649]]</f>
        <v>19566541466</v>
      </c>
      <c r="K67" s="40">
        <f>(Table8[[#This Row],[4966016275.0000]]/Table8[[#This Row],[Column1]])*100</f>
        <v>1.0386137511203819</v>
      </c>
      <c r="L67" s="63">
        <v>1883909340204</v>
      </c>
      <c r="M67" s="64">
        <v>-2777219513576</v>
      </c>
    </row>
    <row r="68" spans="1:13" ht="23.1" customHeight="1" x14ac:dyDescent="0.6">
      <c r="A68" s="6" t="s">
        <v>251</v>
      </c>
      <c r="B68" s="7">
        <v>487018313</v>
      </c>
      <c r="C68" s="7">
        <v>-12534055267</v>
      </c>
      <c r="D68" s="7">
        <v>-590047921</v>
      </c>
      <c r="E68" s="7">
        <f>Table8[[#This Row],[-1096037246.0000]]+Table8[[#This Row],[-14182989519]]+Table8[[#This Row],[198651314]]</f>
        <v>-12637084875</v>
      </c>
      <c r="F68" s="40">
        <f>(Table8[[#This Row],[-15080375451.0000]]/Table8[[#This Row],[Column2]])*100</f>
        <v>0.4550265045029967</v>
      </c>
      <c r="G68" s="7">
        <v>24675594487</v>
      </c>
      <c r="H68" s="7">
        <v>-15230330154</v>
      </c>
      <c r="I68" s="7">
        <v>12917867003</v>
      </c>
      <c r="J68" s="7">
        <f>Table8[[#This Row],[19096193427.0000]]+Table8[[#This Row],[-24201798801]]+Table8[[#This Row],[10071621649]]</f>
        <v>22363131336</v>
      </c>
      <c r="K68" s="40">
        <f>(Table8[[#This Row],[4966016275.0000]]/Table8[[#This Row],[Column1]])*100</f>
        <v>1.187059847241821</v>
      </c>
      <c r="L68" s="63">
        <v>1883909340204</v>
      </c>
      <c r="M68" s="64">
        <v>-2777219513576</v>
      </c>
    </row>
    <row r="69" spans="1:13" ht="23.1" customHeight="1" x14ac:dyDescent="0.6">
      <c r="A69" s="6" t="s">
        <v>252</v>
      </c>
      <c r="B69" s="7">
        <v>0</v>
      </c>
      <c r="C69" s="7">
        <v>-55335355140</v>
      </c>
      <c r="D69" s="7">
        <v>-2493526</v>
      </c>
      <c r="E69" s="7">
        <f>Table8[[#This Row],[-1096037246.0000]]+Table8[[#This Row],[-14182989519]]+Table8[[#This Row],[198651314]]</f>
        <v>-55337848666</v>
      </c>
      <c r="F69" s="40">
        <f>(Table8[[#This Row],[-15080375451.0000]]/Table8[[#This Row],[Column2]])*100</f>
        <v>1.9925630075508849</v>
      </c>
      <c r="G69" s="7">
        <v>195491860200</v>
      </c>
      <c r="H69" s="7">
        <v>-170803284752</v>
      </c>
      <c r="I69" s="7">
        <v>1948660245</v>
      </c>
      <c r="J69" s="7">
        <f>Table8[[#This Row],[19096193427.0000]]+Table8[[#This Row],[-24201798801]]+Table8[[#This Row],[10071621649]]</f>
        <v>26637235693</v>
      </c>
      <c r="K69" s="40">
        <f>(Table8[[#This Row],[4966016275.0000]]/Table8[[#This Row],[Column1]])*100</f>
        <v>1.4139340532233666</v>
      </c>
      <c r="L69" s="63">
        <v>1883909340204</v>
      </c>
      <c r="M69" s="64">
        <v>-2777219513576</v>
      </c>
    </row>
    <row r="70" spans="1:13" ht="23.1" customHeight="1" x14ac:dyDescent="0.6">
      <c r="A70" s="6" t="s">
        <v>253</v>
      </c>
      <c r="B70" s="7">
        <v>706613941</v>
      </c>
      <c r="C70" s="7">
        <v>-21223118920</v>
      </c>
      <c r="D70" s="7">
        <v>-177867305</v>
      </c>
      <c r="E70" s="7">
        <f>Table8[[#This Row],[-1096037246.0000]]+Table8[[#This Row],[-14182989519]]+Table8[[#This Row],[198651314]]</f>
        <v>-20694372284</v>
      </c>
      <c r="F70" s="40">
        <f>(Table8[[#This Row],[-15080375451.0000]]/Table8[[#This Row],[Column2]])*100</f>
        <v>0.74514715825806432</v>
      </c>
      <c r="G70" s="7">
        <v>36508386941</v>
      </c>
      <c r="H70" s="7">
        <v>-34935496104</v>
      </c>
      <c r="I70" s="7">
        <v>5342454488</v>
      </c>
      <c r="J70" s="7">
        <f>Table8[[#This Row],[19096193427.0000]]+Table8[[#This Row],[-24201798801]]+Table8[[#This Row],[10071621649]]</f>
        <v>6915345325</v>
      </c>
      <c r="K70" s="40">
        <f>(Table8[[#This Row],[4966016275.0000]]/Table8[[#This Row],[Column1]])*100</f>
        <v>0.36707420985827105</v>
      </c>
      <c r="L70" s="63">
        <v>1883909340204</v>
      </c>
      <c r="M70" s="64">
        <v>-2777219513576</v>
      </c>
    </row>
    <row r="71" spans="1:13" ht="23.1" customHeight="1" x14ac:dyDescent="0.6">
      <c r="A71" s="6" t="s">
        <v>254</v>
      </c>
      <c r="B71" s="7">
        <v>0</v>
      </c>
      <c r="C71" s="7">
        <v>-39057881903</v>
      </c>
      <c r="D71" s="7">
        <v>3331332</v>
      </c>
      <c r="E71" s="7">
        <f>Table8[[#This Row],[-1096037246.0000]]+Table8[[#This Row],[-14182989519]]+Table8[[#This Row],[198651314]]</f>
        <v>-39054550571</v>
      </c>
      <c r="F71" s="40">
        <f>(Table8[[#This Row],[-15080375451.0000]]/Table8[[#This Row],[Column2]])*100</f>
        <v>1.4062464410928981</v>
      </c>
      <c r="G71" s="7">
        <v>154378677600</v>
      </c>
      <c r="H71" s="7">
        <v>33930050057</v>
      </c>
      <c r="I71" s="7">
        <v>7554798753</v>
      </c>
      <c r="J71" s="7">
        <f>Table8[[#This Row],[19096193427.0000]]+Table8[[#This Row],[-24201798801]]+Table8[[#This Row],[10071621649]]</f>
        <v>195863526410</v>
      </c>
      <c r="K71" s="40">
        <f>(Table8[[#This Row],[4966016275.0000]]/Table8[[#This Row],[Column1]])*100</f>
        <v>10.396653502911708</v>
      </c>
      <c r="L71" s="63">
        <v>1883909340204</v>
      </c>
      <c r="M71" s="64">
        <v>-2777219513576</v>
      </c>
    </row>
    <row r="72" spans="1:13" ht="23.1" customHeight="1" x14ac:dyDescent="0.6">
      <c r="A72" s="6" t="s">
        <v>255</v>
      </c>
      <c r="B72" s="7">
        <v>532195305</v>
      </c>
      <c r="C72" s="7">
        <v>4157327921</v>
      </c>
      <c r="D72" s="7">
        <v>-14550750</v>
      </c>
      <c r="E72" s="7">
        <f>Table8[[#This Row],[-1096037246.0000]]+Table8[[#This Row],[-14182989519]]+Table8[[#This Row],[198651314]]</f>
        <v>4674972476</v>
      </c>
      <c r="F72" s="40">
        <f>(Table8[[#This Row],[-15080375451.0000]]/Table8[[#This Row],[Column2]])*100</f>
        <v>-0.16833283984744937</v>
      </c>
      <c r="G72" s="7">
        <v>27496757420</v>
      </c>
      <c r="H72" s="7">
        <v>-36229077637</v>
      </c>
      <c r="I72" s="7">
        <v>14721069865</v>
      </c>
      <c r="J72" s="7">
        <f>Table8[[#This Row],[19096193427.0000]]+Table8[[#This Row],[-24201798801]]+Table8[[#This Row],[10071621649]]</f>
        <v>5988749648</v>
      </c>
      <c r="K72" s="40">
        <f>(Table8[[#This Row],[4966016275.0000]]/Table8[[#This Row],[Column1]])*100</f>
        <v>0.3178894822694337</v>
      </c>
      <c r="L72" s="63">
        <v>1883909340204</v>
      </c>
      <c r="M72" s="64">
        <v>-2777219513576</v>
      </c>
    </row>
    <row r="73" spans="1:13" ht="23.1" customHeight="1" x14ac:dyDescent="0.6">
      <c r="A73" s="6" t="s">
        <v>344</v>
      </c>
      <c r="B73" s="7">
        <v>0</v>
      </c>
      <c r="C73" s="7">
        <v>0</v>
      </c>
      <c r="D73" s="7">
        <v>41328197</v>
      </c>
      <c r="E73" s="7">
        <f>Table8[[#This Row],[-1096037246.0000]]+Table8[[#This Row],[-14182989519]]+Table8[[#This Row],[198651314]]</f>
        <v>41328197</v>
      </c>
      <c r="F73" s="40">
        <f>(Table8[[#This Row],[-15080375451.0000]]/Table8[[#This Row],[Column2]])*100</f>
        <v>-1.4881141659121154E-3</v>
      </c>
      <c r="G73" s="7">
        <v>0</v>
      </c>
      <c r="H73" s="7">
        <v>0</v>
      </c>
      <c r="I73" s="7">
        <v>-599608427</v>
      </c>
      <c r="J73" s="7">
        <f>Table8[[#This Row],[19096193427.0000]]+Table8[[#This Row],[-24201798801]]+Table8[[#This Row],[10071621649]]</f>
        <v>-599608427</v>
      </c>
      <c r="K73" s="40">
        <f>(Table8[[#This Row],[4966016275.0000]]/Table8[[#This Row],[Column1]])*100</f>
        <v>-3.1827881215083897E-2</v>
      </c>
      <c r="L73" s="63">
        <v>1883909340204</v>
      </c>
      <c r="M73" s="64">
        <v>-2777219513576</v>
      </c>
    </row>
    <row r="74" spans="1:13" ht="23.1" customHeight="1" x14ac:dyDescent="0.6">
      <c r="A74" s="6" t="s">
        <v>256</v>
      </c>
      <c r="B74" s="7">
        <v>0</v>
      </c>
      <c r="C74" s="7">
        <v>-9369566828</v>
      </c>
      <c r="D74" s="7">
        <v>-421284573</v>
      </c>
      <c r="E74" s="7">
        <f>Table8[[#This Row],[-1096037246.0000]]+Table8[[#This Row],[-14182989519]]+Table8[[#This Row],[198651314]]</f>
        <v>-9790851401</v>
      </c>
      <c r="F74" s="40">
        <f>(Table8[[#This Row],[-15080375451.0000]]/Table8[[#This Row],[Column2]])*100</f>
        <v>0.35254150250417604</v>
      </c>
      <c r="G74" s="7">
        <v>34152265400</v>
      </c>
      <c r="H74" s="7">
        <v>-60017023968</v>
      </c>
      <c r="I74" s="7">
        <v>4684450799</v>
      </c>
      <c r="J74" s="7">
        <f>Table8[[#This Row],[19096193427.0000]]+Table8[[#This Row],[-24201798801]]+Table8[[#This Row],[10071621649]]</f>
        <v>-21180307769</v>
      </c>
      <c r="K74" s="40">
        <f>(Table8[[#This Row],[4966016275.0000]]/Table8[[#This Row],[Column1]])*100</f>
        <v>-1.1242742586915824</v>
      </c>
      <c r="L74" s="63">
        <v>1883909340204</v>
      </c>
      <c r="M74" s="64">
        <v>-2777219513576</v>
      </c>
    </row>
    <row r="75" spans="1:13" ht="23.1" customHeight="1" x14ac:dyDescent="0.6">
      <c r="A75" s="6" t="s">
        <v>257</v>
      </c>
      <c r="B75" s="7">
        <v>11482718</v>
      </c>
      <c r="C75" s="7">
        <v>-3725735990</v>
      </c>
      <c r="D75" s="7">
        <v>0</v>
      </c>
      <c r="E75" s="7">
        <f>Table8[[#This Row],[-1096037246.0000]]+Table8[[#This Row],[-14182989519]]+Table8[[#This Row],[198651314]]</f>
        <v>-3714253272</v>
      </c>
      <c r="F75" s="40">
        <f>(Table8[[#This Row],[-15080375451.0000]]/Table8[[#This Row],[Column2]])*100</f>
        <v>0.13373999620280133</v>
      </c>
      <c r="G75" s="7">
        <v>605139261</v>
      </c>
      <c r="H75" s="7">
        <v>-20565670368</v>
      </c>
      <c r="I75" s="7">
        <v>7896048341</v>
      </c>
      <c r="J75" s="7">
        <f>Table8[[#This Row],[19096193427.0000]]+Table8[[#This Row],[-24201798801]]+Table8[[#This Row],[10071621649]]</f>
        <v>-12064482766</v>
      </c>
      <c r="K75" s="40">
        <f>(Table8[[#This Row],[4966016275.0000]]/Table8[[#This Row],[Column1]])*100</f>
        <v>-0.64039614372810483</v>
      </c>
      <c r="L75" s="63">
        <v>1883909340204</v>
      </c>
      <c r="M75" s="64">
        <v>-2777219513576</v>
      </c>
    </row>
    <row r="76" spans="1:13" ht="23.1" customHeight="1" x14ac:dyDescent="0.6">
      <c r="A76" s="6" t="s">
        <v>258</v>
      </c>
      <c r="B76" s="7">
        <v>619465312</v>
      </c>
      <c r="C76" s="7">
        <v>-6043990883</v>
      </c>
      <c r="D76" s="7">
        <v>-79761309</v>
      </c>
      <c r="E76" s="7">
        <f>Table8[[#This Row],[-1096037246.0000]]+Table8[[#This Row],[-14182989519]]+Table8[[#This Row],[198651314]]</f>
        <v>-5504286880</v>
      </c>
      <c r="F76" s="40">
        <f>(Table8[[#This Row],[-15080375451.0000]]/Table8[[#This Row],[Column2]])*100</f>
        <v>0.19819415977358509</v>
      </c>
      <c r="G76" s="7">
        <v>31406891348</v>
      </c>
      <c r="H76" s="7">
        <v>-30750741392</v>
      </c>
      <c r="I76" s="7">
        <v>5522302859</v>
      </c>
      <c r="J76" s="7">
        <f>Table8[[#This Row],[19096193427.0000]]+Table8[[#This Row],[-24201798801]]+Table8[[#This Row],[10071621649]]</f>
        <v>6178452815</v>
      </c>
      <c r="K76" s="40">
        <f>(Table8[[#This Row],[4966016275.0000]]/Table8[[#This Row],[Column1]])*100</f>
        <v>0.32795913705332358</v>
      </c>
      <c r="L76" s="63">
        <v>1883909340204</v>
      </c>
      <c r="M76" s="64">
        <v>-2777219513576</v>
      </c>
    </row>
    <row r="77" spans="1:13" ht="23.1" customHeight="1" x14ac:dyDescent="0.6">
      <c r="A77" s="6" t="s">
        <v>259</v>
      </c>
      <c r="B77" s="7">
        <v>22621463</v>
      </c>
      <c r="C77" s="7">
        <v>433206748</v>
      </c>
      <c r="D77" s="7">
        <v>806664234</v>
      </c>
      <c r="E77" s="7">
        <f>Table8[[#This Row],[-1096037246.0000]]+Table8[[#This Row],[-14182989519]]+Table8[[#This Row],[198651314]]</f>
        <v>1262492445</v>
      </c>
      <c r="F77" s="40">
        <f>(Table8[[#This Row],[-15080375451.0000]]/Table8[[#This Row],[Column2]])*100</f>
        <v>-4.5458864120337068E-2</v>
      </c>
      <c r="G77" s="7">
        <v>1192151092</v>
      </c>
      <c r="H77" s="7">
        <v>59085924</v>
      </c>
      <c r="I77" s="7">
        <v>8542415545</v>
      </c>
      <c r="J77" s="7">
        <f>Table8[[#This Row],[19096193427.0000]]+Table8[[#This Row],[-24201798801]]+Table8[[#This Row],[10071621649]]</f>
        <v>9793652561</v>
      </c>
      <c r="K77" s="40">
        <f>(Table8[[#This Row],[4966016275.0000]]/Table8[[#This Row],[Column1]])*100</f>
        <v>0.51985795452022598</v>
      </c>
      <c r="L77" s="63">
        <v>1883909340204</v>
      </c>
      <c r="M77" s="64">
        <v>-2777219513576</v>
      </c>
    </row>
    <row r="78" spans="1:13" ht="23.1" customHeight="1" x14ac:dyDescent="0.6">
      <c r="A78" s="6" t="s">
        <v>260</v>
      </c>
      <c r="B78" s="7">
        <v>328058287</v>
      </c>
      <c r="C78" s="7">
        <v>-20845145959</v>
      </c>
      <c r="D78" s="7">
        <v>-151757878</v>
      </c>
      <c r="E78" s="7">
        <f>Table8[[#This Row],[-1096037246.0000]]+Table8[[#This Row],[-14182989519]]+Table8[[#This Row],[198651314]]</f>
        <v>-20668845550</v>
      </c>
      <c r="F78" s="40">
        <f>(Table8[[#This Row],[-15080375451.0000]]/Table8[[#This Row],[Column2]])*100</f>
        <v>0.74422801110836234</v>
      </c>
      <c r="G78" s="7">
        <v>16960613431</v>
      </c>
      <c r="H78" s="7">
        <v>-30188787217</v>
      </c>
      <c r="I78" s="7">
        <v>3745053448</v>
      </c>
      <c r="J78" s="7">
        <f>Table8[[#This Row],[19096193427.0000]]+Table8[[#This Row],[-24201798801]]+Table8[[#This Row],[10071621649]]</f>
        <v>-9483120338</v>
      </c>
      <c r="K78" s="40">
        <f>(Table8[[#This Row],[4966016275.0000]]/Table8[[#This Row],[Column1]])*100</f>
        <v>-0.50337455925416863</v>
      </c>
      <c r="L78" s="63">
        <v>1883909340204</v>
      </c>
      <c r="M78" s="64">
        <v>-2777219513576</v>
      </c>
    </row>
    <row r="79" spans="1:13" ht="23.1" customHeight="1" x14ac:dyDescent="0.6">
      <c r="A79" s="6" t="s">
        <v>261</v>
      </c>
      <c r="B79" s="7">
        <v>0</v>
      </c>
      <c r="C79" s="7">
        <v>-2809045529</v>
      </c>
      <c r="D79" s="7">
        <v>-61319524</v>
      </c>
      <c r="E79" s="7">
        <f>Table8[[#This Row],[-1096037246.0000]]+Table8[[#This Row],[-14182989519]]+Table8[[#This Row],[198651314]]</f>
        <v>-2870365053</v>
      </c>
      <c r="F79" s="40">
        <f>(Table8[[#This Row],[-15080375451.0000]]/Table8[[#This Row],[Column2]])*100</f>
        <v>0.1033539134724019</v>
      </c>
      <c r="G79" s="7">
        <v>1754631548</v>
      </c>
      <c r="H79" s="7">
        <v>-6100933056</v>
      </c>
      <c r="I79" s="7">
        <v>6952245378</v>
      </c>
      <c r="J79" s="7">
        <f>Table8[[#This Row],[19096193427.0000]]+Table8[[#This Row],[-24201798801]]+Table8[[#This Row],[10071621649]]</f>
        <v>2605943870</v>
      </c>
      <c r="K79" s="40">
        <f>(Table8[[#This Row],[4966016275.0000]]/Table8[[#This Row],[Column1]])*100</f>
        <v>0.13832639471482286</v>
      </c>
      <c r="L79" s="63">
        <v>1883909340204</v>
      </c>
      <c r="M79" s="64">
        <v>-2777219513576</v>
      </c>
    </row>
    <row r="80" spans="1:13" ht="23.1" customHeight="1" x14ac:dyDescent="0.6">
      <c r="A80" s="6" t="s">
        <v>262</v>
      </c>
      <c r="B80" s="7">
        <v>0</v>
      </c>
      <c r="C80" s="7">
        <v>-6721130257</v>
      </c>
      <c r="D80" s="7">
        <v>-609684288</v>
      </c>
      <c r="E80" s="7">
        <f>Table8[[#This Row],[-1096037246.0000]]+Table8[[#This Row],[-14182989519]]+Table8[[#This Row],[198651314]]</f>
        <v>-7330814545</v>
      </c>
      <c r="F80" s="40">
        <f>(Table8[[#This Row],[-15080375451.0000]]/Table8[[#This Row],[Column2]])*100</f>
        <v>0.26396237348774443</v>
      </c>
      <c r="G80" s="7">
        <v>26564813580</v>
      </c>
      <c r="H80" s="7">
        <v>-25230120126</v>
      </c>
      <c r="I80" s="7">
        <v>2983782763</v>
      </c>
      <c r="J80" s="7">
        <f>Table8[[#This Row],[19096193427.0000]]+Table8[[#This Row],[-24201798801]]+Table8[[#This Row],[10071621649]]</f>
        <v>4318476217</v>
      </c>
      <c r="K80" s="40">
        <f>(Table8[[#This Row],[4966016275.0000]]/Table8[[#This Row],[Column1]])*100</f>
        <v>0.22922951358860885</v>
      </c>
      <c r="L80" s="63">
        <v>1883909340204</v>
      </c>
      <c r="M80" s="64">
        <v>-2777219513576</v>
      </c>
    </row>
    <row r="81" spans="1:13" ht="23.1" customHeight="1" x14ac:dyDescent="0.6">
      <c r="A81" s="6" t="s">
        <v>263</v>
      </c>
      <c r="B81" s="7">
        <v>193077175</v>
      </c>
      <c r="C81" s="7">
        <v>-3188923331</v>
      </c>
      <c r="D81" s="7">
        <v>-11766976</v>
      </c>
      <c r="E81" s="7">
        <f>Table8[[#This Row],[-1096037246.0000]]+Table8[[#This Row],[-14182989519]]+Table8[[#This Row],[198651314]]</f>
        <v>-3007613132</v>
      </c>
      <c r="F81" s="40">
        <f>(Table8[[#This Row],[-15080375451.0000]]/Table8[[#This Row],[Column2]])*100</f>
        <v>0.10829583752014406</v>
      </c>
      <c r="G81" s="7">
        <v>10265269814</v>
      </c>
      <c r="H81" s="7">
        <v>-3932744965</v>
      </c>
      <c r="I81" s="7">
        <v>49273383923</v>
      </c>
      <c r="J81" s="7">
        <f>Table8[[#This Row],[19096193427.0000]]+Table8[[#This Row],[-24201798801]]+Table8[[#This Row],[10071621649]]</f>
        <v>55605908772</v>
      </c>
      <c r="K81" s="40">
        <f>(Table8[[#This Row],[4966016275.0000]]/Table8[[#This Row],[Column1]])*100</f>
        <v>2.9516233921308914</v>
      </c>
      <c r="L81" s="63">
        <v>1883909340204</v>
      </c>
      <c r="M81" s="64">
        <v>-2777219513576</v>
      </c>
    </row>
    <row r="82" spans="1:13" ht="23.1" customHeight="1" x14ac:dyDescent="0.6">
      <c r="A82" s="6" t="s">
        <v>264</v>
      </c>
      <c r="B82" s="7">
        <v>9630110</v>
      </c>
      <c r="C82" s="7">
        <v>-1650348809</v>
      </c>
      <c r="D82" s="7">
        <v>-1066762509</v>
      </c>
      <c r="E82" s="7">
        <f>Table8[[#This Row],[-1096037246.0000]]+Table8[[#This Row],[-14182989519]]+Table8[[#This Row],[198651314]]</f>
        <v>-2707481208</v>
      </c>
      <c r="F82" s="40">
        <f>(Table8[[#This Row],[-15080375451.0000]]/Table8[[#This Row],[Column2]])*100</f>
        <v>9.7488916333941369E-2</v>
      </c>
      <c r="G82" s="7">
        <v>497876645</v>
      </c>
      <c r="H82" s="7">
        <v>-3336463355</v>
      </c>
      <c r="I82" s="7">
        <v>-3500902928</v>
      </c>
      <c r="J82" s="7">
        <f>Table8[[#This Row],[19096193427.0000]]+Table8[[#This Row],[-24201798801]]+Table8[[#This Row],[10071621649]]</f>
        <v>-6339489638</v>
      </c>
      <c r="K82" s="40">
        <f>(Table8[[#This Row],[4966016275.0000]]/Table8[[#This Row],[Column1]])*100</f>
        <v>-0.3365071504615782</v>
      </c>
      <c r="L82" s="63">
        <v>1883909340204</v>
      </c>
      <c r="M82" s="64">
        <v>-2777219513576</v>
      </c>
    </row>
    <row r="83" spans="1:13" ht="23.1" customHeight="1" x14ac:dyDescent="0.6">
      <c r="A83" s="6" t="s">
        <v>265</v>
      </c>
      <c r="B83" s="7">
        <v>0</v>
      </c>
      <c r="C83" s="7">
        <v>-2809809412</v>
      </c>
      <c r="D83" s="7">
        <v>-81613884</v>
      </c>
      <c r="E83" s="7">
        <f>Table8[[#This Row],[-1096037246.0000]]+Table8[[#This Row],[-14182989519]]+Table8[[#This Row],[198651314]]</f>
        <v>-2891423296</v>
      </c>
      <c r="F83" s="40">
        <f>(Table8[[#This Row],[-15080375451.0000]]/Table8[[#This Row],[Column2]])*100</f>
        <v>0.10411216260960765</v>
      </c>
      <c r="G83" s="7">
        <v>19851104</v>
      </c>
      <c r="H83" s="7">
        <v>-1462542718</v>
      </c>
      <c r="I83" s="7">
        <v>5405680452</v>
      </c>
      <c r="J83" s="7">
        <f>Table8[[#This Row],[19096193427.0000]]+Table8[[#This Row],[-24201798801]]+Table8[[#This Row],[10071621649]]</f>
        <v>3962988838</v>
      </c>
      <c r="K83" s="40">
        <f>(Table8[[#This Row],[4966016275.0000]]/Table8[[#This Row],[Column1]])*100</f>
        <v>0.21035984871601443</v>
      </c>
      <c r="L83" s="63">
        <v>1883909340204</v>
      </c>
      <c r="M83" s="64">
        <v>-2777219513576</v>
      </c>
    </row>
    <row r="84" spans="1:13" ht="23.1" customHeight="1" x14ac:dyDescent="0.6">
      <c r="A84" s="6" t="s">
        <v>266</v>
      </c>
      <c r="B84" s="7">
        <v>0</v>
      </c>
      <c r="C84" s="7">
        <v>-23621779139</v>
      </c>
      <c r="D84" s="7">
        <v>-199038932</v>
      </c>
      <c r="E84" s="7">
        <f>Table8[[#This Row],[-1096037246.0000]]+Table8[[#This Row],[-14182989519]]+Table8[[#This Row],[198651314]]</f>
        <v>-23820818071</v>
      </c>
      <c r="F84" s="40">
        <f>(Table8[[#This Row],[-15080375451.0000]]/Table8[[#This Row],[Column2]])*100</f>
        <v>0.85772183129765889</v>
      </c>
      <c r="G84" s="7">
        <v>38225374500</v>
      </c>
      <c r="H84" s="7">
        <v>-22022956458</v>
      </c>
      <c r="I84" s="7">
        <v>26431858869</v>
      </c>
      <c r="J84" s="7">
        <f>Table8[[#This Row],[19096193427.0000]]+Table8[[#This Row],[-24201798801]]+Table8[[#This Row],[10071621649]]</f>
        <v>42634276911</v>
      </c>
      <c r="K84" s="40">
        <f>(Table8[[#This Row],[4966016275.0000]]/Table8[[#This Row],[Column1]])*100</f>
        <v>2.2630747669833902</v>
      </c>
      <c r="L84" s="63">
        <v>1883909340204</v>
      </c>
      <c r="M84" s="64">
        <v>-2777219513576</v>
      </c>
    </row>
    <row r="85" spans="1:13" ht="23.1" customHeight="1" x14ac:dyDescent="0.6">
      <c r="A85" s="6" t="s">
        <v>267</v>
      </c>
      <c r="B85" s="7">
        <v>0</v>
      </c>
      <c r="C85" s="7">
        <v>-299319451</v>
      </c>
      <c r="D85" s="7">
        <v>-338634682</v>
      </c>
      <c r="E85" s="7">
        <f>Table8[[#This Row],[-1096037246.0000]]+Table8[[#This Row],[-14182989519]]+Table8[[#This Row],[198651314]]</f>
        <v>-637954133</v>
      </c>
      <c r="F85" s="40">
        <f>(Table8[[#This Row],[-15080375451.0000]]/Table8[[#This Row],[Column2]])*100</f>
        <v>2.2970965380354764E-2</v>
      </c>
      <c r="G85" s="7">
        <v>9836612352</v>
      </c>
      <c r="H85" s="7">
        <v>-1185869138</v>
      </c>
      <c r="I85" s="7">
        <v>7867275918</v>
      </c>
      <c r="J85" s="7">
        <f>Table8[[#This Row],[19096193427.0000]]+Table8[[#This Row],[-24201798801]]+Table8[[#This Row],[10071621649]]</f>
        <v>16518019132</v>
      </c>
      <c r="K85" s="40">
        <f>(Table8[[#This Row],[4966016275.0000]]/Table8[[#This Row],[Column1]])*100</f>
        <v>0.87679480002001253</v>
      </c>
      <c r="L85" s="63">
        <v>1883909340204</v>
      </c>
      <c r="M85" s="64">
        <v>-2777219513576</v>
      </c>
    </row>
    <row r="86" spans="1:13" ht="23.1" customHeight="1" x14ac:dyDescent="0.6">
      <c r="A86" s="6" t="s">
        <v>268</v>
      </c>
      <c r="B86" s="7">
        <v>0</v>
      </c>
      <c r="C86" s="7">
        <v>-6708538980</v>
      </c>
      <c r="D86" s="7">
        <v>-2026123065</v>
      </c>
      <c r="E86" s="7">
        <f>Table8[[#This Row],[-1096037246.0000]]+Table8[[#This Row],[-14182989519]]+Table8[[#This Row],[198651314]]</f>
        <v>-8734662045</v>
      </c>
      <c r="F86" s="40">
        <f>(Table8[[#This Row],[-15080375451.0000]]/Table8[[#This Row],[Column2]])*100</f>
        <v>0.31451104251219542</v>
      </c>
      <c r="G86" s="7">
        <v>0</v>
      </c>
      <c r="H86" s="7">
        <v>-35522782933</v>
      </c>
      <c r="I86" s="7">
        <v>-3733055900</v>
      </c>
      <c r="J86" s="7">
        <f>Table8[[#This Row],[19096193427.0000]]+Table8[[#This Row],[-24201798801]]+Table8[[#This Row],[10071621649]]</f>
        <v>-39255838833</v>
      </c>
      <c r="K86" s="40">
        <f>(Table8[[#This Row],[4966016275.0000]]/Table8[[#This Row],[Column1]])*100</f>
        <v>-2.0837435217954363</v>
      </c>
      <c r="L86" s="63">
        <v>1883909340204</v>
      </c>
      <c r="M86" s="64">
        <v>-2777219513576</v>
      </c>
    </row>
    <row r="87" spans="1:13" ht="23.1" customHeight="1" x14ac:dyDescent="0.6">
      <c r="A87" s="6" t="s">
        <v>269</v>
      </c>
      <c r="B87" s="7">
        <v>50196811</v>
      </c>
      <c r="C87" s="7">
        <v>-986841478</v>
      </c>
      <c r="D87" s="7">
        <v>-128752963</v>
      </c>
      <c r="E87" s="7">
        <f>Table8[[#This Row],[-1096037246.0000]]+Table8[[#This Row],[-14182989519]]+Table8[[#This Row],[198651314]]</f>
        <v>-1065397630</v>
      </c>
      <c r="F87" s="40">
        <f>(Table8[[#This Row],[-15080375451.0000]]/Table8[[#This Row],[Column2]])*100</f>
        <v>3.8362024492193419E-2</v>
      </c>
      <c r="G87" s="7">
        <v>2595175149</v>
      </c>
      <c r="H87" s="7">
        <v>-4742297747</v>
      </c>
      <c r="I87" s="7">
        <v>3450206524</v>
      </c>
      <c r="J87" s="7">
        <f>Table8[[#This Row],[19096193427.0000]]+Table8[[#This Row],[-24201798801]]+Table8[[#This Row],[10071621649]]</f>
        <v>1303083926</v>
      </c>
      <c r="K87" s="40">
        <f>(Table8[[#This Row],[4966016275.0000]]/Table8[[#This Row],[Column1]])*100</f>
        <v>6.9169141964065803E-2</v>
      </c>
      <c r="L87" s="63">
        <v>1883909340204</v>
      </c>
      <c r="M87" s="64">
        <v>-2777219513576</v>
      </c>
    </row>
    <row r="88" spans="1:13" ht="23.1" customHeight="1" x14ac:dyDescent="0.6">
      <c r="A88" s="6" t="s">
        <v>270</v>
      </c>
      <c r="B88" s="7">
        <v>0</v>
      </c>
      <c r="C88" s="7">
        <v>61483324564</v>
      </c>
      <c r="D88" s="7">
        <v>-47584970146</v>
      </c>
      <c r="E88" s="7">
        <f>Table8[[#This Row],[-1096037246.0000]]+Table8[[#This Row],[-14182989519]]+Table8[[#This Row],[198651314]]</f>
        <v>13898354418</v>
      </c>
      <c r="F88" s="40">
        <f>(Table8[[#This Row],[-15080375451.0000]]/Table8[[#This Row],[Column2]])*100</f>
        <v>-0.50044133530173196</v>
      </c>
      <c r="G88" s="7">
        <v>79689472720</v>
      </c>
      <c r="H88" s="7">
        <v>-772155608098</v>
      </c>
      <c r="I88" s="7">
        <v>-41076448076</v>
      </c>
      <c r="J88" s="7">
        <f>Table8[[#This Row],[19096193427.0000]]+Table8[[#This Row],[-24201798801]]+Table8[[#This Row],[10071621649]]</f>
        <v>-733542583454</v>
      </c>
      <c r="K88" s="40">
        <f>(Table8[[#This Row],[4966016275.0000]]/Table8[[#This Row],[Column1]])*100</f>
        <v>-38.937254983542253</v>
      </c>
      <c r="L88" s="63">
        <v>1883909340204</v>
      </c>
      <c r="M88" s="64">
        <v>-2777219513576</v>
      </c>
    </row>
    <row r="89" spans="1:13" ht="23.1" customHeight="1" x14ac:dyDescent="0.6">
      <c r="A89" s="6" t="s">
        <v>271</v>
      </c>
      <c r="B89" s="7">
        <v>399995809</v>
      </c>
      <c r="C89" s="7">
        <v>-4941887568</v>
      </c>
      <c r="D89" s="7">
        <v>-58379547</v>
      </c>
      <c r="E89" s="7">
        <f>Table8[[#This Row],[-1096037246.0000]]+Table8[[#This Row],[-14182989519]]+Table8[[#This Row],[198651314]]</f>
        <v>-4600271306</v>
      </c>
      <c r="F89" s="40">
        <f>(Table8[[#This Row],[-15080375451.0000]]/Table8[[#This Row],[Column2]])*100</f>
        <v>0.16564305714806837</v>
      </c>
      <c r="G89" s="7">
        <v>24033935512</v>
      </c>
      <c r="H89" s="7">
        <v>-5757870580</v>
      </c>
      <c r="I89" s="7">
        <v>9148734580</v>
      </c>
      <c r="J89" s="7">
        <f>Table8[[#This Row],[19096193427.0000]]+Table8[[#This Row],[-24201798801]]+Table8[[#This Row],[10071621649]]</f>
        <v>27424799512</v>
      </c>
      <c r="K89" s="40">
        <f>(Table8[[#This Row],[4966016275.0000]]/Table8[[#This Row],[Column1]])*100</f>
        <v>1.4557388153843058</v>
      </c>
      <c r="L89" s="63">
        <v>1883909340204</v>
      </c>
      <c r="M89" s="64">
        <v>-2777219513576</v>
      </c>
    </row>
    <row r="90" spans="1:13" ht="23.1" customHeight="1" x14ac:dyDescent="0.6">
      <c r="A90" s="6" t="s">
        <v>272</v>
      </c>
      <c r="B90" s="7">
        <v>0</v>
      </c>
      <c r="C90" s="7">
        <v>-36060343191</v>
      </c>
      <c r="D90" s="7">
        <v>-3733576</v>
      </c>
      <c r="E90" s="7">
        <f>Table8[[#This Row],[-1096037246.0000]]+Table8[[#This Row],[-14182989519]]+Table8[[#This Row],[198651314]]</f>
        <v>-36064076767</v>
      </c>
      <c r="F90" s="40">
        <f>(Table8[[#This Row],[-15080375451.0000]]/Table8[[#This Row],[Column2]])*100</f>
        <v>1.2985677434105025</v>
      </c>
      <c r="G90" s="7">
        <v>80059908800</v>
      </c>
      <c r="H90" s="7">
        <v>-161025250186</v>
      </c>
      <c r="I90" s="7">
        <v>39125090001</v>
      </c>
      <c r="J90" s="7">
        <f>Table8[[#This Row],[19096193427.0000]]+Table8[[#This Row],[-24201798801]]+Table8[[#This Row],[10071621649]]</f>
        <v>-41840251385</v>
      </c>
      <c r="K90" s="40">
        <f>(Table8[[#This Row],[4966016275.0000]]/Table8[[#This Row],[Column1]])*100</f>
        <v>-2.2209270102386833</v>
      </c>
      <c r="L90" s="63">
        <v>1883909340204</v>
      </c>
      <c r="M90" s="64">
        <v>-2777219513576</v>
      </c>
    </row>
    <row r="91" spans="1:13" ht="23.1" customHeight="1" x14ac:dyDescent="0.6">
      <c r="A91" s="6" t="s">
        <v>345</v>
      </c>
      <c r="B91" s="7">
        <v>0</v>
      </c>
      <c r="C91" s="7">
        <v>0</v>
      </c>
      <c r="D91" s="7">
        <v>0</v>
      </c>
      <c r="E91" s="7">
        <f>Table8[[#This Row],[-1096037246.0000]]+Table8[[#This Row],[-14182989519]]+Table8[[#This Row],[198651314]]</f>
        <v>0</v>
      </c>
      <c r="F91" s="40">
        <f>(Table8[[#This Row],[-15080375451.0000]]/Table8[[#This Row],[Column2]])*100</f>
        <v>0</v>
      </c>
      <c r="G91" s="7">
        <v>0</v>
      </c>
      <c r="H91" s="7">
        <v>0</v>
      </c>
      <c r="I91" s="7">
        <v>-3333</v>
      </c>
      <c r="J91" s="7">
        <f>Table8[[#This Row],[19096193427.0000]]+Table8[[#This Row],[-24201798801]]+Table8[[#This Row],[10071621649]]</f>
        <v>-3333</v>
      </c>
      <c r="K91" s="40">
        <f>(Table8[[#This Row],[4966016275.0000]]/Table8[[#This Row],[Column1]])*100</f>
        <v>-1.7691934154533597E-7</v>
      </c>
      <c r="L91" s="63">
        <v>1883909340204</v>
      </c>
      <c r="M91" s="64">
        <v>-2777219513576</v>
      </c>
    </row>
    <row r="92" spans="1:13" ht="23.1" customHeight="1" x14ac:dyDescent="0.6">
      <c r="A92" s="6" t="s">
        <v>273</v>
      </c>
      <c r="B92" s="7">
        <v>0</v>
      </c>
      <c r="C92" s="7">
        <v>10259383376</v>
      </c>
      <c r="D92" s="7">
        <v>0</v>
      </c>
      <c r="E92" s="7">
        <f>Table8[[#This Row],[-1096037246.0000]]+Table8[[#This Row],[-14182989519]]+Table8[[#This Row],[198651314]]</f>
        <v>10259383376</v>
      </c>
      <c r="F92" s="40">
        <f>(Table8[[#This Row],[-15080375451.0000]]/Table8[[#This Row],[Column2]])*100</f>
        <v>-0.36941204416318624</v>
      </c>
      <c r="G92" s="7">
        <v>0</v>
      </c>
      <c r="H92" s="7">
        <v>0</v>
      </c>
      <c r="I92" s="7">
        <v>0</v>
      </c>
      <c r="J92" s="7">
        <f>Table8[[#This Row],[19096193427.0000]]+Table8[[#This Row],[-24201798801]]+Table8[[#This Row],[10071621649]]</f>
        <v>0</v>
      </c>
      <c r="K92" s="40">
        <f>(Table8[[#This Row],[4966016275.0000]]/Table8[[#This Row],[Column1]])*100</f>
        <v>0</v>
      </c>
      <c r="L92" s="63">
        <v>1883909340204</v>
      </c>
      <c r="M92" s="64">
        <v>-2777219513576</v>
      </c>
    </row>
    <row r="93" spans="1:13" ht="23.1" customHeight="1" x14ac:dyDescent="0.6">
      <c r="A93" s="6" t="s">
        <v>346</v>
      </c>
      <c r="B93" s="7">
        <v>0</v>
      </c>
      <c r="C93" s="7">
        <v>0</v>
      </c>
      <c r="D93" s="7">
        <v>0</v>
      </c>
      <c r="E93" s="7">
        <f>Table8[[#This Row],[-1096037246.0000]]+Table8[[#This Row],[-14182989519]]+Table8[[#This Row],[198651314]]</f>
        <v>0</v>
      </c>
      <c r="F93" s="40">
        <f>(Table8[[#This Row],[-15080375451.0000]]/Table8[[#This Row],[Column2]])*100</f>
        <v>0</v>
      </c>
      <c r="G93" s="7">
        <v>0</v>
      </c>
      <c r="H93" s="7">
        <v>0</v>
      </c>
      <c r="I93" s="7">
        <v>-16455</v>
      </c>
      <c r="J93" s="7">
        <f>Table8[[#This Row],[19096193427.0000]]+Table8[[#This Row],[-24201798801]]+Table8[[#This Row],[10071621649]]</f>
        <v>-16455</v>
      </c>
      <c r="K93" s="40">
        <f>(Table8[[#This Row],[4966016275.0000]]/Table8[[#This Row],[Column1]])*100</f>
        <v>-8.7344967450600156E-7</v>
      </c>
      <c r="L93" s="63">
        <v>1883909340204</v>
      </c>
      <c r="M93" s="64">
        <v>-2777219513576</v>
      </c>
    </row>
    <row r="94" spans="1:13" ht="23.1" customHeight="1" x14ac:dyDescent="0.6">
      <c r="A94" s="6" t="s">
        <v>347</v>
      </c>
      <c r="B94" s="7">
        <v>0</v>
      </c>
      <c r="C94" s="7">
        <v>0</v>
      </c>
      <c r="D94" s="7">
        <v>0</v>
      </c>
      <c r="E94" s="7">
        <f>Table8[[#This Row],[-1096037246.0000]]+Table8[[#This Row],[-14182989519]]+Table8[[#This Row],[198651314]]</f>
        <v>0</v>
      </c>
      <c r="F94" s="40">
        <f>(Table8[[#This Row],[-15080375451.0000]]/Table8[[#This Row],[Column2]])*100</f>
        <v>0</v>
      </c>
      <c r="G94" s="7">
        <v>0</v>
      </c>
      <c r="H94" s="7">
        <f>'درآمد ناشی از تغییر قیمت اوراق '!K100</f>
        <v>217571559033</v>
      </c>
      <c r="I94" s="7">
        <v>0</v>
      </c>
      <c r="J94" s="7">
        <f>Table8[[#This Row],[19096193427.0000]]+Table8[[#This Row],[-24201798801]]+Table8[[#This Row],[10071621649]]</f>
        <v>217571559033</v>
      </c>
      <c r="K94" s="40">
        <f>(Table8[[#This Row],[4966016275.0000]]/Table8[[#This Row],[Column1]])*100</f>
        <v>11.54893998293146</v>
      </c>
      <c r="L94" s="63">
        <v>1883909340204</v>
      </c>
      <c r="M94" s="64">
        <v>-2777219513576</v>
      </c>
    </row>
    <row r="95" spans="1:13" ht="23.1" customHeight="1" x14ac:dyDescent="0.6">
      <c r="A95" s="6" t="s">
        <v>348</v>
      </c>
      <c r="B95" s="7">
        <v>0</v>
      </c>
      <c r="C95" s="7">
        <v>0</v>
      </c>
      <c r="D95" s="7">
        <v>0</v>
      </c>
      <c r="E95" s="7">
        <f>Table8[[#This Row],[-1096037246.0000]]+Table8[[#This Row],[-14182989519]]+Table8[[#This Row],[198651314]]</f>
        <v>0</v>
      </c>
      <c r="F95" s="40">
        <f>(Table8[[#This Row],[-15080375451.0000]]/Table8[[#This Row],[Column2]])*100</f>
        <v>0</v>
      </c>
      <c r="G95" s="7">
        <v>0</v>
      </c>
      <c r="H95" s="7">
        <v>0</v>
      </c>
      <c r="I95" s="7">
        <v>0</v>
      </c>
      <c r="J95" s="7">
        <f>Table8[[#This Row],[19096193427.0000]]+Table8[[#This Row],[-24201798801]]+Table8[[#This Row],[10071621649]]</f>
        <v>0</v>
      </c>
      <c r="K95" s="40">
        <f>(Table8[[#This Row],[4966016275.0000]]/Table8[[#This Row],[Column1]])*100</f>
        <v>0</v>
      </c>
      <c r="L95" s="63">
        <v>1883909340204</v>
      </c>
      <c r="M95" s="64">
        <v>-2777219513576</v>
      </c>
    </row>
    <row r="96" spans="1:13" ht="23.1" customHeight="1" x14ac:dyDescent="0.6">
      <c r="A96" s="6" t="s">
        <v>349</v>
      </c>
      <c r="B96" s="7">
        <v>0</v>
      </c>
      <c r="C96" s="7">
        <v>0</v>
      </c>
      <c r="D96" s="7">
        <v>0</v>
      </c>
      <c r="E96" s="7">
        <f>Table8[[#This Row],[-1096037246.0000]]+Table8[[#This Row],[-14182989519]]+Table8[[#This Row],[198651314]]</f>
        <v>0</v>
      </c>
      <c r="F96" s="40">
        <f>(Table8[[#This Row],[-15080375451.0000]]/Table8[[#This Row],[Column2]])*100</f>
        <v>0</v>
      </c>
      <c r="G96" s="7">
        <v>0</v>
      </c>
      <c r="H96" s="7">
        <v>0</v>
      </c>
      <c r="I96" s="7">
        <v>-1074</v>
      </c>
      <c r="J96" s="7">
        <f>Table8[[#This Row],[19096193427.0000]]+Table8[[#This Row],[-24201798801]]+Table8[[#This Row],[10071621649]]</f>
        <v>-1074</v>
      </c>
      <c r="K96" s="40">
        <f>(Table8[[#This Row],[4966016275.0000]]/Table8[[#This Row],[Column1]])*100</f>
        <v>-5.7009112757182962E-8</v>
      </c>
      <c r="L96" s="63">
        <v>1883909340204</v>
      </c>
      <c r="M96" s="64">
        <v>-2777219513576</v>
      </c>
    </row>
    <row r="97" spans="1:13" ht="23.1" customHeight="1" x14ac:dyDescent="0.6">
      <c r="A97" s="6" t="s">
        <v>350</v>
      </c>
      <c r="B97" s="7">
        <v>0</v>
      </c>
      <c r="C97" s="7">
        <v>0</v>
      </c>
      <c r="D97" s="7">
        <v>0</v>
      </c>
      <c r="E97" s="7">
        <f>Table8[[#This Row],[-1096037246.0000]]+Table8[[#This Row],[-14182989519]]+Table8[[#This Row],[198651314]]</f>
        <v>0</v>
      </c>
      <c r="F97" s="40">
        <f>(Table8[[#This Row],[-15080375451.0000]]/Table8[[#This Row],[Column2]])*100</f>
        <v>0</v>
      </c>
      <c r="G97" s="7">
        <v>0</v>
      </c>
      <c r="H97" s="7">
        <v>0</v>
      </c>
      <c r="I97" s="7">
        <v>0</v>
      </c>
      <c r="J97" s="7">
        <f>Table8[[#This Row],[19096193427.0000]]+Table8[[#This Row],[-24201798801]]+Table8[[#This Row],[10071621649]]</f>
        <v>0</v>
      </c>
      <c r="K97" s="40">
        <f>(Table8[[#This Row],[4966016275.0000]]/Table8[[#This Row],[Column1]])*100</f>
        <v>0</v>
      </c>
      <c r="L97" s="63">
        <v>1883909340204</v>
      </c>
      <c r="M97" s="64">
        <v>-2777219513576</v>
      </c>
    </row>
    <row r="98" spans="1:13" ht="23.1" customHeight="1" x14ac:dyDescent="0.6">
      <c r="A98" s="6" t="s">
        <v>351</v>
      </c>
      <c r="B98" s="7">
        <v>0</v>
      </c>
      <c r="C98" s="7">
        <v>0</v>
      </c>
      <c r="D98" s="7">
        <v>0</v>
      </c>
      <c r="E98" s="7">
        <f>Table8[[#This Row],[-1096037246.0000]]+Table8[[#This Row],[-14182989519]]+Table8[[#This Row],[198651314]]</f>
        <v>0</v>
      </c>
      <c r="F98" s="40">
        <f>(Table8[[#This Row],[-15080375451.0000]]/Table8[[#This Row],[Column2]])*100</f>
        <v>0</v>
      </c>
      <c r="G98" s="7">
        <v>0</v>
      </c>
      <c r="H98" s="7">
        <v>6110985562</v>
      </c>
      <c r="I98" s="7">
        <v>0</v>
      </c>
      <c r="J98" s="7">
        <f>Table8[[#This Row],[19096193427.0000]]+Table8[[#This Row],[-24201798801]]+Table8[[#This Row],[10071621649]]</f>
        <v>6110985562</v>
      </c>
      <c r="K98" s="40">
        <f>(Table8[[#This Row],[4966016275.0000]]/Table8[[#This Row],[Column1]])*100</f>
        <v>0.32437790033666214</v>
      </c>
      <c r="L98" s="63">
        <v>1883909340204</v>
      </c>
      <c r="M98" s="64">
        <v>-2777219513576</v>
      </c>
    </row>
    <row r="99" spans="1:13" ht="23.1" customHeight="1" x14ac:dyDescent="0.6">
      <c r="A99" s="6" t="s">
        <v>352</v>
      </c>
      <c r="B99" s="7">
        <v>0</v>
      </c>
      <c r="C99" s="7">
        <v>0</v>
      </c>
      <c r="D99" s="7">
        <v>0</v>
      </c>
      <c r="E99" s="7">
        <f>Table8[[#This Row],[-1096037246.0000]]+Table8[[#This Row],[-14182989519]]+Table8[[#This Row],[198651314]]</f>
        <v>0</v>
      </c>
      <c r="F99" s="40">
        <f>(Table8[[#This Row],[-15080375451.0000]]/Table8[[#This Row],[Column2]])*100</f>
        <v>0</v>
      </c>
      <c r="G99" s="7">
        <v>0</v>
      </c>
      <c r="H99" s="7">
        <v>81745678602</v>
      </c>
      <c r="I99" s="7">
        <v>0</v>
      </c>
      <c r="J99" s="7">
        <f>Table8[[#This Row],[19096193427.0000]]+Table8[[#This Row],[-24201798801]]+Table8[[#This Row],[10071621649]]</f>
        <v>81745678602</v>
      </c>
      <c r="K99" s="40">
        <f>(Table8[[#This Row],[4966016275.0000]]/Table8[[#This Row],[Column1]])*100</f>
        <v>4.3391514048732374</v>
      </c>
      <c r="L99" s="63">
        <v>1883909340204</v>
      </c>
      <c r="M99" s="64">
        <v>-2777219513576</v>
      </c>
    </row>
    <row r="100" spans="1:13" ht="23.1" customHeight="1" x14ac:dyDescent="0.6">
      <c r="A100" s="6" t="s">
        <v>353</v>
      </c>
      <c r="B100" s="7">
        <v>0</v>
      </c>
      <c r="C100" s="7">
        <v>0</v>
      </c>
      <c r="D100" s="7">
        <v>0</v>
      </c>
      <c r="E100" s="7">
        <f>Table8[[#This Row],[-1096037246.0000]]+Table8[[#This Row],[-14182989519]]+Table8[[#This Row],[198651314]]</f>
        <v>0</v>
      </c>
      <c r="F100" s="40">
        <f>(Table8[[#This Row],[-15080375451.0000]]/Table8[[#This Row],[Column2]])*100</f>
        <v>0</v>
      </c>
      <c r="G100" s="7">
        <v>0</v>
      </c>
      <c r="H100" s="7">
        <v>0</v>
      </c>
      <c r="I100" s="7">
        <v>0</v>
      </c>
      <c r="J100" s="7">
        <f>Table8[[#This Row],[19096193427.0000]]+Table8[[#This Row],[-24201798801]]+Table8[[#This Row],[10071621649]]</f>
        <v>0</v>
      </c>
      <c r="K100" s="40">
        <f>(Table8[[#This Row],[4966016275.0000]]/Table8[[#This Row],[Column1]])*100</f>
        <v>0</v>
      </c>
      <c r="L100" s="63">
        <v>1883909340204</v>
      </c>
      <c r="M100" s="64">
        <v>-2777219513576</v>
      </c>
    </row>
    <row r="101" spans="1:13" ht="23.1" customHeight="1" x14ac:dyDescent="0.6">
      <c r="A101" s="6" t="s">
        <v>354</v>
      </c>
      <c r="B101" s="7">
        <v>0</v>
      </c>
      <c r="C101" s="7">
        <v>0</v>
      </c>
      <c r="D101" s="7">
        <v>0</v>
      </c>
      <c r="E101" s="7">
        <f>Table8[[#This Row],[-1096037246.0000]]+Table8[[#This Row],[-14182989519]]+Table8[[#This Row],[198651314]]</f>
        <v>0</v>
      </c>
      <c r="F101" s="40">
        <f>(Table8[[#This Row],[-15080375451.0000]]/Table8[[#This Row],[Column2]])*100</f>
        <v>0</v>
      </c>
      <c r="G101" s="7">
        <v>0</v>
      </c>
      <c r="H101" s="7">
        <v>172419701665</v>
      </c>
      <c r="I101" s="7">
        <v>0</v>
      </c>
      <c r="J101" s="7">
        <f>Table8[[#This Row],[19096193427.0000]]+Table8[[#This Row],[-24201798801]]+Table8[[#This Row],[10071621649]]</f>
        <v>172419701665</v>
      </c>
      <c r="K101" s="40">
        <f>(Table8[[#This Row],[4966016275.0000]]/Table8[[#This Row],[Column1]])*100</f>
        <v>9.1522292493294533</v>
      </c>
      <c r="L101" s="63">
        <v>1883909340204</v>
      </c>
      <c r="M101" s="64">
        <v>-2777219513576</v>
      </c>
    </row>
    <row r="102" spans="1:13" ht="23.1" customHeight="1" x14ac:dyDescent="0.6">
      <c r="A102" s="6" t="s">
        <v>274</v>
      </c>
      <c r="B102" s="7">
        <v>0</v>
      </c>
      <c r="C102" s="7">
        <v>-11742643986</v>
      </c>
      <c r="D102" s="7">
        <v>0</v>
      </c>
      <c r="E102" s="7">
        <f>Table8[[#This Row],[-1096037246.0000]]+Table8[[#This Row],[-14182989519]]+Table8[[#This Row],[198651314]]</f>
        <v>-11742643986</v>
      </c>
      <c r="F102" s="40">
        <f>(Table8[[#This Row],[-15080375451.0000]]/Table8[[#This Row],[Column2]])*100</f>
        <v>0.42282015982524734</v>
      </c>
      <c r="G102" s="7">
        <v>0</v>
      </c>
      <c r="H102" s="7">
        <v>-11742643986</v>
      </c>
      <c r="I102" s="7">
        <v>0</v>
      </c>
      <c r="J102" s="7">
        <f>Table8[[#This Row],[19096193427.0000]]+Table8[[#This Row],[-24201798801]]+Table8[[#This Row],[10071621649]]</f>
        <v>-11742643986</v>
      </c>
      <c r="K102" s="40">
        <f>(Table8[[#This Row],[4966016275.0000]]/Table8[[#This Row],[Column1]])*100</f>
        <v>-0.62331258385971178</v>
      </c>
      <c r="L102" s="63">
        <v>1883909340204</v>
      </c>
      <c r="M102" s="64">
        <v>-2777219513576</v>
      </c>
    </row>
    <row r="103" spans="1:13" ht="23.1" customHeight="1" x14ac:dyDescent="0.6">
      <c r="A103" s="6" t="s">
        <v>355</v>
      </c>
      <c r="B103" s="7">
        <v>0</v>
      </c>
      <c r="C103" s="7">
        <v>0</v>
      </c>
      <c r="D103" s="7">
        <v>0</v>
      </c>
      <c r="E103" s="7">
        <f>Table8[[#This Row],[-1096037246.0000]]+Table8[[#This Row],[-14182989519]]+Table8[[#This Row],[198651314]]</f>
        <v>0</v>
      </c>
      <c r="F103" s="40">
        <f>(Table8[[#This Row],[-15080375451.0000]]/Table8[[#This Row],[Column2]])*100</f>
        <v>0</v>
      </c>
      <c r="G103" s="7">
        <v>0</v>
      </c>
      <c r="H103" s="7">
        <v>57237750718</v>
      </c>
      <c r="I103" s="7">
        <v>0</v>
      </c>
      <c r="J103" s="7">
        <f>Table8[[#This Row],[19096193427.0000]]+Table8[[#This Row],[-24201798801]]+Table8[[#This Row],[10071621649]]</f>
        <v>57237750718</v>
      </c>
      <c r="K103" s="40">
        <f>(Table8[[#This Row],[4966016275.0000]]/Table8[[#This Row],[Column1]])*100</f>
        <v>3.0382433749068829</v>
      </c>
      <c r="L103" s="63">
        <v>1883909340204</v>
      </c>
      <c r="M103" s="64">
        <v>-2777219513576</v>
      </c>
    </row>
    <row r="104" spans="1:13" ht="23.1" customHeight="1" x14ac:dyDescent="0.6">
      <c r="A104" s="6" t="s">
        <v>275</v>
      </c>
      <c r="B104" s="7">
        <v>0</v>
      </c>
      <c r="C104" s="7">
        <v>-1453463628</v>
      </c>
      <c r="D104" s="7">
        <v>0</v>
      </c>
      <c r="E104" s="7">
        <f>Table8[[#This Row],[-1096037246.0000]]+Table8[[#This Row],[-14182989519]]+Table8[[#This Row],[198651314]]</f>
        <v>-1453463628</v>
      </c>
      <c r="F104" s="40">
        <f>(Table8[[#This Row],[-15080375451.0000]]/Table8[[#This Row],[Column2]])*100</f>
        <v>5.2335208682459999E-2</v>
      </c>
      <c r="G104" s="7">
        <v>0</v>
      </c>
      <c r="H104" s="7">
        <v>-1453463628</v>
      </c>
      <c r="I104" s="7">
        <v>0</v>
      </c>
      <c r="J104" s="7">
        <f>Table8[[#This Row],[19096193427.0000]]+Table8[[#This Row],[-24201798801]]+Table8[[#This Row],[10071621649]]</f>
        <v>-1453463628</v>
      </c>
      <c r="K104" s="40">
        <f>(Table8[[#This Row],[4966016275.0000]]/Table8[[#This Row],[Column1]])*100</f>
        <v>-7.7151463554111954E-2</v>
      </c>
      <c r="L104" s="63">
        <v>1883909340204</v>
      </c>
      <c r="M104" s="64">
        <v>-2777219513576</v>
      </c>
    </row>
    <row r="105" spans="1:13" ht="23.1" customHeight="1" x14ac:dyDescent="0.6">
      <c r="A105" s="6" t="s">
        <v>276</v>
      </c>
      <c r="B105" s="7">
        <v>0</v>
      </c>
      <c r="C105" s="7">
        <v>-7308692978</v>
      </c>
      <c r="D105" s="7">
        <v>0</v>
      </c>
      <c r="E105" s="7">
        <f>Table8[[#This Row],[-1096037246.0000]]+Table8[[#This Row],[-14182989519]]+Table8[[#This Row],[198651314]]</f>
        <v>-7308692978</v>
      </c>
      <c r="F105" s="40">
        <f>(Table8[[#This Row],[-15080375451.0000]]/Table8[[#This Row],[Column2]])*100</f>
        <v>0.2631658369917324</v>
      </c>
      <c r="G105" s="7">
        <v>0</v>
      </c>
      <c r="H105" s="7">
        <v>-7308692978</v>
      </c>
      <c r="I105" s="7">
        <v>0</v>
      </c>
      <c r="J105" s="7">
        <f>Table8[[#This Row],[19096193427.0000]]+Table8[[#This Row],[-24201798801]]+Table8[[#This Row],[10071621649]]</f>
        <v>-7308692978</v>
      </c>
      <c r="K105" s="40">
        <f>(Table8[[#This Row],[4966016275.0000]]/Table8[[#This Row],[Column1]])*100</f>
        <v>-0.38795354012144634</v>
      </c>
      <c r="L105" s="63">
        <v>1883909340204</v>
      </c>
      <c r="M105" s="64">
        <v>-2777219513576</v>
      </c>
    </row>
    <row r="106" spans="1:13" ht="23.1" customHeight="1" x14ac:dyDescent="0.6">
      <c r="A106" s="6" t="s">
        <v>277</v>
      </c>
      <c r="B106" s="7">
        <v>0</v>
      </c>
      <c r="C106" s="7">
        <v>48703564912</v>
      </c>
      <c r="D106" s="7">
        <v>0</v>
      </c>
      <c r="E106" s="7">
        <f>Table8[[#This Row],[-1096037246.0000]]+Table8[[#This Row],[-14182989519]]+Table8[[#This Row],[198651314]]</f>
        <v>48703564912</v>
      </c>
      <c r="F106" s="40">
        <f>(Table8[[#This Row],[-15080375451.0000]]/Table8[[#This Row],[Column2]])*100</f>
        <v>-1.753680783024903</v>
      </c>
      <c r="G106" s="7">
        <v>0</v>
      </c>
      <c r="H106" s="7">
        <v>0</v>
      </c>
      <c r="I106" s="7">
        <v>0</v>
      </c>
      <c r="J106" s="7">
        <f>Table8[[#This Row],[19096193427.0000]]+Table8[[#This Row],[-24201798801]]+Table8[[#This Row],[10071621649]]</f>
        <v>0</v>
      </c>
      <c r="K106" s="40">
        <f>(Table8[[#This Row],[4966016275.0000]]/Table8[[#This Row],[Column1]])*100</f>
        <v>0</v>
      </c>
      <c r="L106" s="63">
        <v>1883909340204</v>
      </c>
      <c r="M106" s="64">
        <v>-2777219513576</v>
      </c>
    </row>
    <row r="107" spans="1:13" ht="23.1" customHeight="1" x14ac:dyDescent="0.6">
      <c r="A107" s="6" t="s">
        <v>278</v>
      </c>
      <c r="B107" s="7">
        <v>0</v>
      </c>
      <c r="C107" s="7">
        <v>-27731156341</v>
      </c>
      <c r="D107" s="7">
        <v>0</v>
      </c>
      <c r="E107" s="7">
        <f>Table8[[#This Row],[-1096037246.0000]]+Table8[[#This Row],[-14182989519]]+Table8[[#This Row],[198651314]]</f>
        <v>-27731156341</v>
      </c>
      <c r="F107" s="40">
        <f>(Table8[[#This Row],[-15080375451.0000]]/Table8[[#This Row],[Column2]])*100</f>
        <v>0.99852230640900408</v>
      </c>
      <c r="G107" s="7">
        <v>0</v>
      </c>
      <c r="H107" s="7">
        <v>-306686630985</v>
      </c>
      <c r="I107" s="7">
        <v>-20260</v>
      </c>
      <c r="J107" s="7">
        <f>Table8[[#This Row],[19096193427.0000]]+Table8[[#This Row],[-24201798801]]+Table8[[#This Row],[10071621649]]</f>
        <v>-306686651245</v>
      </c>
      <c r="K107" s="40">
        <f>(Table8[[#This Row],[4966016275.0000]]/Table8[[#This Row],[Column1]])*100</f>
        <v>-16.279268046507497</v>
      </c>
      <c r="L107" s="63">
        <v>1883909340204</v>
      </c>
      <c r="M107" s="64">
        <v>-2777219513576</v>
      </c>
    </row>
    <row r="108" spans="1:13" ht="23.1" customHeight="1" x14ac:dyDescent="0.6">
      <c r="A108" s="6" t="s">
        <v>279</v>
      </c>
      <c r="B108" s="7">
        <v>0</v>
      </c>
      <c r="C108" s="7">
        <v>5186670197</v>
      </c>
      <c r="D108" s="7">
        <v>1416358188</v>
      </c>
      <c r="E108" s="7">
        <f>Table8[[#This Row],[-1096037246.0000]]+Table8[[#This Row],[-14182989519]]+Table8[[#This Row],[198651314]]</f>
        <v>6603028385</v>
      </c>
      <c r="F108" s="40">
        <f>(Table8[[#This Row],[-15080375451.0000]]/Table8[[#This Row],[Column2]])*100</f>
        <v>-0.23775680506067801</v>
      </c>
      <c r="G108" s="7">
        <v>0</v>
      </c>
      <c r="H108" s="7">
        <v>15280373938</v>
      </c>
      <c r="I108" s="7">
        <v>2803172726</v>
      </c>
      <c r="J108" s="7">
        <f>Table8[[#This Row],[19096193427.0000]]+Table8[[#This Row],[-24201798801]]+Table8[[#This Row],[10071621649]]</f>
        <v>18083546664</v>
      </c>
      <c r="K108" s="40">
        <f>(Table8[[#This Row],[4966016275.0000]]/Table8[[#This Row],[Column1]])*100</f>
        <v>0.9598947400537764</v>
      </c>
      <c r="L108" s="63">
        <v>1883909340204</v>
      </c>
      <c r="M108" s="64">
        <v>-2777219513576</v>
      </c>
    </row>
    <row r="109" spans="1:13" ht="23.1" customHeight="1" x14ac:dyDescent="0.6">
      <c r="A109" s="6" t="s">
        <v>356</v>
      </c>
      <c r="B109" s="7">
        <v>0</v>
      </c>
      <c r="C109" s="7">
        <v>0</v>
      </c>
      <c r="D109" s="7">
        <v>0</v>
      </c>
      <c r="E109" s="7">
        <f>Table8[[#This Row],[-1096037246.0000]]+Table8[[#This Row],[-14182989519]]+Table8[[#This Row],[198651314]]</f>
        <v>0</v>
      </c>
      <c r="F109" s="40">
        <f>(Table8[[#This Row],[-15080375451.0000]]/Table8[[#This Row],[Column2]])*100</f>
        <v>0</v>
      </c>
      <c r="G109" s="7">
        <v>0</v>
      </c>
      <c r="H109" s="7">
        <v>0</v>
      </c>
      <c r="I109" s="7">
        <v>4514906261</v>
      </c>
      <c r="J109" s="7">
        <f>Table8[[#This Row],[19096193427.0000]]+Table8[[#This Row],[-24201798801]]+Table8[[#This Row],[10071621649]]</f>
        <v>4514906261</v>
      </c>
      <c r="K109" s="40">
        <f>(Table8[[#This Row],[4966016275.0000]]/Table8[[#This Row],[Column1]])*100</f>
        <v>0.23965623847435785</v>
      </c>
      <c r="L109" s="63">
        <v>1883909340204</v>
      </c>
      <c r="M109" s="64">
        <v>-2777219513576</v>
      </c>
    </row>
    <row r="110" spans="1:13" ht="23.1" customHeight="1" x14ac:dyDescent="0.6">
      <c r="A110" s="6" t="s">
        <v>280</v>
      </c>
      <c r="B110" s="7">
        <v>0</v>
      </c>
      <c r="C110" s="7">
        <v>25969556</v>
      </c>
      <c r="D110" s="7">
        <v>0</v>
      </c>
      <c r="E110" s="7">
        <f>Table8[[#This Row],[-1096037246.0000]]+Table8[[#This Row],[-14182989519]]+Table8[[#This Row],[198651314]]</f>
        <v>25969556</v>
      </c>
      <c r="F110" s="40">
        <f>(Table8[[#This Row],[-15080375451.0000]]/Table8[[#This Row],[Column2]])*100</f>
        <v>-9.3509194620921806E-4</v>
      </c>
      <c r="G110" s="7">
        <v>0</v>
      </c>
      <c r="H110" s="7">
        <v>25969556</v>
      </c>
      <c r="I110" s="7">
        <v>0</v>
      </c>
      <c r="J110" s="7">
        <f>Table8[[#This Row],[19096193427.0000]]+Table8[[#This Row],[-24201798801]]+Table8[[#This Row],[10071621649]]</f>
        <v>25969556</v>
      </c>
      <c r="K110" s="40">
        <f>(Table8[[#This Row],[4966016275.0000]]/Table8[[#This Row],[Column1]])*100</f>
        <v>1.3784928736107797E-3</v>
      </c>
      <c r="L110" s="63">
        <v>1883909340204</v>
      </c>
      <c r="M110" s="64">
        <v>-2777219513576</v>
      </c>
    </row>
    <row r="111" spans="1:13" ht="23.1" customHeight="1" x14ac:dyDescent="0.6">
      <c r="A111" s="6" t="s">
        <v>281</v>
      </c>
      <c r="B111" s="7">
        <v>0</v>
      </c>
      <c r="C111" s="7">
        <v>9819644658</v>
      </c>
      <c r="D111" s="7">
        <v>4488909579</v>
      </c>
      <c r="E111" s="7">
        <f>Table8[[#This Row],[-1096037246.0000]]+Table8[[#This Row],[-14182989519]]+Table8[[#This Row],[198651314]]</f>
        <v>14308554237</v>
      </c>
      <c r="F111" s="40">
        <f>(Table8[[#This Row],[-15080375451.0000]]/Table8[[#This Row],[Column2]])*100</f>
        <v>-0.51521149722068738</v>
      </c>
      <c r="G111" s="7">
        <v>0</v>
      </c>
      <c r="H111" s="7">
        <v>27850116735</v>
      </c>
      <c r="I111" s="7">
        <v>6642667675</v>
      </c>
      <c r="J111" s="7">
        <f>Table8[[#This Row],[19096193427.0000]]+Table8[[#This Row],[-24201798801]]+Table8[[#This Row],[10071621649]]</f>
        <v>34492784410</v>
      </c>
      <c r="K111" s="40">
        <f>(Table8[[#This Row],[4966016275.0000]]/Table8[[#This Row],[Column1]])*100</f>
        <v>1.8309153032950585</v>
      </c>
      <c r="L111" s="63">
        <v>1883909340204</v>
      </c>
      <c r="M111" s="64">
        <v>-2777219513576</v>
      </c>
    </row>
    <row r="112" spans="1:13" ht="23.1" customHeight="1" x14ac:dyDescent="0.6">
      <c r="A112" s="6" t="s">
        <v>282</v>
      </c>
      <c r="B112" s="7">
        <v>0</v>
      </c>
      <c r="C112" s="7">
        <v>8926476051</v>
      </c>
      <c r="D112" s="7">
        <v>0</v>
      </c>
      <c r="E112" s="7">
        <f>Table8[[#This Row],[-1096037246.0000]]+Table8[[#This Row],[-14182989519]]+Table8[[#This Row],[198651314]]</f>
        <v>8926476051</v>
      </c>
      <c r="F112" s="40">
        <f>(Table8[[#This Row],[-15080375451.0000]]/Table8[[#This Row],[Column2]])*100</f>
        <v>-0.32141773480145619</v>
      </c>
      <c r="G112" s="7">
        <v>0</v>
      </c>
      <c r="H112" s="7">
        <v>18325887329</v>
      </c>
      <c r="I112" s="7">
        <v>630462074</v>
      </c>
      <c r="J112" s="7">
        <f>Table8[[#This Row],[19096193427.0000]]+Table8[[#This Row],[-24201798801]]+Table8[[#This Row],[10071621649]]</f>
        <v>18956349403</v>
      </c>
      <c r="K112" s="40">
        <f>(Table8[[#This Row],[4966016275.0000]]/Table8[[#This Row],[Column1]])*100</f>
        <v>1.0062240787525001</v>
      </c>
      <c r="L112" s="63">
        <v>1883909340204</v>
      </c>
      <c r="M112" s="64">
        <v>-2777219513576</v>
      </c>
    </row>
    <row r="113" spans="1:13" ht="23.1" customHeight="1" x14ac:dyDescent="0.6">
      <c r="A113" s="6" t="s">
        <v>283</v>
      </c>
      <c r="B113" s="7">
        <v>0</v>
      </c>
      <c r="C113" s="7">
        <v>39867905381</v>
      </c>
      <c r="D113" s="7">
        <v>665008440</v>
      </c>
      <c r="E113" s="7">
        <f>Table8[[#This Row],[-1096037246.0000]]+Table8[[#This Row],[-14182989519]]+Table8[[#This Row],[198651314]]</f>
        <v>40532913821</v>
      </c>
      <c r="F113" s="40">
        <f>(Table8[[#This Row],[-15080375451.0000]]/Table8[[#This Row],[Column2]])*100</f>
        <v>-1.4594782163549276</v>
      </c>
      <c r="G113" s="7">
        <v>0</v>
      </c>
      <c r="H113" s="7">
        <v>101648173462</v>
      </c>
      <c r="I113" s="7">
        <v>14993301317</v>
      </c>
      <c r="J113" s="7">
        <f>Table8[[#This Row],[19096193427.0000]]+Table8[[#This Row],[-24201798801]]+Table8[[#This Row],[10071621649]]</f>
        <v>116641474779</v>
      </c>
      <c r="K113" s="40">
        <f>(Table8[[#This Row],[4966016275.0000]]/Table8[[#This Row],[Column1]])*100</f>
        <v>6.1914590203353113</v>
      </c>
      <c r="L113" s="63">
        <v>1883909340204</v>
      </c>
      <c r="M113" s="64">
        <v>-2777219513576</v>
      </c>
    </row>
    <row r="114" spans="1:13" ht="23.1" customHeight="1" x14ac:dyDescent="0.6">
      <c r="A114" s="6" t="s">
        <v>284</v>
      </c>
      <c r="B114" s="7">
        <v>0</v>
      </c>
      <c r="C114" s="7">
        <v>0</v>
      </c>
      <c r="D114" s="7">
        <v>0</v>
      </c>
      <c r="E114" s="7">
        <f>Table8[[#This Row],[-1096037246.0000]]+Table8[[#This Row],[-14182989519]]+Table8[[#This Row],[198651314]]</f>
        <v>0</v>
      </c>
      <c r="F114" s="40">
        <f>(Table8[[#This Row],[-15080375451.0000]]/Table8[[#This Row],[Column2]])*100</f>
        <v>0</v>
      </c>
      <c r="G114" s="7">
        <v>0</v>
      </c>
      <c r="H114" s="7">
        <v>0</v>
      </c>
      <c r="I114" s="7">
        <v>0</v>
      </c>
      <c r="J114" s="7">
        <f>Table8[[#This Row],[19096193427.0000]]+Table8[[#This Row],[-24201798801]]+Table8[[#This Row],[10071621649]]</f>
        <v>0</v>
      </c>
      <c r="K114" s="40">
        <f>(Table8[[#This Row],[4966016275.0000]]/Table8[[#This Row],[Column1]])*100</f>
        <v>0</v>
      </c>
      <c r="L114" s="63">
        <v>1883909340204</v>
      </c>
      <c r="M114" s="64">
        <v>-2777219513576</v>
      </c>
    </row>
    <row r="115" spans="1:13" ht="23.1" customHeight="1" x14ac:dyDescent="0.6">
      <c r="A115" s="6" t="s">
        <v>357</v>
      </c>
      <c r="B115" s="7">
        <v>0</v>
      </c>
      <c r="C115" s="7">
        <v>0</v>
      </c>
      <c r="D115" s="7">
        <v>0</v>
      </c>
      <c r="E115" s="7">
        <f>Table8[[#This Row],[-1096037246.0000]]+Table8[[#This Row],[-14182989519]]+Table8[[#This Row],[198651314]]</f>
        <v>0</v>
      </c>
      <c r="F115" s="40">
        <f>(Table8[[#This Row],[-15080375451.0000]]/Table8[[#This Row],[Column2]])*100</f>
        <v>0</v>
      </c>
      <c r="G115" s="7">
        <v>0</v>
      </c>
      <c r="H115" s="7">
        <v>0</v>
      </c>
      <c r="I115" s="7">
        <v>517846492</v>
      </c>
      <c r="J115" s="7">
        <f>Table8[[#This Row],[19096193427.0000]]+Table8[[#This Row],[-24201798801]]+Table8[[#This Row],[10071621649]]</f>
        <v>517846492</v>
      </c>
      <c r="K115" s="40">
        <f>(Table8[[#This Row],[4966016275.0000]]/Table8[[#This Row],[Column1]])*100</f>
        <v>2.7487866902550881E-2</v>
      </c>
      <c r="L115" s="63">
        <v>1883909340204</v>
      </c>
      <c r="M115" s="64">
        <v>-2777219513576</v>
      </c>
    </row>
    <row r="116" spans="1:13" ht="23.1" customHeight="1" x14ac:dyDescent="0.6">
      <c r="A116" s="6" t="s">
        <v>285</v>
      </c>
      <c r="B116" s="7">
        <v>0</v>
      </c>
      <c r="C116" s="7">
        <v>35650868354</v>
      </c>
      <c r="D116" s="7">
        <v>5167571755</v>
      </c>
      <c r="E116" s="7">
        <f>Table8[[#This Row],[-1096037246.0000]]+Table8[[#This Row],[-14182989519]]+Table8[[#This Row],[198651314]]</f>
        <v>40818440109</v>
      </c>
      <c r="F116" s="40">
        <f>(Table8[[#This Row],[-15080375451.0000]]/Table8[[#This Row],[Column2]])*100</f>
        <v>-1.4697592289505921</v>
      </c>
      <c r="G116" s="7">
        <v>0</v>
      </c>
      <c r="H116" s="7">
        <v>104516952810</v>
      </c>
      <c r="I116" s="7">
        <v>24487323265</v>
      </c>
      <c r="J116" s="7">
        <f>Table8[[#This Row],[19096193427.0000]]+Table8[[#This Row],[-24201798801]]+Table8[[#This Row],[10071621649]]</f>
        <v>129004276075</v>
      </c>
      <c r="K116" s="40">
        <f>(Table8[[#This Row],[4966016275.0000]]/Table8[[#This Row],[Column1]])*100</f>
        <v>6.8476902429408151</v>
      </c>
      <c r="L116" s="63">
        <v>1883909340204</v>
      </c>
      <c r="M116" s="64">
        <v>-2777219513576</v>
      </c>
    </row>
    <row r="117" spans="1:13" ht="23.1" customHeight="1" x14ac:dyDescent="0.6">
      <c r="A117" s="6" t="s">
        <v>286</v>
      </c>
      <c r="B117" s="7">
        <v>0</v>
      </c>
      <c r="C117" s="7">
        <v>3792885538</v>
      </c>
      <c r="D117" s="7">
        <v>4364720038</v>
      </c>
      <c r="E117" s="7">
        <f>Table8[[#This Row],[-1096037246.0000]]+Table8[[#This Row],[-14182989519]]+Table8[[#This Row],[198651314]]</f>
        <v>8157605576</v>
      </c>
      <c r="F117" s="40">
        <f>(Table8[[#This Row],[-15080375451.0000]]/Table8[[#This Row],[Column2]])*100</f>
        <v>-0.29373283372534403</v>
      </c>
      <c r="G117" s="7">
        <v>0</v>
      </c>
      <c r="H117" s="7">
        <v>10033850770</v>
      </c>
      <c r="I117" s="7">
        <v>4420079391</v>
      </c>
      <c r="J117" s="7">
        <f>Table8[[#This Row],[19096193427.0000]]+Table8[[#This Row],[-24201798801]]+Table8[[#This Row],[10071621649]]</f>
        <v>14453930161</v>
      </c>
      <c r="K117" s="40">
        <f>(Table8[[#This Row],[4966016275.0000]]/Table8[[#This Row],[Column1]])*100</f>
        <v>0.76723066511442894</v>
      </c>
      <c r="L117" s="63">
        <v>1883909340204</v>
      </c>
      <c r="M117" s="64">
        <v>-2777219513576</v>
      </c>
    </row>
    <row r="118" spans="1:13" ht="23.1" customHeight="1" x14ac:dyDescent="0.6">
      <c r="A118" s="6" t="s">
        <v>287</v>
      </c>
      <c r="B118" s="7">
        <v>0</v>
      </c>
      <c r="C118" s="7">
        <v>-6116179855</v>
      </c>
      <c r="D118" s="7">
        <v>7649058744</v>
      </c>
      <c r="E118" s="7">
        <f>Table8[[#This Row],[-1096037246.0000]]+Table8[[#This Row],[-14182989519]]+Table8[[#This Row],[198651314]]</f>
        <v>1532878889</v>
      </c>
      <c r="F118" s="40">
        <f>(Table8[[#This Row],[-15080375451.0000]]/Table8[[#This Row],[Column2]])*100</f>
        <v>-5.5194732771635918E-2</v>
      </c>
      <c r="G118" s="7">
        <v>0</v>
      </c>
      <c r="H118" s="7">
        <v>0</v>
      </c>
      <c r="I118" s="7">
        <v>9863652348</v>
      </c>
      <c r="J118" s="7">
        <f>Table8[[#This Row],[19096193427.0000]]+Table8[[#This Row],[-24201798801]]+Table8[[#This Row],[10071621649]]</f>
        <v>9863652348</v>
      </c>
      <c r="K118" s="40">
        <f>(Table8[[#This Row],[4966016275.0000]]/Table8[[#This Row],[Column1]])*100</f>
        <v>0.52357362095417548</v>
      </c>
      <c r="L118" s="63">
        <v>1883909340204</v>
      </c>
      <c r="M118" s="64">
        <v>-2777219513576</v>
      </c>
    </row>
    <row r="119" spans="1:13" ht="23.1" customHeight="1" x14ac:dyDescent="0.6">
      <c r="A119" s="6" t="s">
        <v>288</v>
      </c>
      <c r="B119" s="7">
        <v>0</v>
      </c>
      <c r="C119" s="7">
        <v>22743897447</v>
      </c>
      <c r="D119" s="7">
        <v>4958575488</v>
      </c>
      <c r="E119" s="7">
        <f>Table8[[#This Row],[-1096037246.0000]]+Table8[[#This Row],[-14182989519]]+Table8[[#This Row],[198651314]]</f>
        <v>27702472935</v>
      </c>
      <c r="F119" s="40">
        <f>(Table8[[#This Row],[-15080375451.0000]]/Table8[[#This Row],[Column2]])*100</f>
        <v>-0.99748949622386085</v>
      </c>
      <c r="G119" s="7">
        <v>0</v>
      </c>
      <c r="H119" s="7">
        <v>69305599684</v>
      </c>
      <c r="I119" s="7">
        <v>10947142221</v>
      </c>
      <c r="J119" s="7">
        <f>Table8[[#This Row],[19096193427.0000]]+Table8[[#This Row],[-24201798801]]+Table8[[#This Row],[10071621649]]</f>
        <v>80252741905</v>
      </c>
      <c r="K119" s="40">
        <f>(Table8[[#This Row],[4966016275.0000]]/Table8[[#This Row],[Column1]])*100</f>
        <v>4.259904666978815</v>
      </c>
      <c r="L119" s="63">
        <v>1883909340204</v>
      </c>
      <c r="M119" s="64">
        <v>-2777219513576</v>
      </c>
    </row>
    <row r="120" spans="1:13" ht="23.1" customHeight="1" x14ac:dyDescent="0.6">
      <c r="A120" s="6" t="s">
        <v>289</v>
      </c>
      <c r="B120" s="7">
        <v>0</v>
      </c>
      <c r="C120" s="7">
        <v>-563631759</v>
      </c>
      <c r="D120" s="7">
        <v>27238650670</v>
      </c>
      <c r="E120" s="7">
        <f>Table8[[#This Row],[-1096037246.0000]]+Table8[[#This Row],[-14182989519]]+Table8[[#This Row],[198651314]]</f>
        <v>26675018911</v>
      </c>
      <c r="F120" s="40">
        <f>(Table8[[#This Row],[-15080375451.0000]]/Table8[[#This Row],[Column2]])*100</f>
        <v>-0.96049371612878898</v>
      </c>
      <c r="G120" s="7">
        <v>0</v>
      </c>
      <c r="H120" s="7">
        <v>16749467</v>
      </c>
      <c r="I120" s="7">
        <v>183569168698</v>
      </c>
      <c r="J120" s="7">
        <f>Table8[[#This Row],[19096193427.0000]]+Table8[[#This Row],[-24201798801]]+Table8[[#This Row],[10071621649]]</f>
        <v>183585918165</v>
      </c>
      <c r="K120" s="40">
        <f>(Table8[[#This Row],[4966016275.0000]]/Table8[[#This Row],[Column1]])*100</f>
        <v>9.744944422066526</v>
      </c>
      <c r="L120" s="63">
        <v>1883909340204</v>
      </c>
      <c r="M120" s="64">
        <v>-2777219513576</v>
      </c>
    </row>
    <row r="121" spans="1:13" ht="23.1" customHeight="1" thickBot="1" x14ac:dyDescent="0.65">
      <c r="A121" s="6" t="s">
        <v>180</v>
      </c>
      <c r="B121" s="42">
        <f t="shared" ref="B121:K121" si="0">SUM(B11:B120)</f>
        <v>61789076079</v>
      </c>
      <c r="C121" s="42">
        <f t="shared" si="0"/>
        <v>-2799466690736</v>
      </c>
      <c r="D121" s="42">
        <f t="shared" si="0"/>
        <v>-39715520009</v>
      </c>
      <c r="E121" s="42">
        <f t="shared" si="0"/>
        <v>-2777393134666</v>
      </c>
      <c r="F121" s="43">
        <f t="shared" si="0"/>
        <v>100.00625161565918</v>
      </c>
      <c r="G121" s="42">
        <f t="shared" si="0"/>
        <v>6249773237169</v>
      </c>
      <c r="H121" s="42">
        <f t="shared" si="0"/>
        <v>-7031773570034</v>
      </c>
      <c r="I121" s="42">
        <f t="shared" si="0"/>
        <v>2145018878908</v>
      </c>
      <c r="J121" s="42">
        <f t="shared" si="0"/>
        <v>1363018546043</v>
      </c>
      <c r="K121" s="43">
        <f t="shared" si="0"/>
        <v>72.350538157818391</v>
      </c>
      <c r="L121" s="63">
        <v>1883909340204</v>
      </c>
    </row>
    <row r="122" spans="1:13" ht="23.1" customHeight="1" thickTop="1" x14ac:dyDescent="0.6">
      <c r="A122" s="6" t="s">
        <v>181</v>
      </c>
      <c r="B122" s="16"/>
      <c r="C122" s="16"/>
      <c r="D122" s="16"/>
      <c r="E122" s="16"/>
      <c r="F122" s="54"/>
      <c r="G122" s="16"/>
      <c r="H122" s="16"/>
      <c r="I122" s="16"/>
      <c r="J122" s="16"/>
      <c r="K122" s="54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scale="60" orientation="landscape" r:id="rId1"/>
  <headerFooter differentOddEven="1" differentFirst="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rightToLeft="1" view="pageBreakPreview" zoomScale="106" zoomScaleNormal="100" zoomScaleSheetLayoutView="106" workbookViewId="0">
      <selection activeCell="K21" sqref="K21"/>
    </sheetView>
  </sheetViews>
  <sheetFormatPr defaultRowHeight="22.5" x14ac:dyDescent="0.6"/>
  <cols>
    <col min="1" max="1" width="30" style="8" bestFit="1" customWidth="1"/>
    <col min="2" max="2" width="13.42578125" style="8" bestFit="1" customWidth="1"/>
    <col min="3" max="3" width="14.5703125" style="8" bestFit="1" customWidth="1"/>
    <col min="4" max="4" width="11.85546875" style="8" bestFit="1" customWidth="1"/>
    <col min="5" max="5" width="14.5703125" style="8" bestFit="1" customWidth="1"/>
    <col min="6" max="6" width="15.140625" style="8" bestFit="1" customWidth="1"/>
    <col min="7" max="8" width="14.5703125" style="8" bestFit="1" customWidth="1"/>
    <col min="9" max="9" width="15.140625" style="8" bestFit="1" customWidth="1"/>
    <col min="10" max="10" width="9.140625" style="1" customWidth="1"/>
    <col min="11" max="16384" width="9.140625" style="1"/>
  </cols>
  <sheetData>
    <row r="1" spans="1:9" x14ac:dyDescent="0.6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spans="1:9" x14ac:dyDescent="0.6">
      <c r="A2" s="67" t="s">
        <v>307</v>
      </c>
      <c r="B2" s="67"/>
      <c r="C2" s="67"/>
      <c r="D2" s="67"/>
      <c r="E2" s="67"/>
      <c r="F2" s="67"/>
      <c r="G2" s="67"/>
      <c r="H2" s="67"/>
      <c r="I2" s="67"/>
    </row>
    <row r="3" spans="1:9" x14ac:dyDescent="0.6">
      <c r="A3" s="67" t="s">
        <v>308</v>
      </c>
      <c r="B3" s="67"/>
      <c r="C3" s="67"/>
      <c r="D3" s="67"/>
      <c r="E3" s="67"/>
      <c r="F3" s="67"/>
      <c r="G3" s="67"/>
      <c r="H3" s="67"/>
      <c r="I3" s="67"/>
    </row>
    <row r="4" spans="1:9" x14ac:dyDescent="0.6">
      <c r="A4" s="90" t="s">
        <v>309</v>
      </c>
      <c r="B4" s="90"/>
      <c r="C4" s="90"/>
      <c r="D4" s="90"/>
      <c r="E4" s="90"/>
      <c r="F4" s="90"/>
      <c r="G4" s="90"/>
      <c r="H4" s="90"/>
      <c r="I4" s="90"/>
    </row>
    <row r="6" spans="1:9" ht="19.5" customHeight="1" x14ac:dyDescent="0.6">
      <c r="A6" s="4"/>
      <c r="B6" s="89" t="s">
        <v>466</v>
      </c>
      <c r="C6" s="89"/>
      <c r="D6" s="89"/>
      <c r="E6" s="89"/>
      <c r="F6" s="89" t="s">
        <v>310</v>
      </c>
      <c r="G6" s="89"/>
      <c r="H6" s="89"/>
      <c r="I6" s="89"/>
    </row>
    <row r="7" spans="1:9" ht="20.25" customHeight="1" x14ac:dyDescent="0.6">
      <c r="A7" s="91"/>
      <c r="B7" s="87" t="s">
        <v>311</v>
      </c>
      <c r="C7" s="87" t="s">
        <v>312</v>
      </c>
      <c r="D7" s="87" t="s">
        <v>313</v>
      </c>
      <c r="E7" s="87" t="s">
        <v>180</v>
      </c>
      <c r="F7" s="87" t="s">
        <v>311</v>
      </c>
      <c r="G7" s="87" t="s">
        <v>312</v>
      </c>
      <c r="H7" s="87" t="s">
        <v>313</v>
      </c>
      <c r="I7" s="87" t="s">
        <v>180</v>
      </c>
    </row>
    <row r="8" spans="1:9" ht="20.25" customHeight="1" x14ac:dyDescent="0.6">
      <c r="A8" s="92"/>
      <c r="B8" s="88"/>
      <c r="C8" s="88"/>
      <c r="D8" s="88"/>
      <c r="E8" s="88"/>
      <c r="F8" s="88"/>
      <c r="G8" s="88"/>
      <c r="H8" s="88"/>
      <c r="I8" s="88"/>
    </row>
    <row r="9" spans="1:9" x14ac:dyDescent="0.6">
      <c r="A9" s="92"/>
      <c r="B9" s="13"/>
      <c r="C9" s="13"/>
      <c r="D9" s="13"/>
      <c r="E9" s="89"/>
      <c r="F9" s="13"/>
      <c r="G9" s="13"/>
      <c r="H9" s="13"/>
      <c r="I9" s="89"/>
    </row>
    <row r="10" spans="1:9" ht="23.1" customHeight="1" x14ac:dyDescent="0.6">
      <c r="A10" s="6" t="s">
        <v>314</v>
      </c>
      <c r="B10" s="7">
        <v>0</v>
      </c>
      <c r="C10" s="7">
        <v>0</v>
      </c>
      <c r="D10" s="7">
        <v>0</v>
      </c>
      <c r="E10" s="7">
        <f>Table9[[#This Row],[Column4]]+Table9[[#This Row],[Column3]]+Table9[[#This Row],[0]]</f>
        <v>0</v>
      </c>
      <c r="F10" s="61">
        <f>'سود اوراق بهادار و سپرده بانکی'!K4</f>
        <v>0</v>
      </c>
      <c r="G10" s="61">
        <f>'درآمد ناشی از تغییر قیمت اوراق '!B101</f>
        <v>0</v>
      </c>
      <c r="H10" s="61">
        <f>'درآمد ناشی ازفروش'!K101</f>
        <v>112039050</v>
      </c>
      <c r="I10" s="7">
        <f>Table9[[#This Row],[112039050.0000]]+Table9[[#This Row],[Column7]]+Table9[[#This Row],[Column6]]</f>
        <v>112039050</v>
      </c>
    </row>
    <row r="11" spans="1:9" ht="23.1" customHeight="1" x14ac:dyDescent="0.6">
      <c r="A11" s="6" t="s">
        <v>315</v>
      </c>
      <c r="B11" s="7">
        <v>0</v>
      </c>
      <c r="C11" s="7">
        <v>0</v>
      </c>
      <c r="D11" s="7">
        <v>0</v>
      </c>
      <c r="E11" s="7">
        <f>Table9[[#This Row],[Column4]]+Table9[[#This Row],[Column3]]+Table9[[#This Row],[0]]</f>
        <v>0</v>
      </c>
      <c r="F11" s="7">
        <v>0</v>
      </c>
      <c r="G11" s="7">
        <v>0</v>
      </c>
      <c r="H11" s="7">
        <v>11183974</v>
      </c>
      <c r="I11" s="7">
        <f>Table9[[#This Row],[112039050.0000]]+Table9[[#This Row],[Column7]]+Table9[[#This Row],[Column6]]</f>
        <v>11183974</v>
      </c>
    </row>
    <row r="12" spans="1:9" ht="23.1" customHeight="1" x14ac:dyDescent="0.6">
      <c r="A12" s="6" t="s">
        <v>316</v>
      </c>
      <c r="B12" s="7">
        <v>0</v>
      </c>
      <c r="C12" s="7">
        <v>0</v>
      </c>
      <c r="D12" s="7">
        <v>0</v>
      </c>
      <c r="E12" s="7">
        <f>Table9[[#This Row],[Column4]]+Table9[[#This Row],[Column3]]+Table9[[#This Row],[0]]</f>
        <v>0</v>
      </c>
      <c r="F12" s="7">
        <v>26156605409</v>
      </c>
      <c r="G12" s="7">
        <v>0</v>
      </c>
      <c r="H12" s="7">
        <v>-1140249993</v>
      </c>
      <c r="I12" s="7">
        <f>Table9[[#This Row],[112039050.0000]]+Table9[[#This Row],[Column7]]+Table9[[#This Row],[Column6]]</f>
        <v>25016355416</v>
      </c>
    </row>
    <row r="13" spans="1:9" ht="23.1" customHeight="1" x14ac:dyDescent="0.6">
      <c r="A13" s="6" t="s">
        <v>317</v>
      </c>
      <c r="B13" s="7">
        <v>0</v>
      </c>
      <c r="C13" s="7">
        <v>0</v>
      </c>
      <c r="D13" s="7">
        <v>0</v>
      </c>
      <c r="E13" s="7">
        <f>Table9[[#This Row],[Column4]]+Table9[[#This Row],[Column3]]+Table9[[#This Row],[0]]</f>
        <v>0</v>
      </c>
      <c r="F13" s="7">
        <v>2871588521</v>
      </c>
      <c r="G13" s="7">
        <v>0</v>
      </c>
      <c r="H13" s="7">
        <v>0</v>
      </c>
      <c r="I13" s="7">
        <f>Table9[[#This Row],[112039050.0000]]+Table9[[#This Row],[Column7]]+Table9[[#This Row],[Column6]]</f>
        <v>2871588521</v>
      </c>
    </row>
    <row r="14" spans="1:9" ht="23.1" customHeight="1" x14ac:dyDescent="0.6">
      <c r="A14" s="6" t="s">
        <v>318</v>
      </c>
      <c r="B14" s="7">
        <v>0</v>
      </c>
      <c r="C14" s="7">
        <v>0</v>
      </c>
      <c r="D14" s="7">
        <v>0</v>
      </c>
      <c r="E14" s="7">
        <f>Table9[[#This Row],[Column4]]+Table9[[#This Row],[Column3]]+Table9[[#This Row],[0]]</f>
        <v>0</v>
      </c>
      <c r="F14" s="7">
        <v>-423296</v>
      </c>
      <c r="G14" s="7">
        <v>0</v>
      </c>
      <c r="H14" s="7">
        <v>0</v>
      </c>
      <c r="I14" s="7">
        <f>Table9[[#This Row],[112039050.0000]]+Table9[[#This Row],[Column7]]+Table9[[#This Row],[Column6]]</f>
        <v>-423296</v>
      </c>
    </row>
    <row r="15" spans="1:9" ht="23.1" customHeight="1" x14ac:dyDescent="0.6">
      <c r="A15" s="6" t="s">
        <v>319</v>
      </c>
      <c r="B15" s="7">
        <v>0</v>
      </c>
      <c r="C15" s="7">
        <v>0</v>
      </c>
      <c r="D15" s="7">
        <v>0</v>
      </c>
      <c r="E15" s="7">
        <f>Table9[[#This Row],[Column4]]+Table9[[#This Row],[Column3]]+Table9[[#This Row],[0]]</f>
        <v>0</v>
      </c>
      <c r="F15" s="7">
        <v>22592071365</v>
      </c>
      <c r="G15" s="7">
        <v>0</v>
      </c>
      <c r="H15" s="7">
        <v>-566887498</v>
      </c>
      <c r="I15" s="7">
        <f>Table9[[#This Row],[112039050.0000]]+Table9[[#This Row],[Column7]]+Table9[[#This Row],[Column6]]</f>
        <v>22025183867</v>
      </c>
    </row>
    <row r="16" spans="1:9" ht="23.1" customHeight="1" x14ac:dyDescent="0.6">
      <c r="A16" s="6" t="s">
        <v>320</v>
      </c>
      <c r="B16" s="7">
        <v>0</v>
      </c>
      <c r="C16" s="7">
        <v>0</v>
      </c>
      <c r="D16" s="7">
        <v>0</v>
      </c>
      <c r="E16" s="7">
        <f>Table9[[#This Row],[Column4]]+Table9[[#This Row],[Column3]]+Table9[[#This Row],[0]]</f>
        <v>0</v>
      </c>
      <c r="F16" s="7">
        <v>0</v>
      </c>
      <c r="G16" s="7">
        <v>0</v>
      </c>
      <c r="H16" s="7">
        <v>3180178280</v>
      </c>
      <c r="I16" s="7">
        <f>Table9[[#This Row],[112039050.0000]]+Table9[[#This Row],[Column7]]+Table9[[#This Row],[Column6]]</f>
        <v>3180178280</v>
      </c>
    </row>
    <row r="17" spans="1:9" ht="23.1" customHeight="1" x14ac:dyDescent="0.6">
      <c r="A17" s="6" t="s">
        <v>321</v>
      </c>
      <c r="B17" s="7">
        <v>0</v>
      </c>
      <c r="C17" s="7">
        <v>0</v>
      </c>
      <c r="D17" s="7">
        <v>0</v>
      </c>
      <c r="E17" s="7">
        <f>Table9[[#This Row],[Column4]]+Table9[[#This Row],[Column3]]+Table9[[#This Row],[0]]</f>
        <v>0</v>
      </c>
      <c r="F17" s="7">
        <v>0</v>
      </c>
      <c r="G17" s="7">
        <v>0</v>
      </c>
      <c r="H17" s="7">
        <v>28025401</v>
      </c>
      <c r="I17" s="7">
        <f>Table9[[#This Row],[112039050.0000]]+Table9[[#This Row],[Column7]]+Table9[[#This Row],[Column6]]</f>
        <v>28025401</v>
      </c>
    </row>
    <row r="18" spans="1:9" ht="23.1" customHeight="1" x14ac:dyDescent="0.6">
      <c r="A18" s="6" t="s">
        <v>322</v>
      </c>
      <c r="B18" s="7">
        <v>0</v>
      </c>
      <c r="C18" s="7">
        <v>0</v>
      </c>
      <c r="D18" s="7">
        <v>0</v>
      </c>
      <c r="E18" s="7">
        <f>Table9[[#This Row],[Column4]]+Table9[[#This Row],[Column3]]+Table9[[#This Row],[0]]</f>
        <v>0</v>
      </c>
      <c r="F18" s="7">
        <v>7332351267</v>
      </c>
      <c r="G18" s="7">
        <v>0</v>
      </c>
      <c r="H18" s="7">
        <v>-187771956</v>
      </c>
      <c r="I18" s="7">
        <f>Table9[[#This Row],[112039050.0000]]+Table9[[#This Row],[Column7]]+Table9[[#This Row],[Column6]]</f>
        <v>7144579311</v>
      </c>
    </row>
    <row r="19" spans="1:9" ht="23.1" customHeight="1" x14ac:dyDescent="0.6">
      <c r="A19" s="6" t="s">
        <v>323</v>
      </c>
      <c r="B19" s="7">
        <v>0</v>
      </c>
      <c r="C19" s="7">
        <v>0</v>
      </c>
      <c r="D19" s="7">
        <v>0</v>
      </c>
      <c r="E19" s="7">
        <f>Table9[[#This Row],[Column4]]+Table9[[#This Row],[Column3]]+Table9[[#This Row],[0]]</f>
        <v>0</v>
      </c>
      <c r="F19" s="7">
        <v>5487627459</v>
      </c>
      <c r="G19" s="7">
        <v>0</v>
      </c>
      <c r="H19" s="7">
        <v>-521000003</v>
      </c>
      <c r="I19" s="7">
        <f>Table9[[#This Row],[112039050.0000]]+Table9[[#This Row],[Column7]]+Table9[[#This Row],[Column6]]</f>
        <v>4966627456</v>
      </c>
    </row>
    <row r="20" spans="1:9" ht="23.1" customHeight="1" x14ac:dyDescent="0.6">
      <c r="A20" s="6" t="s">
        <v>324</v>
      </c>
      <c r="B20" s="7">
        <v>0</v>
      </c>
      <c r="C20" s="7">
        <v>0</v>
      </c>
      <c r="D20" s="7">
        <v>0</v>
      </c>
      <c r="E20" s="7">
        <f>Table9[[#This Row],[Column4]]+Table9[[#This Row],[Column3]]+Table9[[#This Row],[0]]</f>
        <v>0</v>
      </c>
      <c r="F20" s="7">
        <v>2280197734</v>
      </c>
      <c r="G20" s="7">
        <v>0</v>
      </c>
      <c r="H20" s="7">
        <v>0</v>
      </c>
      <c r="I20" s="7">
        <f>Table9[[#This Row],[112039050.0000]]+Table9[[#This Row],[Column7]]+Table9[[#This Row],[Column6]]</f>
        <v>2280197734</v>
      </c>
    </row>
    <row r="21" spans="1:9" ht="23.1" customHeight="1" x14ac:dyDescent="0.6">
      <c r="A21" s="6" t="s">
        <v>325</v>
      </c>
      <c r="B21" s="7">
        <v>0</v>
      </c>
      <c r="C21" s="7">
        <v>0</v>
      </c>
      <c r="D21" s="7">
        <v>0</v>
      </c>
      <c r="E21" s="7">
        <f>Table9[[#This Row],[Column4]]+Table9[[#This Row],[Column3]]+Table9[[#This Row],[0]]</f>
        <v>0</v>
      </c>
      <c r="F21" s="7">
        <v>0</v>
      </c>
      <c r="G21" s="7">
        <v>0</v>
      </c>
      <c r="H21" s="7">
        <v>56448234</v>
      </c>
      <c r="I21" s="7">
        <f>Table9[[#This Row],[112039050.0000]]+Table9[[#This Row],[Column7]]+Table9[[#This Row],[Column6]]</f>
        <v>56448234</v>
      </c>
    </row>
    <row r="22" spans="1:9" ht="23.1" customHeight="1" x14ac:dyDescent="0.6">
      <c r="A22" s="6" t="s">
        <v>294</v>
      </c>
      <c r="B22" s="7">
        <v>506184578</v>
      </c>
      <c r="C22" s="7">
        <v>2195327233</v>
      </c>
      <c r="D22" s="7">
        <v>0</v>
      </c>
      <c r="E22" s="7">
        <f>Table9[[#This Row],[Column4]]+Table9[[#This Row],[Column3]]+Table9[[#This Row],[0]]</f>
        <v>2701511811</v>
      </c>
      <c r="F22" s="7">
        <v>3559300362</v>
      </c>
      <c r="G22" s="7">
        <v>-598725608</v>
      </c>
      <c r="H22" s="7">
        <v>0</v>
      </c>
      <c r="I22" s="7">
        <f>Table9[[#This Row],[112039050.0000]]+Table9[[#This Row],[Column7]]+Table9[[#This Row],[Column6]]</f>
        <v>2960574754</v>
      </c>
    </row>
    <row r="23" spans="1:9" ht="23.1" customHeight="1" x14ac:dyDescent="0.6">
      <c r="A23" s="6" t="s">
        <v>326</v>
      </c>
      <c r="B23" s="7">
        <v>0</v>
      </c>
      <c r="C23" s="7">
        <v>0</v>
      </c>
      <c r="D23" s="7">
        <v>0</v>
      </c>
      <c r="E23" s="7">
        <f>Table9[[#This Row],[Column4]]+Table9[[#This Row],[Column3]]+Table9[[#This Row],[0]]</f>
        <v>0</v>
      </c>
      <c r="F23" s="7">
        <v>0</v>
      </c>
      <c r="G23" s="7">
        <v>0</v>
      </c>
      <c r="H23" s="7">
        <v>70113004</v>
      </c>
      <c r="I23" s="7">
        <f>Table9[[#This Row],[112039050.0000]]+Table9[[#This Row],[Column7]]+Table9[[#This Row],[Column6]]</f>
        <v>70113004</v>
      </c>
    </row>
    <row r="24" spans="1:9" ht="23.1" customHeight="1" x14ac:dyDescent="0.6">
      <c r="A24" s="6" t="s">
        <v>327</v>
      </c>
      <c r="B24" s="7">
        <v>0</v>
      </c>
      <c r="C24" s="7">
        <v>0</v>
      </c>
      <c r="D24" s="7">
        <v>0</v>
      </c>
      <c r="E24" s="7">
        <f>Table9[[#This Row],[Column4]]+Table9[[#This Row],[Column3]]+Table9[[#This Row],[0]]</f>
        <v>0</v>
      </c>
      <c r="F24" s="7">
        <v>0</v>
      </c>
      <c r="G24" s="7">
        <v>0</v>
      </c>
      <c r="H24" s="7">
        <v>3665709</v>
      </c>
      <c r="I24" s="7">
        <f>Table9[[#This Row],[112039050.0000]]+Table9[[#This Row],[Column7]]+Table9[[#This Row],[Column6]]</f>
        <v>3665709</v>
      </c>
    </row>
    <row r="25" spans="1:9" ht="23.1" customHeight="1" x14ac:dyDescent="0.6">
      <c r="A25" s="6" t="s">
        <v>328</v>
      </c>
      <c r="B25" s="7">
        <v>0</v>
      </c>
      <c r="C25" s="7">
        <v>0</v>
      </c>
      <c r="D25" s="7">
        <v>0</v>
      </c>
      <c r="E25" s="7">
        <f>Table9[[#This Row],[Column4]]+Table9[[#This Row],[Column3]]+Table9[[#This Row],[0]]</f>
        <v>0</v>
      </c>
      <c r="F25" s="7">
        <v>27856188697</v>
      </c>
      <c r="G25" s="7">
        <v>0</v>
      </c>
      <c r="H25" s="7">
        <v>-1931000000</v>
      </c>
      <c r="I25" s="7">
        <f>Table9[[#This Row],[112039050.0000]]+Table9[[#This Row],[Column7]]+Table9[[#This Row],[Column6]]</f>
        <v>25925188697</v>
      </c>
    </row>
    <row r="26" spans="1:9" ht="23.1" customHeight="1" x14ac:dyDescent="0.6">
      <c r="A26" s="6" t="s">
        <v>301</v>
      </c>
      <c r="B26" s="7">
        <v>686709179</v>
      </c>
      <c r="C26" s="7">
        <v>-31262183</v>
      </c>
      <c r="D26" s="7">
        <v>0</v>
      </c>
      <c r="E26" s="7">
        <f>Table9[[#This Row],[Column4]]+Table9[[#This Row],[Column3]]+Table9[[#This Row],[0]]</f>
        <v>655446996</v>
      </c>
      <c r="F26" s="7">
        <v>303047739064</v>
      </c>
      <c r="G26" s="7">
        <v>-36872139</v>
      </c>
      <c r="H26" s="7">
        <v>2397854963</v>
      </c>
      <c r="I26" s="7">
        <f>Table9[[#This Row],[112039050.0000]]+Table9[[#This Row],[Column7]]+Table9[[#This Row],[Column6]]</f>
        <v>305408721888</v>
      </c>
    </row>
    <row r="27" spans="1:9" ht="23.1" customHeight="1" x14ac:dyDescent="0.6">
      <c r="A27" s="6" t="s">
        <v>329</v>
      </c>
      <c r="B27" s="7">
        <v>0</v>
      </c>
      <c r="C27" s="7">
        <v>0</v>
      </c>
      <c r="D27" s="7">
        <v>0</v>
      </c>
      <c r="E27" s="7">
        <f>Table9[[#This Row],[Column4]]+Table9[[#This Row],[Column3]]+Table9[[#This Row],[0]]</f>
        <v>0</v>
      </c>
      <c r="F27" s="7">
        <v>0</v>
      </c>
      <c r="G27" s="7">
        <v>0</v>
      </c>
      <c r="H27" s="7">
        <v>1847513</v>
      </c>
      <c r="I27" s="7">
        <f>Table9[[#This Row],[112039050.0000]]+Table9[[#This Row],[Column7]]+Table9[[#This Row],[Column6]]</f>
        <v>1847513</v>
      </c>
    </row>
    <row r="28" spans="1:9" ht="23.1" customHeight="1" x14ac:dyDescent="0.6">
      <c r="A28" s="6" t="s">
        <v>298</v>
      </c>
      <c r="B28" s="7">
        <v>3585084213</v>
      </c>
      <c r="C28" s="7">
        <v>-7184480475</v>
      </c>
      <c r="D28" s="7">
        <v>0</v>
      </c>
      <c r="E28" s="7">
        <f>Table9[[#This Row],[Column4]]+Table9[[#This Row],[Column3]]+Table9[[#This Row],[0]]</f>
        <v>-3599396262</v>
      </c>
      <c r="F28" s="7">
        <v>15088252223</v>
      </c>
      <c r="G28" s="7">
        <v>-8043699552</v>
      </c>
      <c r="H28" s="7">
        <v>0</v>
      </c>
      <c r="I28" s="7">
        <f>Table9[[#This Row],[112039050.0000]]+Table9[[#This Row],[Column7]]+Table9[[#This Row],[Column6]]</f>
        <v>7044552671</v>
      </c>
    </row>
    <row r="29" spans="1:9" ht="23.1" customHeight="1" x14ac:dyDescent="0.6">
      <c r="A29" s="6" t="s">
        <v>330</v>
      </c>
      <c r="B29" s="7">
        <v>0</v>
      </c>
      <c r="C29" s="7">
        <v>0</v>
      </c>
      <c r="D29" s="7">
        <v>0</v>
      </c>
      <c r="E29" s="7">
        <f>Table9[[#This Row],[Column4]]+Table9[[#This Row],[Column3]]+Table9[[#This Row],[0]]</f>
        <v>0</v>
      </c>
      <c r="F29" s="7">
        <v>0</v>
      </c>
      <c r="G29" s="7">
        <v>0</v>
      </c>
      <c r="H29" s="7">
        <v>54167</v>
      </c>
      <c r="I29" s="7">
        <f>Table9[[#This Row],[112039050.0000]]+Table9[[#This Row],[Column7]]+Table9[[#This Row],[Column6]]</f>
        <v>54167</v>
      </c>
    </row>
    <row r="30" spans="1:9" ht="23.1" customHeight="1" x14ac:dyDescent="0.6">
      <c r="A30" s="6" t="s">
        <v>331</v>
      </c>
      <c r="B30" s="7">
        <v>0</v>
      </c>
      <c r="C30" s="7">
        <v>0</v>
      </c>
      <c r="D30" s="7">
        <v>0</v>
      </c>
      <c r="E30" s="7">
        <f>Table9[[#This Row],[Column4]]+Table9[[#This Row],[Column3]]+Table9[[#This Row],[0]]</f>
        <v>0</v>
      </c>
      <c r="F30" s="7">
        <v>34332036210</v>
      </c>
      <c r="G30" s="7">
        <v>0</v>
      </c>
      <c r="H30" s="7">
        <v>-2295074997</v>
      </c>
      <c r="I30" s="7">
        <f>Table9[[#This Row],[112039050.0000]]+Table9[[#This Row],[Column7]]+Table9[[#This Row],[Column6]]</f>
        <v>32036961213</v>
      </c>
    </row>
    <row r="31" spans="1:9" ht="23.1" customHeight="1" x14ac:dyDescent="0.6">
      <c r="A31" s="6" t="s">
        <v>332</v>
      </c>
      <c r="B31" s="7">
        <v>0</v>
      </c>
      <c r="C31" s="7">
        <v>0</v>
      </c>
      <c r="D31" s="7">
        <v>0</v>
      </c>
      <c r="E31" s="7">
        <f>Table9[[#This Row],[Column4]]+Table9[[#This Row],[Column3]]+Table9[[#This Row],[0]]</f>
        <v>0</v>
      </c>
      <c r="F31" s="7">
        <v>14274404221</v>
      </c>
      <c r="G31" s="7">
        <v>0</v>
      </c>
      <c r="H31" s="7">
        <v>-35825100</v>
      </c>
      <c r="I31" s="7">
        <f>Table9[[#This Row],[112039050.0000]]+Table9[[#This Row],[Column7]]+Table9[[#This Row],[Column6]]</f>
        <v>14238579121</v>
      </c>
    </row>
    <row r="32" spans="1:9" ht="23.1" customHeight="1" thickBot="1" x14ac:dyDescent="0.65">
      <c r="A32" s="6" t="s">
        <v>180</v>
      </c>
      <c r="B32" s="42">
        <f t="shared" ref="B32:I32" si="0">SUM(B10:B31)</f>
        <v>4777977970</v>
      </c>
      <c r="C32" s="42">
        <f t="shared" si="0"/>
        <v>-5020415425</v>
      </c>
      <c r="D32" s="42">
        <f t="shared" si="0"/>
        <v>0</v>
      </c>
      <c r="E32" s="42">
        <f t="shared" si="0"/>
        <v>-242437455</v>
      </c>
      <c r="F32" s="42">
        <f t="shared" si="0"/>
        <v>464877939236</v>
      </c>
      <c r="G32" s="42">
        <f t="shared" si="0"/>
        <v>-8679297299</v>
      </c>
      <c r="H32" s="42">
        <f t="shared" si="0"/>
        <v>-816399252</v>
      </c>
      <c r="I32" s="42">
        <f t="shared" si="0"/>
        <v>455382242685</v>
      </c>
    </row>
    <row r="33" spans="1:9" ht="23.1" customHeight="1" thickTop="1" x14ac:dyDescent="0.6">
      <c r="A33" s="14" t="s">
        <v>181</v>
      </c>
      <c r="B33" s="16"/>
      <c r="C33" s="16"/>
      <c r="D33" s="16"/>
      <c r="E33" s="16"/>
      <c r="F33" s="16"/>
      <c r="G33" s="16"/>
      <c r="H33" s="16"/>
      <c r="I33" s="16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scale="91" orientation="landscape" r:id="rId1"/>
  <headerFooter differentOddEven="1" differentFirst="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rightToLeft="1" view="pageBreakPreview" zoomScale="106" zoomScaleNormal="100" zoomScaleSheetLayoutView="106" workbookViewId="0">
      <selection activeCell="D90" activeCellId="2" sqref="B90 B90 D90"/>
    </sheetView>
  </sheetViews>
  <sheetFormatPr defaultColWidth="0" defaultRowHeight="22.5" x14ac:dyDescent="0.6"/>
  <cols>
    <col min="1" max="1" width="10.7109375" style="8" bestFit="1" customWidth="1"/>
    <col min="2" max="2" width="29.85546875" style="8" bestFit="1" customWidth="1"/>
    <col min="3" max="3" width="26.5703125" style="55" bestFit="1" customWidth="1"/>
    <col min="4" max="4" width="29.85546875" style="8" bestFit="1" customWidth="1"/>
    <col min="5" max="5" width="26.5703125" style="55" bestFit="1" customWidth="1"/>
    <col min="6" max="6" width="0.7109375" style="1" customWidth="1"/>
    <col min="7" max="7" width="0" style="1" hidden="1" customWidth="1"/>
    <col min="8" max="16384" width="0" style="1" hidden="1"/>
  </cols>
  <sheetData>
    <row r="1" spans="1:6" x14ac:dyDescent="0.6">
      <c r="A1" s="67" t="s">
        <v>0</v>
      </c>
      <c r="B1" s="67"/>
      <c r="C1" s="67"/>
      <c r="D1" s="67"/>
      <c r="E1" s="67"/>
    </row>
    <row r="2" spans="1:6" x14ac:dyDescent="0.6">
      <c r="A2" s="67" t="s">
        <v>307</v>
      </c>
      <c r="B2" s="67"/>
      <c r="C2" s="67"/>
      <c r="D2" s="67"/>
      <c r="E2" s="67"/>
    </row>
    <row r="3" spans="1:6" x14ac:dyDescent="0.6">
      <c r="A3" s="67" t="s">
        <v>308</v>
      </c>
      <c r="B3" s="67"/>
      <c r="C3" s="67"/>
      <c r="D3" s="67"/>
      <c r="E3" s="67"/>
    </row>
    <row r="4" spans="1:6" x14ac:dyDescent="0.6">
      <c r="A4" s="90" t="s">
        <v>333</v>
      </c>
      <c r="B4" s="90"/>
      <c r="C4" s="90"/>
      <c r="D4" s="90"/>
      <c r="E4" s="90"/>
    </row>
    <row r="5" spans="1:6" x14ac:dyDescent="0.6">
      <c r="A5" s="9"/>
      <c r="B5" s="9"/>
      <c r="C5" s="56"/>
      <c r="D5" s="9"/>
      <c r="E5" s="56"/>
    </row>
    <row r="6" spans="1:6" ht="37.5" customHeight="1" x14ac:dyDescent="0.6">
      <c r="A6" s="60" t="s">
        <v>334</v>
      </c>
      <c r="B6" s="93" t="s">
        <v>466</v>
      </c>
      <c r="C6" s="93"/>
      <c r="D6" s="94" t="s">
        <v>310</v>
      </c>
      <c r="E6" s="94"/>
      <c r="F6" s="10"/>
    </row>
    <row r="7" spans="1:6" ht="59.25" customHeight="1" x14ac:dyDescent="0.6">
      <c r="A7" s="11" t="s">
        <v>335</v>
      </c>
      <c r="B7" s="12" t="s">
        <v>336</v>
      </c>
      <c r="C7" s="57" t="s">
        <v>337</v>
      </c>
      <c r="D7" s="12" t="s">
        <v>336</v>
      </c>
      <c r="E7" s="57" t="s">
        <v>337</v>
      </c>
      <c r="F7" s="8"/>
    </row>
    <row r="8" spans="1:6" ht="22.5" customHeight="1" x14ac:dyDescent="0.6">
      <c r="A8" s="5"/>
      <c r="B8" s="13"/>
      <c r="C8" s="58"/>
      <c r="D8" s="13"/>
      <c r="E8" s="58"/>
      <c r="F8" s="8"/>
    </row>
    <row r="9" spans="1:6" ht="23.1" customHeight="1" x14ac:dyDescent="0.6">
      <c r="A9" s="6" t="s">
        <v>24</v>
      </c>
      <c r="B9" s="7">
        <v>9008086</v>
      </c>
      <c r="C9" s="7">
        <v>10</v>
      </c>
      <c r="D9" s="7">
        <v>656243398</v>
      </c>
      <c r="E9" s="7">
        <v>10</v>
      </c>
    </row>
    <row r="10" spans="1:6" ht="23.1" customHeight="1" x14ac:dyDescent="0.6">
      <c r="A10" s="6" t="s">
        <v>104</v>
      </c>
      <c r="B10" s="7">
        <v>371063</v>
      </c>
      <c r="C10" s="7">
        <v>10</v>
      </c>
      <c r="D10" s="7">
        <v>982363</v>
      </c>
      <c r="E10" s="7">
        <v>10</v>
      </c>
    </row>
    <row r="11" spans="1:6" ht="23.1" customHeight="1" x14ac:dyDescent="0.6">
      <c r="A11" s="6" t="s">
        <v>44</v>
      </c>
      <c r="B11" s="7">
        <v>371487</v>
      </c>
      <c r="C11" s="7">
        <v>10</v>
      </c>
      <c r="D11" s="7">
        <v>72466415</v>
      </c>
      <c r="E11" s="7">
        <v>10</v>
      </c>
    </row>
    <row r="12" spans="1:6" ht="23.1" customHeight="1" x14ac:dyDescent="0.6">
      <c r="A12" s="6" t="s">
        <v>68</v>
      </c>
      <c r="B12" s="7">
        <v>1971799</v>
      </c>
      <c r="C12" s="7">
        <v>10</v>
      </c>
      <c r="D12" s="7">
        <v>101610556</v>
      </c>
      <c r="E12" s="7">
        <v>10</v>
      </c>
    </row>
    <row r="13" spans="1:6" ht="23.1" customHeight="1" x14ac:dyDescent="0.6">
      <c r="A13" s="6" t="s">
        <v>76</v>
      </c>
      <c r="B13" s="7">
        <v>19278461</v>
      </c>
      <c r="C13" s="7">
        <v>10</v>
      </c>
      <c r="D13" s="7">
        <v>241319652</v>
      </c>
      <c r="E13" s="7">
        <v>10</v>
      </c>
    </row>
    <row r="14" spans="1:6" ht="23.1" customHeight="1" x14ac:dyDescent="0.6">
      <c r="A14" s="6" t="s">
        <v>178</v>
      </c>
      <c r="B14" s="7">
        <v>2585954</v>
      </c>
      <c r="C14" s="7">
        <v>10</v>
      </c>
      <c r="D14" s="7">
        <v>113826295</v>
      </c>
      <c r="E14" s="7">
        <v>10</v>
      </c>
    </row>
    <row r="15" spans="1:6" ht="23.1" customHeight="1" x14ac:dyDescent="0.6">
      <c r="A15" s="6" t="s">
        <v>16</v>
      </c>
      <c r="B15" s="7">
        <v>449899</v>
      </c>
      <c r="C15" s="7">
        <v>10</v>
      </c>
      <c r="D15" s="7">
        <v>178498955</v>
      </c>
      <c r="E15" s="7">
        <v>10</v>
      </c>
    </row>
    <row r="16" spans="1:6" ht="23.1" customHeight="1" x14ac:dyDescent="0.6">
      <c r="A16" s="6" t="s">
        <v>122</v>
      </c>
      <c r="B16" s="7">
        <v>427488</v>
      </c>
      <c r="C16" s="7">
        <v>10</v>
      </c>
      <c r="D16" s="7">
        <v>362710582</v>
      </c>
      <c r="E16" s="7">
        <v>10</v>
      </c>
    </row>
    <row r="17" spans="1:5" ht="23.1" customHeight="1" x14ac:dyDescent="0.6">
      <c r="A17" s="6" t="s">
        <v>146</v>
      </c>
      <c r="B17" s="7">
        <v>427488</v>
      </c>
      <c r="C17" s="7">
        <v>10</v>
      </c>
      <c r="D17" s="7">
        <v>113760656</v>
      </c>
      <c r="E17" s="7">
        <v>10</v>
      </c>
    </row>
    <row r="18" spans="1:5" ht="23.1" customHeight="1" x14ac:dyDescent="0.6">
      <c r="A18" s="6" t="s">
        <v>82</v>
      </c>
      <c r="B18" s="7">
        <v>427488</v>
      </c>
      <c r="C18" s="7">
        <v>10</v>
      </c>
      <c r="D18" s="7">
        <v>256700937</v>
      </c>
      <c r="E18" s="7">
        <v>10</v>
      </c>
    </row>
    <row r="19" spans="1:5" ht="23.1" customHeight="1" x14ac:dyDescent="0.6">
      <c r="A19" s="6" t="s">
        <v>106</v>
      </c>
      <c r="B19" s="7">
        <v>5832735</v>
      </c>
      <c r="C19" s="7">
        <v>10</v>
      </c>
      <c r="D19" s="7">
        <v>101622583</v>
      </c>
      <c r="E19" s="7">
        <v>10</v>
      </c>
    </row>
    <row r="20" spans="1:5" ht="23.1" customHeight="1" x14ac:dyDescent="0.6">
      <c r="A20" s="6" t="s">
        <v>40</v>
      </c>
      <c r="B20" s="7">
        <v>11076546</v>
      </c>
      <c r="C20" s="7">
        <v>10</v>
      </c>
      <c r="D20" s="7">
        <v>190376903</v>
      </c>
      <c r="E20" s="7">
        <v>10</v>
      </c>
    </row>
    <row r="21" spans="1:5" ht="23.1" customHeight="1" x14ac:dyDescent="0.6">
      <c r="A21" s="6" t="s">
        <v>64</v>
      </c>
      <c r="B21" s="7">
        <v>5483766</v>
      </c>
      <c r="C21" s="7">
        <v>10</v>
      </c>
      <c r="D21" s="7">
        <v>112835182</v>
      </c>
      <c r="E21" s="7">
        <v>10</v>
      </c>
    </row>
    <row r="22" spans="1:5" ht="23.1" customHeight="1" x14ac:dyDescent="0.6">
      <c r="A22" s="6" t="s">
        <v>170</v>
      </c>
      <c r="B22" s="7">
        <v>424657</v>
      </c>
      <c r="C22" s="7">
        <v>10</v>
      </c>
      <c r="D22" s="7">
        <v>176627711</v>
      </c>
      <c r="E22" s="7">
        <v>10</v>
      </c>
    </row>
    <row r="23" spans="1:5" ht="23.1" customHeight="1" x14ac:dyDescent="0.6">
      <c r="A23" s="6" t="s">
        <v>166</v>
      </c>
      <c r="B23" s="7">
        <v>427488</v>
      </c>
      <c r="C23" s="7">
        <v>10</v>
      </c>
      <c r="D23" s="7">
        <v>180236069</v>
      </c>
      <c r="E23" s="7">
        <v>10</v>
      </c>
    </row>
    <row r="24" spans="1:5" ht="23.1" customHeight="1" x14ac:dyDescent="0.6">
      <c r="A24" s="6" t="s">
        <v>120</v>
      </c>
      <c r="B24" s="7">
        <v>312789</v>
      </c>
      <c r="C24" s="7">
        <v>10</v>
      </c>
      <c r="D24" s="7">
        <v>453274</v>
      </c>
      <c r="E24" s="7">
        <v>10</v>
      </c>
    </row>
    <row r="25" spans="1:5" ht="23.1" customHeight="1" x14ac:dyDescent="0.6">
      <c r="A25" s="6" t="s">
        <v>80</v>
      </c>
      <c r="B25" s="7">
        <v>424657</v>
      </c>
      <c r="C25" s="7">
        <v>10</v>
      </c>
      <c r="D25" s="7">
        <v>108678067</v>
      </c>
      <c r="E25" s="7">
        <v>10</v>
      </c>
    </row>
    <row r="26" spans="1:5" ht="23.1" customHeight="1" x14ac:dyDescent="0.6">
      <c r="A26" s="6" t="s">
        <v>88</v>
      </c>
      <c r="B26" s="7">
        <v>2740778</v>
      </c>
      <c r="C26" s="7">
        <v>10</v>
      </c>
      <c r="D26" s="7">
        <v>269438354</v>
      </c>
      <c r="E26" s="7">
        <v>10</v>
      </c>
    </row>
    <row r="27" spans="1:5" ht="23.1" customHeight="1" x14ac:dyDescent="0.6">
      <c r="A27" s="6" t="s">
        <v>26</v>
      </c>
      <c r="B27" s="7">
        <v>9263287</v>
      </c>
      <c r="C27" s="7">
        <v>10</v>
      </c>
      <c r="D27" s="7">
        <v>43548276</v>
      </c>
      <c r="E27" s="7">
        <v>10</v>
      </c>
    </row>
    <row r="28" spans="1:5" ht="23.1" customHeight="1" x14ac:dyDescent="0.6">
      <c r="A28" s="6" t="s">
        <v>56</v>
      </c>
      <c r="B28" s="7">
        <v>424657</v>
      </c>
      <c r="C28" s="7">
        <v>10</v>
      </c>
      <c r="D28" s="7">
        <v>19887765</v>
      </c>
      <c r="E28" s="7">
        <v>10</v>
      </c>
    </row>
    <row r="29" spans="1:5" ht="23.1" customHeight="1" x14ac:dyDescent="0.6">
      <c r="A29" s="6" t="s">
        <v>156</v>
      </c>
      <c r="B29" s="7">
        <v>8480022</v>
      </c>
      <c r="C29" s="7">
        <v>10</v>
      </c>
      <c r="D29" s="7">
        <v>77779805</v>
      </c>
      <c r="E29" s="7">
        <v>10</v>
      </c>
    </row>
    <row r="30" spans="1:5" ht="23.1" customHeight="1" x14ac:dyDescent="0.6">
      <c r="A30" s="6" t="s">
        <v>172</v>
      </c>
      <c r="B30" s="7">
        <v>565342</v>
      </c>
      <c r="C30" s="7">
        <v>10</v>
      </c>
      <c r="D30" s="7">
        <v>41550060</v>
      </c>
      <c r="E30" s="7">
        <v>10</v>
      </c>
    </row>
    <row r="31" spans="1:5" ht="23.1" customHeight="1" x14ac:dyDescent="0.6">
      <c r="A31" s="6" t="s">
        <v>100</v>
      </c>
      <c r="B31" s="7">
        <v>7715439</v>
      </c>
      <c r="C31" s="7">
        <v>10</v>
      </c>
      <c r="D31" s="7">
        <v>137244922</v>
      </c>
      <c r="E31" s="7">
        <v>10</v>
      </c>
    </row>
    <row r="32" spans="1:5" ht="23.1" customHeight="1" x14ac:dyDescent="0.6">
      <c r="A32" s="6" t="s">
        <v>20</v>
      </c>
      <c r="B32" s="7">
        <v>7083786</v>
      </c>
      <c r="C32" s="7">
        <v>10</v>
      </c>
      <c r="D32" s="7">
        <v>104021755</v>
      </c>
      <c r="E32" s="7">
        <v>10</v>
      </c>
    </row>
    <row r="33" spans="1:5" ht="23.1" customHeight="1" x14ac:dyDescent="0.6">
      <c r="A33" s="6" t="s">
        <v>138</v>
      </c>
      <c r="B33" s="7">
        <v>424657</v>
      </c>
      <c r="C33" s="7">
        <v>10</v>
      </c>
      <c r="D33" s="7">
        <v>161653450</v>
      </c>
      <c r="E33" s="7">
        <v>10</v>
      </c>
    </row>
    <row r="34" spans="1:5" ht="23.1" customHeight="1" x14ac:dyDescent="0.6">
      <c r="A34" s="6" t="s">
        <v>160</v>
      </c>
      <c r="B34" s="7">
        <v>6763493</v>
      </c>
      <c r="C34" s="7">
        <v>10</v>
      </c>
      <c r="D34" s="7">
        <v>208205068</v>
      </c>
      <c r="E34" s="7">
        <v>10</v>
      </c>
    </row>
    <row r="35" spans="1:5" ht="23.1" customHeight="1" x14ac:dyDescent="0.6">
      <c r="A35" s="6" t="s">
        <v>92</v>
      </c>
      <c r="B35" s="7">
        <v>4599394</v>
      </c>
      <c r="C35" s="7">
        <v>10</v>
      </c>
      <c r="D35" s="7">
        <v>55104142</v>
      </c>
      <c r="E35" s="7">
        <v>10</v>
      </c>
    </row>
    <row r="36" spans="1:5" ht="23.1" customHeight="1" x14ac:dyDescent="0.6">
      <c r="A36" s="6" t="s">
        <v>108</v>
      </c>
      <c r="B36" s="7">
        <v>331241</v>
      </c>
      <c r="C36" s="7">
        <v>10</v>
      </c>
      <c r="D36" s="7">
        <v>151784653</v>
      </c>
      <c r="E36" s="7">
        <v>10</v>
      </c>
    </row>
    <row r="37" spans="1:5" ht="23.1" customHeight="1" x14ac:dyDescent="0.6">
      <c r="A37" s="6" t="s">
        <v>46</v>
      </c>
      <c r="B37" s="7">
        <v>3026396</v>
      </c>
      <c r="C37" s="7">
        <v>10</v>
      </c>
      <c r="D37" s="7">
        <v>176018569</v>
      </c>
      <c r="E37" s="7">
        <v>10</v>
      </c>
    </row>
    <row r="38" spans="1:5" ht="23.1" customHeight="1" x14ac:dyDescent="0.6">
      <c r="A38" s="6" t="s">
        <v>66</v>
      </c>
      <c r="B38" s="7">
        <v>5464916</v>
      </c>
      <c r="C38" s="7">
        <v>10</v>
      </c>
      <c r="D38" s="7">
        <v>179877673</v>
      </c>
      <c r="E38" s="7">
        <v>10</v>
      </c>
    </row>
    <row r="39" spans="1:5" ht="23.1" customHeight="1" x14ac:dyDescent="0.6">
      <c r="A39" s="6" t="s">
        <v>164</v>
      </c>
      <c r="B39" s="7">
        <v>428264</v>
      </c>
      <c r="C39" s="7">
        <v>10</v>
      </c>
      <c r="D39" s="7">
        <v>191415156</v>
      </c>
      <c r="E39" s="7">
        <v>10</v>
      </c>
    </row>
    <row r="40" spans="1:5" ht="23.1" customHeight="1" x14ac:dyDescent="0.6">
      <c r="A40" s="6" t="s">
        <v>22</v>
      </c>
      <c r="B40" s="7">
        <v>368656</v>
      </c>
      <c r="C40" s="7">
        <v>10</v>
      </c>
      <c r="D40" s="7">
        <v>33321353</v>
      </c>
      <c r="E40" s="7">
        <v>10</v>
      </c>
    </row>
    <row r="41" spans="1:5" ht="23.1" customHeight="1" x14ac:dyDescent="0.6">
      <c r="A41" s="6" t="s">
        <v>134</v>
      </c>
      <c r="B41" s="7">
        <v>368656</v>
      </c>
      <c r="C41" s="7">
        <v>10</v>
      </c>
      <c r="D41" s="7">
        <v>40937313</v>
      </c>
      <c r="E41" s="7">
        <v>10</v>
      </c>
    </row>
    <row r="42" spans="1:5" ht="23.1" customHeight="1" x14ac:dyDescent="0.6">
      <c r="A42" s="6" t="s">
        <v>132</v>
      </c>
      <c r="B42" s="7">
        <v>424657</v>
      </c>
      <c r="C42" s="7">
        <v>10</v>
      </c>
      <c r="D42" s="7">
        <v>19918978</v>
      </c>
      <c r="E42" s="7">
        <v>10</v>
      </c>
    </row>
    <row r="43" spans="1:5" ht="23.1" customHeight="1" x14ac:dyDescent="0.6">
      <c r="A43" s="6" t="s">
        <v>78</v>
      </c>
      <c r="B43" s="7">
        <v>6101685</v>
      </c>
      <c r="C43" s="7">
        <v>10</v>
      </c>
      <c r="D43" s="7">
        <v>168934985</v>
      </c>
      <c r="E43" s="7">
        <v>10</v>
      </c>
    </row>
    <row r="44" spans="1:5" ht="23.1" customHeight="1" x14ac:dyDescent="0.6">
      <c r="A44" s="6" t="s">
        <v>94</v>
      </c>
      <c r="B44" s="7">
        <v>7001958</v>
      </c>
      <c r="C44" s="7">
        <v>10</v>
      </c>
      <c r="D44" s="7">
        <v>130543958</v>
      </c>
      <c r="E44" s="7">
        <v>10</v>
      </c>
    </row>
    <row r="45" spans="1:5" ht="23.1" customHeight="1" x14ac:dyDescent="0.6">
      <c r="A45" s="6" t="s">
        <v>38</v>
      </c>
      <c r="B45" s="7">
        <v>17680052</v>
      </c>
      <c r="C45" s="7">
        <v>10</v>
      </c>
      <c r="D45" s="7">
        <v>84919051</v>
      </c>
      <c r="E45" s="7">
        <v>10</v>
      </c>
    </row>
    <row r="46" spans="1:5" ht="23.1" customHeight="1" x14ac:dyDescent="0.6">
      <c r="A46" s="6" t="s">
        <v>62</v>
      </c>
      <c r="B46" s="7">
        <v>17941570</v>
      </c>
      <c r="C46" s="7">
        <v>10</v>
      </c>
      <c r="D46" s="7">
        <v>88012023</v>
      </c>
      <c r="E46" s="7">
        <v>10</v>
      </c>
    </row>
    <row r="47" spans="1:5" ht="23.1" customHeight="1" x14ac:dyDescent="0.6">
      <c r="A47" s="6" t="s">
        <v>152</v>
      </c>
      <c r="B47" s="7">
        <v>4198632</v>
      </c>
      <c r="C47" s="7">
        <v>10</v>
      </c>
      <c r="D47" s="7">
        <v>162975523</v>
      </c>
      <c r="E47" s="7">
        <v>10</v>
      </c>
    </row>
    <row r="48" spans="1:5" ht="23.1" customHeight="1" x14ac:dyDescent="0.6">
      <c r="A48" s="6" t="s">
        <v>162</v>
      </c>
      <c r="B48" s="7">
        <v>26956786</v>
      </c>
      <c r="C48" s="7">
        <v>10</v>
      </c>
      <c r="D48" s="7">
        <v>242274417</v>
      </c>
      <c r="E48" s="7">
        <v>10</v>
      </c>
    </row>
    <row r="49" spans="1:5" ht="23.1" customHeight="1" x14ac:dyDescent="0.6">
      <c r="A49" s="6" t="s">
        <v>102</v>
      </c>
      <c r="B49" s="7">
        <v>424657</v>
      </c>
      <c r="C49" s="7">
        <v>10</v>
      </c>
      <c r="D49" s="7">
        <v>135343785</v>
      </c>
      <c r="E49" s="7">
        <v>10</v>
      </c>
    </row>
    <row r="50" spans="1:5" ht="23.1" customHeight="1" x14ac:dyDescent="0.6">
      <c r="A50" s="6" t="s">
        <v>124</v>
      </c>
      <c r="B50" s="7">
        <v>424657</v>
      </c>
      <c r="C50" s="7">
        <v>10</v>
      </c>
      <c r="D50" s="7">
        <v>103771284</v>
      </c>
      <c r="E50" s="7">
        <v>10</v>
      </c>
    </row>
    <row r="51" spans="1:5" ht="23.1" customHeight="1" x14ac:dyDescent="0.6">
      <c r="A51" s="6" t="s">
        <v>72</v>
      </c>
      <c r="B51" s="7">
        <v>424657</v>
      </c>
      <c r="C51" s="7">
        <v>10</v>
      </c>
      <c r="D51" s="7">
        <v>24402254</v>
      </c>
      <c r="E51" s="7">
        <v>10</v>
      </c>
    </row>
    <row r="52" spans="1:5" ht="23.1" customHeight="1" x14ac:dyDescent="0.6">
      <c r="A52" s="6" t="s">
        <v>144</v>
      </c>
      <c r="B52" s="7">
        <v>459929</v>
      </c>
      <c r="C52" s="7">
        <v>10</v>
      </c>
      <c r="D52" s="7">
        <v>79358744</v>
      </c>
      <c r="E52" s="7">
        <v>10</v>
      </c>
    </row>
    <row r="53" spans="1:5" ht="23.1" customHeight="1" x14ac:dyDescent="0.6">
      <c r="A53" s="6" t="s">
        <v>98</v>
      </c>
      <c r="B53" s="7">
        <v>0</v>
      </c>
      <c r="C53" s="7">
        <v>10</v>
      </c>
      <c r="D53" s="7">
        <v>65216942</v>
      </c>
      <c r="E53" s="7">
        <v>10</v>
      </c>
    </row>
    <row r="54" spans="1:5" ht="23.1" customHeight="1" x14ac:dyDescent="0.6">
      <c r="A54" s="6" t="s">
        <v>114</v>
      </c>
      <c r="B54" s="7">
        <v>368656</v>
      </c>
      <c r="C54" s="7">
        <v>10</v>
      </c>
      <c r="D54" s="7">
        <v>137401606</v>
      </c>
      <c r="E54" s="7">
        <v>10</v>
      </c>
    </row>
    <row r="55" spans="1:5" ht="23.1" customHeight="1" x14ac:dyDescent="0.6">
      <c r="A55" s="6" t="s">
        <v>52</v>
      </c>
      <c r="B55" s="7">
        <v>428264</v>
      </c>
      <c r="C55" s="7">
        <v>10</v>
      </c>
      <c r="D55" s="7">
        <v>31826649</v>
      </c>
      <c r="E55" s="7">
        <v>10</v>
      </c>
    </row>
    <row r="56" spans="1:5" ht="23.1" customHeight="1" x14ac:dyDescent="0.6">
      <c r="A56" s="6" t="s">
        <v>74</v>
      </c>
      <c r="B56" s="7">
        <v>424657</v>
      </c>
      <c r="C56" s="7">
        <v>10</v>
      </c>
      <c r="D56" s="7">
        <v>143885959</v>
      </c>
      <c r="E56" s="7">
        <v>10</v>
      </c>
    </row>
    <row r="57" spans="1:5" ht="23.1" customHeight="1" x14ac:dyDescent="0.6">
      <c r="A57" s="6" t="s">
        <v>28</v>
      </c>
      <c r="B57" s="7">
        <v>0</v>
      </c>
      <c r="C57" s="7">
        <v>10</v>
      </c>
      <c r="D57" s="7">
        <v>81193136</v>
      </c>
      <c r="E57" s="7">
        <v>10</v>
      </c>
    </row>
    <row r="58" spans="1:5" ht="23.1" customHeight="1" x14ac:dyDescent="0.6">
      <c r="A58" s="6" t="s">
        <v>136</v>
      </c>
      <c r="B58" s="7">
        <v>424657</v>
      </c>
      <c r="C58" s="7">
        <v>10</v>
      </c>
      <c r="D58" s="7">
        <v>122672666</v>
      </c>
      <c r="E58" s="7">
        <v>10</v>
      </c>
    </row>
    <row r="59" spans="1:5" ht="23.1" customHeight="1" x14ac:dyDescent="0.6">
      <c r="A59" s="6" t="s">
        <v>158</v>
      </c>
      <c r="B59" s="7">
        <v>424657</v>
      </c>
      <c r="C59" s="7">
        <v>10</v>
      </c>
      <c r="D59" s="7">
        <v>49703191</v>
      </c>
      <c r="E59" s="7">
        <v>10</v>
      </c>
    </row>
    <row r="60" spans="1:5" ht="23.1" customHeight="1" x14ac:dyDescent="0.6">
      <c r="A60" s="6" t="s">
        <v>90</v>
      </c>
      <c r="B60" s="7">
        <v>368656</v>
      </c>
      <c r="C60" s="7">
        <v>10</v>
      </c>
      <c r="D60" s="7">
        <v>90022829</v>
      </c>
      <c r="E60" s="7">
        <v>10</v>
      </c>
    </row>
    <row r="61" spans="1:5" ht="23.1" customHeight="1" x14ac:dyDescent="0.6">
      <c r="A61" s="6" t="s">
        <v>86</v>
      </c>
      <c r="B61" s="7">
        <v>2551894</v>
      </c>
      <c r="C61" s="7">
        <v>10</v>
      </c>
      <c r="D61" s="7">
        <v>253970826</v>
      </c>
      <c r="E61" s="7">
        <v>10</v>
      </c>
    </row>
    <row r="62" spans="1:5" ht="23.1" customHeight="1" x14ac:dyDescent="0.6">
      <c r="A62" s="6" t="s">
        <v>36</v>
      </c>
      <c r="B62" s="7">
        <v>8716836</v>
      </c>
      <c r="C62" s="7">
        <v>10</v>
      </c>
      <c r="D62" s="7">
        <v>108884604</v>
      </c>
      <c r="E62" s="7">
        <v>10</v>
      </c>
    </row>
    <row r="63" spans="1:5" ht="23.1" customHeight="1" x14ac:dyDescent="0.6">
      <c r="A63" s="6" t="s">
        <v>48</v>
      </c>
      <c r="B63" s="7">
        <v>424657</v>
      </c>
      <c r="C63" s="7">
        <v>10</v>
      </c>
      <c r="D63" s="7">
        <v>150383357</v>
      </c>
      <c r="E63" s="7">
        <v>10</v>
      </c>
    </row>
    <row r="64" spans="1:5" ht="23.1" customHeight="1" x14ac:dyDescent="0.6">
      <c r="A64" s="6" t="s">
        <v>150</v>
      </c>
      <c r="B64" s="7">
        <v>8345684</v>
      </c>
      <c r="C64" s="7">
        <v>10</v>
      </c>
      <c r="D64" s="7">
        <v>73338627</v>
      </c>
      <c r="E64" s="7">
        <v>10</v>
      </c>
    </row>
    <row r="65" spans="1:5" ht="23.1" customHeight="1" x14ac:dyDescent="0.6">
      <c r="A65" s="6" t="s">
        <v>174</v>
      </c>
      <c r="B65" s="7">
        <v>714303</v>
      </c>
      <c r="C65" s="7">
        <v>10</v>
      </c>
      <c r="D65" s="7">
        <v>176579602</v>
      </c>
      <c r="E65" s="7">
        <v>10</v>
      </c>
    </row>
    <row r="66" spans="1:5" ht="23.1" customHeight="1" x14ac:dyDescent="0.6">
      <c r="A66" s="6" t="s">
        <v>116</v>
      </c>
      <c r="B66" s="7">
        <v>9656593</v>
      </c>
      <c r="C66" s="7">
        <v>10</v>
      </c>
      <c r="D66" s="7">
        <v>99395112</v>
      </c>
      <c r="E66" s="7">
        <v>10</v>
      </c>
    </row>
    <row r="67" spans="1:5" ht="23.1" customHeight="1" x14ac:dyDescent="0.6">
      <c r="A67" s="6" t="s">
        <v>128</v>
      </c>
      <c r="B67" s="7">
        <v>17965940</v>
      </c>
      <c r="C67" s="7">
        <v>10</v>
      </c>
      <c r="D67" s="7">
        <v>148858057</v>
      </c>
      <c r="E67" s="7">
        <v>10</v>
      </c>
    </row>
    <row r="68" spans="1:5" ht="23.1" customHeight="1" x14ac:dyDescent="0.6">
      <c r="A68" s="6" t="s">
        <v>96</v>
      </c>
      <c r="B68" s="7">
        <v>2844895</v>
      </c>
      <c r="C68" s="7">
        <v>10</v>
      </c>
      <c r="D68" s="7">
        <v>70384624</v>
      </c>
      <c r="E68" s="7">
        <v>10</v>
      </c>
    </row>
    <row r="69" spans="1:5" ht="23.1" customHeight="1" x14ac:dyDescent="0.6">
      <c r="A69" s="6" t="s">
        <v>32</v>
      </c>
      <c r="B69" s="7">
        <v>6552114</v>
      </c>
      <c r="C69" s="7">
        <v>10</v>
      </c>
      <c r="D69" s="7">
        <v>212489512</v>
      </c>
      <c r="E69" s="7">
        <v>10</v>
      </c>
    </row>
    <row r="70" spans="1:5" ht="23.1" customHeight="1" x14ac:dyDescent="0.6">
      <c r="A70" s="6" t="s">
        <v>110</v>
      </c>
      <c r="B70" s="7">
        <v>9568333</v>
      </c>
      <c r="C70" s="7">
        <v>10</v>
      </c>
      <c r="D70" s="7">
        <v>49821926</v>
      </c>
      <c r="E70" s="7">
        <v>10</v>
      </c>
    </row>
    <row r="71" spans="1:5" ht="23.1" customHeight="1" x14ac:dyDescent="0.6">
      <c r="A71" s="6" t="s">
        <v>50</v>
      </c>
      <c r="B71" s="7">
        <v>424657</v>
      </c>
      <c r="C71" s="7">
        <v>10</v>
      </c>
      <c r="D71" s="7">
        <v>57173269</v>
      </c>
      <c r="E71" s="7">
        <v>10</v>
      </c>
    </row>
    <row r="72" spans="1:5" ht="23.1" customHeight="1" x14ac:dyDescent="0.6">
      <c r="A72" s="6" t="s">
        <v>70</v>
      </c>
      <c r="B72" s="7">
        <v>6755878</v>
      </c>
      <c r="C72" s="7">
        <v>10</v>
      </c>
      <c r="D72" s="7">
        <v>146881814</v>
      </c>
      <c r="E72" s="7">
        <v>10</v>
      </c>
    </row>
    <row r="73" spans="1:5" ht="23.1" customHeight="1" x14ac:dyDescent="0.6">
      <c r="A73" s="6" t="s">
        <v>34</v>
      </c>
      <c r="B73" s="7">
        <v>424657</v>
      </c>
      <c r="C73" s="7">
        <v>10</v>
      </c>
      <c r="D73" s="7">
        <v>34026401</v>
      </c>
      <c r="E73" s="7">
        <v>10</v>
      </c>
    </row>
    <row r="74" spans="1:5" ht="23.1" customHeight="1" x14ac:dyDescent="0.6">
      <c r="A74" s="6" t="s">
        <v>126</v>
      </c>
      <c r="B74" s="7">
        <v>428264</v>
      </c>
      <c r="C74" s="7">
        <v>10</v>
      </c>
      <c r="D74" s="7">
        <v>21915595</v>
      </c>
      <c r="E74" s="7">
        <v>10</v>
      </c>
    </row>
    <row r="75" spans="1:5" ht="23.1" customHeight="1" x14ac:dyDescent="0.6">
      <c r="A75" s="6" t="s">
        <v>142</v>
      </c>
      <c r="B75" s="7">
        <v>84540017</v>
      </c>
      <c r="C75" s="7">
        <v>10</v>
      </c>
      <c r="D75" s="7">
        <v>257727439</v>
      </c>
      <c r="E75" s="7">
        <v>10</v>
      </c>
    </row>
    <row r="76" spans="1:5" ht="23.1" customHeight="1" x14ac:dyDescent="0.6">
      <c r="A76" s="6" t="s">
        <v>84</v>
      </c>
      <c r="B76" s="7">
        <v>475864</v>
      </c>
      <c r="C76" s="7">
        <v>10</v>
      </c>
      <c r="D76" s="7">
        <v>134726932</v>
      </c>
      <c r="E76" s="7">
        <v>10</v>
      </c>
    </row>
    <row r="77" spans="1:5" ht="23.1" customHeight="1" x14ac:dyDescent="0.6">
      <c r="A77" s="6" t="s">
        <v>58</v>
      </c>
      <c r="B77" s="7">
        <v>10123705</v>
      </c>
      <c r="C77" s="7">
        <v>10</v>
      </c>
      <c r="D77" s="7">
        <v>102854529</v>
      </c>
      <c r="E77" s="7">
        <v>10</v>
      </c>
    </row>
    <row r="78" spans="1:5" ht="23.1" customHeight="1" x14ac:dyDescent="0.6">
      <c r="A78" s="6" t="s">
        <v>42</v>
      </c>
      <c r="B78" s="7">
        <v>368656</v>
      </c>
      <c r="C78" s="7">
        <v>10</v>
      </c>
      <c r="D78" s="7">
        <v>11167723</v>
      </c>
      <c r="E78" s="7">
        <v>10</v>
      </c>
    </row>
    <row r="79" spans="1:5" ht="23.1" customHeight="1" x14ac:dyDescent="0.6">
      <c r="A79" s="6" t="s">
        <v>140</v>
      </c>
      <c r="B79" s="7">
        <v>312781</v>
      </c>
      <c r="C79" s="7">
        <v>10</v>
      </c>
      <c r="D79" s="7">
        <v>782231066</v>
      </c>
      <c r="E79" s="7">
        <v>10</v>
      </c>
    </row>
    <row r="80" spans="1:5" ht="23.1" customHeight="1" x14ac:dyDescent="0.6">
      <c r="A80" s="6" t="s">
        <v>148</v>
      </c>
      <c r="B80" s="7">
        <v>8477136</v>
      </c>
      <c r="C80" s="7">
        <v>10</v>
      </c>
      <c r="D80" s="7">
        <v>161440729</v>
      </c>
      <c r="E80" s="7">
        <v>10</v>
      </c>
    </row>
    <row r="81" spans="1:6" ht="23.1" customHeight="1" x14ac:dyDescent="0.6">
      <c r="A81" s="6" t="s">
        <v>130</v>
      </c>
      <c r="B81" s="7">
        <v>730253</v>
      </c>
      <c r="C81" s="7">
        <v>10</v>
      </c>
      <c r="D81" s="7">
        <v>91165685</v>
      </c>
      <c r="E81" s="7">
        <v>10</v>
      </c>
    </row>
    <row r="82" spans="1:6" ht="23.1" customHeight="1" x14ac:dyDescent="0.6">
      <c r="A82" s="6" t="s">
        <v>112</v>
      </c>
      <c r="B82" s="7">
        <v>368656</v>
      </c>
      <c r="C82" s="7">
        <v>10</v>
      </c>
      <c r="D82" s="7">
        <v>117064940</v>
      </c>
      <c r="E82" s="7">
        <v>10</v>
      </c>
    </row>
    <row r="83" spans="1:6" ht="23.1" customHeight="1" x14ac:dyDescent="0.6">
      <c r="A83" s="6" t="s">
        <v>60</v>
      </c>
      <c r="B83" s="7">
        <v>7781558</v>
      </c>
      <c r="C83" s="7">
        <v>10</v>
      </c>
      <c r="D83" s="7">
        <v>24853469</v>
      </c>
      <c r="E83" s="7">
        <v>10</v>
      </c>
    </row>
    <row r="84" spans="1:6" ht="23.1" customHeight="1" x14ac:dyDescent="0.6">
      <c r="A84" s="6" t="s">
        <v>176</v>
      </c>
      <c r="B84" s="7">
        <v>424657</v>
      </c>
      <c r="C84" s="7">
        <v>10</v>
      </c>
      <c r="D84" s="7">
        <v>291012542</v>
      </c>
      <c r="E84" s="7">
        <v>10</v>
      </c>
    </row>
    <row r="85" spans="1:6" ht="23.1" customHeight="1" x14ac:dyDescent="0.6">
      <c r="A85" s="6" t="s">
        <v>154</v>
      </c>
      <c r="B85" s="7">
        <v>0</v>
      </c>
      <c r="C85" s="7">
        <v>10</v>
      </c>
      <c r="D85" s="7">
        <v>66907147</v>
      </c>
      <c r="E85" s="7">
        <v>10</v>
      </c>
    </row>
    <row r="86" spans="1:6" ht="23.1" customHeight="1" x14ac:dyDescent="0.6">
      <c r="A86" s="6" t="s">
        <v>118</v>
      </c>
      <c r="B86" s="7">
        <v>424657</v>
      </c>
      <c r="C86" s="7">
        <v>10</v>
      </c>
      <c r="D86" s="7">
        <v>171497097</v>
      </c>
      <c r="E86" s="7">
        <v>10</v>
      </c>
    </row>
    <row r="87" spans="1:6" ht="23.1" customHeight="1" x14ac:dyDescent="0.6">
      <c r="A87" s="6" t="s">
        <v>54</v>
      </c>
      <c r="B87" s="7">
        <v>368656</v>
      </c>
      <c r="C87" s="7">
        <v>10</v>
      </c>
      <c r="D87" s="7">
        <v>1532852</v>
      </c>
      <c r="E87" s="7">
        <v>10</v>
      </c>
    </row>
    <row r="88" spans="1:6" ht="23.1" customHeight="1" x14ac:dyDescent="0.6">
      <c r="A88" s="6" t="s">
        <v>30</v>
      </c>
      <c r="B88" s="7">
        <v>368656</v>
      </c>
      <c r="C88" s="7">
        <v>10</v>
      </c>
      <c r="D88" s="7">
        <v>62104046</v>
      </c>
      <c r="E88" s="7">
        <v>10</v>
      </c>
    </row>
    <row r="89" spans="1:6" ht="23.1" customHeight="1" x14ac:dyDescent="0.6">
      <c r="A89" s="6" t="s">
        <v>168</v>
      </c>
      <c r="B89" s="7">
        <v>24088966</v>
      </c>
      <c r="C89" s="7">
        <v>10</v>
      </c>
      <c r="D89" s="7">
        <v>88745955</v>
      </c>
      <c r="E89" s="7">
        <v>10</v>
      </c>
    </row>
    <row r="90" spans="1:6" ht="23.1" customHeight="1" thickBot="1" x14ac:dyDescent="0.65">
      <c r="A90" s="6" t="s">
        <v>180</v>
      </c>
      <c r="B90" s="42">
        <f>SUM(B9:B89)</f>
        <v>416058545</v>
      </c>
      <c r="C90" s="7"/>
      <c r="D90" s="42">
        <f>SUM(D9:D89)</f>
        <v>10792251369</v>
      </c>
      <c r="E90" s="7"/>
    </row>
    <row r="91" spans="1:6" ht="23.1" customHeight="1" thickTop="1" x14ac:dyDescent="0.6">
      <c r="A91" s="14" t="s">
        <v>181</v>
      </c>
      <c r="B91" s="16"/>
      <c r="C91" s="16"/>
      <c r="D91" s="16"/>
      <c r="E91" s="16"/>
      <c r="F91" s="8"/>
    </row>
  </sheetData>
  <mergeCells count="6">
    <mergeCell ref="B6:C6"/>
    <mergeCell ref="A4:E4"/>
    <mergeCell ref="D6:E6"/>
    <mergeCell ref="A1:E1"/>
    <mergeCell ref="A2:E2"/>
    <mergeCell ref="A3:E3"/>
  </mergeCells>
  <pageMargins left="0.7" right="0.7" top="0.75" bottom="0.75" header="0.3" footer="0.3"/>
  <pageSetup paperSize="9" scale="69" orientation="portrait" r:id="rId1"/>
  <headerFooter differentOddEven="1" differentFirst="1"/>
  <rowBreaks count="1" manualBreakCount="1">
    <brk id="44" max="5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rightToLeft="1" zoomScaleNormal="100" zoomScaleSheetLayoutView="106" workbookViewId="0">
      <selection activeCell="A2" sqref="A2:C2"/>
    </sheetView>
  </sheetViews>
  <sheetFormatPr defaultRowHeight="22.5" x14ac:dyDescent="0.6"/>
  <cols>
    <col min="1" max="1" width="34.5703125" style="8" customWidth="1"/>
    <col min="2" max="2" width="37.5703125" style="8" customWidth="1"/>
    <col min="3" max="3" width="32.28515625" style="8" customWidth="1"/>
    <col min="4" max="4" width="9.140625" style="1" customWidth="1"/>
    <col min="5" max="16384" width="9.140625" style="1"/>
  </cols>
  <sheetData>
    <row r="1" spans="1:3" x14ac:dyDescent="0.6">
      <c r="A1" s="67" t="s">
        <v>0</v>
      </c>
      <c r="B1" s="67"/>
      <c r="C1" s="67"/>
    </row>
    <row r="2" spans="1:3" x14ac:dyDescent="0.6">
      <c r="A2" s="67" t="s">
        <v>307</v>
      </c>
      <c r="B2" s="67"/>
      <c r="C2" s="67"/>
    </row>
    <row r="3" spans="1:3" x14ac:dyDescent="0.6">
      <c r="A3" s="67" t="s">
        <v>308</v>
      </c>
      <c r="B3" s="67"/>
      <c r="C3" s="67"/>
    </row>
    <row r="4" spans="1:3" x14ac:dyDescent="0.6">
      <c r="A4" s="90" t="s">
        <v>338</v>
      </c>
      <c r="B4" s="90"/>
      <c r="C4" s="90"/>
    </row>
    <row r="5" spans="1:3" x14ac:dyDescent="0.6">
      <c r="A5" s="4"/>
      <c r="B5" s="5" t="s">
        <v>478</v>
      </c>
      <c r="C5" s="5" t="s">
        <v>310</v>
      </c>
    </row>
    <row r="6" spans="1:3" ht="16.5" customHeight="1" x14ac:dyDescent="0.6">
      <c r="A6" s="91" t="s">
        <v>339</v>
      </c>
      <c r="B6" s="87" t="s">
        <v>12</v>
      </c>
      <c r="C6" s="87" t="s">
        <v>12</v>
      </c>
    </row>
    <row r="7" spans="1:3" x14ac:dyDescent="0.6">
      <c r="A7" s="92"/>
      <c r="B7" s="89"/>
      <c r="C7" s="89"/>
    </row>
    <row r="8" spans="1:3" ht="23.1" customHeight="1" x14ac:dyDescent="0.6">
      <c r="A8" s="6" t="s">
        <v>339</v>
      </c>
      <c r="B8" s="7">
        <v>0</v>
      </c>
      <c r="C8" s="7">
        <v>44835170112</v>
      </c>
    </row>
    <row r="9" spans="1:3" ht="23.1" customHeight="1" x14ac:dyDescent="0.6">
      <c r="A9" s="6" t="s">
        <v>479</v>
      </c>
      <c r="B9" s="7">
        <v>0</v>
      </c>
      <c r="C9" s="7">
        <v>9881129995</v>
      </c>
    </row>
    <row r="10" spans="1:3" ht="23.1" customHeight="1" thickBot="1" x14ac:dyDescent="0.65">
      <c r="A10" s="6" t="s">
        <v>180</v>
      </c>
      <c r="B10" s="42">
        <f>SUM(B8:B9)</f>
        <v>0</v>
      </c>
      <c r="C10" s="42">
        <f>SUM(C8:C9)</f>
        <v>54716300107</v>
      </c>
    </row>
    <row r="11" spans="1:3" ht="23.1" customHeight="1" thickTop="1" x14ac:dyDescent="0.6">
      <c r="A11" s="6" t="s">
        <v>181</v>
      </c>
      <c r="B11" s="7"/>
      <c r="C11" s="7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scale="83" orientation="portrait" r:id="rId1"/>
  <headerFooter differentOddEven="1" differentFirst="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rightToLeft="1" zoomScaleNormal="100" workbookViewId="0">
      <selection activeCell="A6" sqref="A6:D6"/>
    </sheetView>
  </sheetViews>
  <sheetFormatPr defaultColWidth="29.7109375" defaultRowHeight="33" customHeight="1" x14ac:dyDescent="0.6"/>
  <cols>
    <col min="1" max="3" width="29.7109375" style="98"/>
    <col min="4" max="4" width="46.85546875" style="98" customWidth="1"/>
    <col min="5" max="16384" width="29.7109375" style="98"/>
  </cols>
  <sheetData>
    <row r="1" spans="1:4" ht="23.25" customHeight="1" x14ac:dyDescent="0.6"/>
    <row r="2" spans="1:4" ht="33" customHeight="1" x14ac:dyDescent="0.6">
      <c r="A2" s="99" t="s">
        <v>0</v>
      </c>
      <c r="B2" s="99"/>
      <c r="C2" s="99"/>
      <c r="D2" s="99"/>
    </row>
    <row r="3" spans="1:4" ht="33" customHeight="1" x14ac:dyDescent="0.6">
      <c r="A3" s="99" t="s">
        <v>307</v>
      </c>
      <c r="B3" s="99"/>
      <c r="C3" s="99"/>
      <c r="D3" s="99"/>
    </row>
    <row r="4" spans="1:4" ht="33" customHeight="1" x14ac:dyDescent="0.6">
      <c r="A4" s="99" t="s">
        <v>308</v>
      </c>
      <c r="B4" s="99"/>
      <c r="C4" s="99"/>
      <c r="D4" s="99"/>
    </row>
    <row r="5" spans="1:4" ht="19.5" customHeight="1" x14ac:dyDescent="0.6"/>
    <row r="6" spans="1:4" ht="33" customHeight="1" x14ac:dyDescent="0.85">
      <c r="A6" s="100" t="str">
        <f>'[1]ریز محاسبات'!A1</f>
        <v>نسبت های کفایت سرمایۀ صندوق سرمایه گذاری اختصاصی بازارگردانی صبا گستر نفت و گاز تامین در تاریخ 1401/07/30</v>
      </c>
      <c r="B6" s="101"/>
      <c r="C6" s="101"/>
      <c r="D6" s="102"/>
    </row>
    <row r="7" spans="1:4" ht="33" customHeight="1" x14ac:dyDescent="0.6">
      <c r="A7" s="103"/>
      <c r="B7" s="105" t="s">
        <v>480</v>
      </c>
      <c r="C7" s="106" t="s">
        <v>481</v>
      </c>
      <c r="D7" s="106" t="s">
        <v>482</v>
      </c>
    </row>
    <row r="8" spans="1:4" ht="33" customHeight="1" x14ac:dyDescent="0.6">
      <c r="A8" s="104" t="s">
        <v>483</v>
      </c>
      <c r="B8" s="95">
        <f>'[1]ریز محاسبات'!E83</f>
        <v>74951155</v>
      </c>
      <c r="C8" s="95">
        <f>'[1]ریز محاسبات'!F83</f>
        <v>51989507.149999991</v>
      </c>
      <c r="D8" s="95">
        <f>'[1]ریز محاسبات'!G83</f>
        <v>67146828.5</v>
      </c>
    </row>
    <row r="9" spans="1:4" ht="33" customHeight="1" x14ac:dyDescent="0.6">
      <c r="A9" s="104" t="s">
        <v>484</v>
      </c>
      <c r="B9" s="95">
        <f>'[1]ریز محاسبات'!E166</f>
        <v>0</v>
      </c>
      <c r="C9" s="95">
        <f>'[1]ریز محاسبات'!F166</f>
        <v>0</v>
      </c>
      <c r="D9" s="95">
        <f>'[1]ریز محاسبات'!G166</f>
        <v>0</v>
      </c>
    </row>
    <row r="10" spans="1:4" ht="33" customHeight="1" x14ac:dyDescent="0.6">
      <c r="A10" s="104" t="s">
        <v>485</v>
      </c>
      <c r="B10" s="95">
        <f>B8+B9</f>
        <v>74951155</v>
      </c>
      <c r="C10" s="95">
        <f t="shared" ref="C10:D10" si="0">C8+C9</f>
        <v>51989507.149999991</v>
      </c>
      <c r="D10" s="95">
        <f t="shared" si="0"/>
        <v>67146828.5</v>
      </c>
    </row>
    <row r="11" spans="1:4" ht="33" customHeight="1" x14ac:dyDescent="0.6">
      <c r="A11" s="104" t="s">
        <v>486</v>
      </c>
      <c r="B11" s="95">
        <f>'[1]ریز محاسبات'!E182</f>
        <v>1723280</v>
      </c>
      <c r="C11" s="95">
        <f>'[1]ریز محاسبات'!F182</f>
        <v>1383449.8</v>
      </c>
      <c r="D11" s="95">
        <f>'[1]ریز محاسبات'!G182</f>
        <v>1213534.7</v>
      </c>
    </row>
    <row r="12" spans="1:4" ht="33" customHeight="1" x14ac:dyDescent="0.6">
      <c r="A12" s="104" t="s">
        <v>487</v>
      </c>
      <c r="B12" s="95">
        <f>'[1]ریز محاسبات'!E194</f>
        <v>0</v>
      </c>
      <c r="C12" s="95">
        <f>'[1]ریز محاسبات'!F194</f>
        <v>0</v>
      </c>
      <c r="D12" s="95">
        <f>'[1]ریز محاسبات'!G194</f>
        <v>0</v>
      </c>
    </row>
    <row r="13" spans="1:4" ht="33" customHeight="1" x14ac:dyDescent="0.6">
      <c r="A13" s="104" t="s">
        <v>488</v>
      </c>
      <c r="B13" s="95">
        <f>B11+B12</f>
        <v>1723280</v>
      </c>
      <c r="C13" s="95">
        <f t="shared" ref="C13:D13" si="1">C11+C12</f>
        <v>1383449.8</v>
      </c>
      <c r="D13" s="95">
        <f t="shared" si="1"/>
        <v>1213534.7</v>
      </c>
    </row>
    <row r="14" spans="1:4" ht="33" customHeight="1" x14ac:dyDescent="0.6">
      <c r="A14" s="104" t="s">
        <v>489</v>
      </c>
      <c r="B14" s="95">
        <f>'[1]ریز محاسبات'!E254</f>
        <v>1662426</v>
      </c>
      <c r="C14" s="95">
        <f>'[1]ریز محاسبات'!F254</f>
        <v>831213</v>
      </c>
      <c r="D14" s="95">
        <f>'[1]ریز محاسبات'!G254</f>
        <v>8312130</v>
      </c>
    </row>
    <row r="15" spans="1:4" ht="33" customHeight="1" x14ac:dyDescent="0.6">
      <c r="A15" s="104" t="s">
        <v>490</v>
      </c>
      <c r="B15" s="95">
        <f>B13+B14</f>
        <v>3385706</v>
      </c>
      <c r="C15" s="95">
        <f t="shared" ref="C15:D15" si="2">C13+C14</f>
        <v>2214662.7999999998</v>
      </c>
      <c r="D15" s="95">
        <f t="shared" si="2"/>
        <v>9525664.6999999993</v>
      </c>
    </row>
    <row r="16" spans="1:4" ht="33" customHeight="1" x14ac:dyDescent="0.6">
      <c r="A16" s="104" t="s">
        <v>491</v>
      </c>
      <c r="B16" s="107">
        <f>B8/(B11+B14)</f>
        <v>22.137526117152522</v>
      </c>
      <c r="C16" s="107">
        <f>C10/C15</f>
        <v>23.475134521607533</v>
      </c>
      <c r="D16" s="96"/>
    </row>
    <row r="17" spans="1:4" ht="33" customHeight="1" x14ac:dyDescent="0.6">
      <c r="A17" s="104" t="s">
        <v>492</v>
      </c>
      <c r="B17" s="108">
        <f>B15/B10</f>
        <v>4.5172165792508469E-2</v>
      </c>
      <c r="C17" s="97"/>
      <c r="D17" s="108">
        <f>D15/D10</f>
        <v>0.14186321100779911</v>
      </c>
    </row>
  </sheetData>
  <mergeCells count="4">
    <mergeCell ref="A6:D6"/>
    <mergeCell ref="A2:D2"/>
    <mergeCell ref="A3:D3"/>
    <mergeCell ref="A4:D4"/>
  </mergeCells>
  <pageMargins left="0.7" right="0.7" top="0.75" bottom="0.75" header="0.3" footer="0.3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rightToLeft="1" view="pageBreakPreview" zoomScale="106" zoomScaleNormal="100" zoomScaleSheetLayoutView="106" workbookViewId="0">
      <selection activeCell="A56" sqref="A56:XFD57"/>
    </sheetView>
  </sheetViews>
  <sheetFormatPr defaultRowHeight="20.25" x14ac:dyDescent="0.55000000000000004"/>
  <cols>
    <col min="1" max="1" width="31" style="23" customWidth="1"/>
    <col min="2" max="2" width="21.140625" style="23" customWidth="1"/>
    <col min="3" max="4" width="17.28515625" style="23" customWidth="1"/>
    <col min="5" max="5" width="11.28515625" style="23" customWidth="1"/>
    <col min="6" max="6" width="17.28515625" style="23" customWidth="1"/>
    <col min="7" max="7" width="14.5703125" style="23" customWidth="1"/>
    <col min="8" max="8" width="17.28515625" style="23" customWidth="1"/>
    <col min="9" max="9" width="21" style="23" customWidth="1"/>
    <col min="10" max="10" width="6.85546875" style="23" customWidth="1"/>
    <col min="11" max="12" width="17.28515625" style="23" customWidth="1"/>
    <col min="13" max="13" width="11.42578125" style="41" customWidth="1"/>
    <col min="14" max="14" width="19.5703125" style="51" hidden="1" customWidth="1"/>
    <col min="15" max="16384" width="9.140625" style="22"/>
  </cols>
  <sheetData>
    <row r="1" spans="1:14" x14ac:dyDescent="0.55000000000000004">
      <c r="A1" s="70" t="s">
        <v>183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4" x14ac:dyDescent="0.55000000000000004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x14ac:dyDescent="0.55000000000000004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4" x14ac:dyDescent="0.55000000000000004">
      <c r="A4" s="75" t="s">
        <v>184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 x14ac:dyDescent="0.55000000000000004">
      <c r="A5" s="75" t="s">
        <v>185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7" spans="1:14" ht="18.75" customHeight="1" x14ac:dyDescent="0.55000000000000004">
      <c r="A7" s="32"/>
      <c r="B7" s="72" t="s">
        <v>5</v>
      </c>
      <c r="C7" s="72"/>
      <c r="D7" s="72"/>
      <c r="E7" s="76" t="s">
        <v>6</v>
      </c>
      <c r="F7" s="76"/>
      <c r="G7" s="76"/>
      <c r="H7" s="76"/>
      <c r="I7" s="72" t="s">
        <v>7</v>
      </c>
      <c r="J7" s="72"/>
      <c r="K7" s="72"/>
      <c r="L7" s="72"/>
      <c r="M7" s="72"/>
    </row>
    <row r="8" spans="1:14" ht="17.25" customHeight="1" x14ac:dyDescent="0.55000000000000004">
      <c r="A8" s="71" t="s">
        <v>186</v>
      </c>
      <c r="B8" s="71" t="s">
        <v>187</v>
      </c>
      <c r="C8" s="71" t="s">
        <v>188</v>
      </c>
      <c r="D8" s="74" t="s">
        <v>189</v>
      </c>
      <c r="E8" s="73" t="s">
        <v>190</v>
      </c>
      <c r="F8" s="73"/>
      <c r="G8" s="70" t="s">
        <v>191</v>
      </c>
      <c r="H8" s="70"/>
      <c r="I8" s="74" t="s">
        <v>187</v>
      </c>
      <c r="J8" s="77" t="s">
        <v>456</v>
      </c>
      <c r="K8" s="74" t="s">
        <v>188</v>
      </c>
      <c r="L8" s="74" t="s">
        <v>189</v>
      </c>
      <c r="M8" s="78" t="s">
        <v>455</v>
      </c>
    </row>
    <row r="9" spans="1:14" ht="20.25" customHeight="1" thickBot="1" x14ac:dyDescent="0.6">
      <c r="A9" s="72"/>
      <c r="B9" s="72"/>
      <c r="C9" s="72"/>
      <c r="D9" s="72"/>
      <c r="E9" s="26" t="s">
        <v>187</v>
      </c>
      <c r="F9" s="26" t="s">
        <v>192</v>
      </c>
      <c r="G9" s="26" t="s">
        <v>187</v>
      </c>
      <c r="H9" s="26" t="s">
        <v>193</v>
      </c>
      <c r="I9" s="72"/>
      <c r="J9" s="72"/>
      <c r="K9" s="72"/>
      <c r="L9" s="72"/>
      <c r="M9" s="79"/>
    </row>
    <row r="10" spans="1:14" ht="23.1" customHeight="1" x14ac:dyDescent="0.55000000000000004">
      <c r="A10" s="6" t="s">
        <v>194</v>
      </c>
      <c r="B10" s="7">
        <v>21024690</v>
      </c>
      <c r="C10" s="7">
        <v>188814815606</v>
      </c>
      <c r="D10" s="7">
        <v>142439062180</v>
      </c>
      <c r="E10" s="7">
        <v>2271359</v>
      </c>
      <c r="F10" s="7">
        <v>14327302493</v>
      </c>
      <c r="G10" s="7">
        <v>1167309</v>
      </c>
      <c r="H10" s="7">
        <v>10195932771</v>
      </c>
      <c r="I10" s="7">
        <f>Table1[[#This Row],[21024690]]+Table1[[#This Row],[2271359]]-Table1[[#This Row],[1167309]]</f>
        <v>22128740</v>
      </c>
      <c r="J10" s="39">
        <v>6070</v>
      </c>
      <c r="K10" s="7">
        <v>192946185328</v>
      </c>
      <c r="L10" s="7">
        <v>134219367501</v>
      </c>
      <c r="M10" s="40">
        <f>(Table1[[#This Row],[134219367501.0000]]/Table1[[#This Row],[Column1]])*100</f>
        <v>0.17907578115888292</v>
      </c>
      <c r="N10" s="51">
        <v>74951155668513</v>
      </c>
    </row>
    <row r="11" spans="1:14" ht="23.1" customHeight="1" x14ac:dyDescent="0.55000000000000004">
      <c r="A11" s="6" t="s">
        <v>195</v>
      </c>
      <c r="B11" s="7">
        <v>2294288</v>
      </c>
      <c r="C11" s="7">
        <v>49712935459</v>
      </c>
      <c r="D11" s="7">
        <v>45850886825</v>
      </c>
      <c r="E11" s="7">
        <v>236212</v>
      </c>
      <c r="F11" s="7">
        <v>4742529446</v>
      </c>
      <c r="G11" s="7">
        <v>946948</v>
      </c>
      <c r="H11" s="7">
        <v>20457607726</v>
      </c>
      <c r="I11" s="7">
        <f>Table1[[#This Row],[21024690]]+Table1[[#This Row],[2271359]]-Table1[[#This Row],[1167309]]</f>
        <v>1583552</v>
      </c>
      <c r="J11" s="39">
        <v>20350</v>
      </c>
      <c r="K11" s="7">
        <v>33997857179</v>
      </c>
      <c r="L11" s="7">
        <v>32200791988</v>
      </c>
      <c r="M11" s="40">
        <f>(Table1[[#This Row],[134219367501.0000]]/Table1[[#This Row],[Column1]])*100</f>
        <v>4.296236889316913E-2</v>
      </c>
      <c r="N11" s="51">
        <v>74951155668513</v>
      </c>
    </row>
    <row r="12" spans="1:14" ht="23.1" customHeight="1" x14ac:dyDescent="0.55000000000000004">
      <c r="A12" s="6" t="s">
        <v>196</v>
      </c>
      <c r="B12" s="7">
        <v>9227238</v>
      </c>
      <c r="C12" s="7">
        <v>280440997632</v>
      </c>
      <c r="D12" s="7">
        <v>168084707205</v>
      </c>
      <c r="E12" s="7">
        <v>0</v>
      </c>
      <c r="F12" s="7">
        <v>0</v>
      </c>
      <c r="G12" s="7">
        <v>0</v>
      </c>
      <c r="H12" s="7">
        <v>0</v>
      </c>
      <c r="I12" s="7">
        <f>Table1[[#This Row],[21024690]]+Table1[[#This Row],[2271359]]-Table1[[#This Row],[1167309]]</f>
        <v>9227238</v>
      </c>
      <c r="J12" s="39">
        <v>18610</v>
      </c>
      <c r="K12" s="7">
        <v>280440997632</v>
      </c>
      <c r="L12" s="7">
        <v>171588392820</v>
      </c>
      <c r="M12" s="40">
        <f>(Table1[[#This Row],[134219367501.0000]]/Table1[[#This Row],[Column1]])*100</f>
        <v>0.22893361855404226</v>
      </c>
      <c r="N12" s="51">
        <v>74951155668513</v>
      </c>
    </row>
    <row r="13" spans="1:14" ht="23.1" customHeight="1" x14ac:dyDescent="0.55000000000000004">
      <c r="A13" s="6" t="s">
        <v>197</v>
      </c>
      <c r="B13" s="7">
        <v>15561908</v>
      </c>
      <c r="C13" s="7">
        <v>553867762552</v>
      </c>
      <c r="D13" s="7">
        <v>452507355646</v>
      </c>
      <c r="E13" s="7">
        <v>873228</v>
      </c>
      <c r="F13" s="7">
        <v>23364754544</v>
      </c>
      <c r="G13" s="7">
        <v>99693</v>
      </c>
      <c r="H13" s="7">
        <v>3516396590</v>
      </c>
      <c r="I13" s="7">
        <f>Table1[[#This Row],[21024690]]+Table1[[#This Row],[2271359]]-Table1[[#This Row],[1167309]]</f>
        <v>16335443</v>
      </c>
      <c r="J13" s="39">
        <v>25800</v>
      </c>
      <c r="K13" s="7">
        <v>573716120506</v>
      </c>
      <c r="L13" s="7">
        <v>421134124036</v>
      </c>
      <c r="M13" s="40">
        <f>(Table1[[#This Row],[134219367501.0000]]/Table1[[#This Row],[Column1]])*100</f>
        <v>0.56187809284562984</v>
      </c>
      <c r="N13" s="51">
        <v>74951155668513</v>
      </c>
    </row>
    <row r="14" spans="1:14" ht="23.1" customHeight="1" x14ac:dyDescent="0.55000000000000004">
      <c r="A14" s="6" t="s">
        <v>198</v>
      </c>
      <c r="B14" s="7">
        <v>26373662</v>
      </c>
      <c r="C14" s="7">
        <v>181665390881</v>
      </c>
      <c r="D14" s="7">
        <v>172352661836</v>
      </c>
      <c r="E14" s="7">
        <v>5393974</v>
      </c>
      <c r="F14" s="7">
        <v>31845886158</v>
      </c>
      <c r="G14" s="7">
        <v>786102</v>
      </c>
      <c r="H14" s="7">
        <v>5328096374</v>
      </c>
      <c r="I14" s="7">
        <f>Table1[[#This Row],[21024690]]+Table1[[#This Row],[2271359]]-Table1[[#This Row],[1167309]]</f>
        <v>30981534</v>
      </c>
      <c r="J14" s="39">
        <v>5910</v>
      </c>
      <c r="K14" s="7">
        <v>208183180665</v>
      </c>
      <c r="L14" s="7">
        <v>182961709285</v>
      </c>
      <c r="M14" s="40">
        <f>(Table1[[#This Row],[134219367501.0000]]/Table1[[#This Row],[Column1]])*100</f>
        <v>0.24410792289072369</v>
      </c>
      <c r="N14" s="51">
        <v>74951155668513</v>
      </c>
    </row>
    <row r="15" spans="1:14" ht="23.1" customHeight="1" x14ac:dyDescent="0.55000000000000004">
      <c r="A15" s="6" t="s">
        <v>199</v>
      </c>
      <c r="B15" s="7">
        <v>16056417</v>
      </c>
      <c r="C15" s="7">
        <v>251693821826</v>
      </c>
      <c r="D15" s="7">
        <v>201515329388</v>
      </c>
      <c r="E15" s="7">
        <v>1410862</v>
      </c>
      <c r="F15" s="7">
        <v>16265650442</v>
      </c>
      <c r="G15" s="7">
        <v>138382</v>
      </c>
      <c r="H15" s="7">
        <v>2132863412</v>
      </c>
      <c r="I15" s="7">
        <f>Table1[[#This Row],[21024690]]+Table1[[#This Row],[2271359]]-Table1[[#This Row],[1167309]]</f>
        <v>17328897</v>
      </c>
      <c r="J15" s="39">
        <v>11240</v>
      </c>
      <c r="K15" s="7">
        <v>265826608856</v>
      </c>
      <c r="L15" s="7">
        <v>194628771913</v>
      </c>
      <c r="M15" s="40">
        <f>(Table1[[#This Row],[134219367501.0000]]/Table1[[#This Row],[Column1]])*100</f>
        <v>0.25967414401691952</v>
      </c>
      <c r="N15" s="51">
        <v>74951155668513</v>
      </c>
    </row>
    <row r="16" spans="1:14" ht="23.1" customHeight="1" x14ac:dyDescent="0.55000000000000004">
      <c r="A16" s="6" t="s">
        <v>200</v>
      </c>
      <c r="B16" s="7">
        <v>2416261</v>
      </c>
      <c r="C16" s="7">
        <v>50722882187</v>
      </c>
      <c r="D16" s="7">
        <v>49471560909</v>
      </c>
      <c r="E16" s="7">
        <v>779711</v>
      </c>
      <c r="F16" s="7">
        <v>14764575446</v>
      </c>
      <c r="G16" s="7">
        <v>122212</v>
      </c>
      <c r="H16" s="7">
        <v>2515133085</v>
      </c>
      <c r="I16" s="7">
        <f>Table1[[#This Row],[21024690]]+Table1[[#This Row],[2271359]]-Table1[[#This Row],[1167309]]</f>
        <v>3073760</v>
      </c>
      <c r="J16" s="39">
        <v>18910</v>
      </c>
      <c r="K16" s="7">
        <v>62972324548</v>
      </c>
      <c r="L16" s="7">
        <v>58080626753</v>
      </c>
      <c r="M16" s="40">
        <f>(Table1[[#This Row],[134219367501.0000]]/Table1[[#This Row],[Column1]])*100</f>
        <v>7.7491302482210672E-2</v>
      </c>
      <c r="N16" s="51">
        <v>74951155668513</v>
      </c>
    </row>
    <row r="17" spans="1:14" ht="23.1" customHeight="1" x14ac:dyDescent="0.55000000000000004">
      <c r="A17" s="6" t="s">
        <v>201</v>
      </c>
      <c r="B17" s="7">
        <v>359142</v>
      </c>
      <c r="C17" s="7">
        <v>10859454917</v>
      </c>
      <c r="D17" s="7">
        <v>11282843000</v>
      </c>
      <c r="E17" s="7">
        <v>1344397</v>
      </c>
      <c r="F17" s="7">
        <v>37761970484</v>
      </c>
      <c r="G17" s="7">
        <v>820756</v>
      </c>
      <c r="H17" s="7">
        <v>23443233812</v>
      </c>
      <c r="I17" s="7">
        <f>Table1[[#This Row],[21024690]]+Table1[[#This Row],[2271359]]-Table1[[#This Row],[1167309]]</f>
        <v>882783</v>
      </c>
      <c r="J17" s="39">
        <v>28480</v>
      </c>
      <c r="K17" s="7">
        <v>25178191589</v>
      </c>
      <c r="L17" s="7">
        <v>25122552183</v>
      </c>
      <c r="M17" s="40">
        <f>(Table1[[#This Row],[134219367501.0000]]/Table1[[#This Row],[Column1]])*100</f>
        <v>3.3518565469636899E-2</v>
      </c>
      <c r="N17" s="51">
        <v>74951155668513</v>
      </c>
    </row>
    <row r="18" spans="1:14" ht="23.1" customHeight="1" x14ac:dyDescent="0.55000000000000004">
      <c r="A18" s="6" t="s">
        <v>202</v>
      </c>
      <c r="B18" s="7">
        <v>25095649</v>
      </c>
      <c r="C18" s="7">
        <v>379147503875</v>
      </c>
      <c r="D18" s="7">
        <v>215909322005</v>
      </c>
      <c r="E18" s="7">
        <v>1678673</v>
      </c>
      <c r="F18" s="7">
        <v>13559244209</v>
      </c>
      <c r="G18" s="7">
        <v>1611622</v>
      </c>
      <c r="H18" s="7">
        <v>23828772325</v>
      </c>
      <c r="I18" s="7">
        <f>Table1[[#This Row],[21024690]]+Table1[[#This Row],[2271359]]-Table1[[#This Row],[1167309]]</f>
        <v>25162700</v>
      </c>
      <c r="J18" s="39">
        <v>8040</v>
      </c>
      <c r="K18" s="7">
        <v>368877975759</v>
      </c>
      <c r="L18" s="7">
        <v>202154353841</v>
      </c>
      <c r="M18" s="40">
        <f>(Table1[[#This Row],[134219367501.0000]]/Table1[[#This Row],[Column1]])*100</f>
        <v>0.26971479230429674</v>
      </c>
      <c r="N18" s="51">
        <v>74951155668513</v>
      </c>
    </row>
    <row r="19" spans="1:14" ht="23.1" customHeight="1" x14ac:dyDescent="0.55000000000000004">
      <c r="A19" s="6" t="s">
        <v>203</v>
      </c>
      <c r="B19" s="7">
        <v>2132513</v>
      </c>
      <c r="C19" s="7">
        <v>229216606523</v>
      </c>
      <c r="D19" s="7">
        <v>153125919970</v>
      </c>
      <c r="E19" s="7">
        <v>129578</v>
      </c>
      <c r="F19" s="7">
        <v>8843568507</v>
      </c>
      <c r="G19" s="7">
        <v>92017</v>
      </c>
      <c r="H19" s="7">
        <v>9772723542</v>
      </c>
      <c r="I19" s="7">
        <f>Table1[[#This Row],[21024690]]+Table1[[#This Row],[2271359]]-Table1[[#This Row],[1167309]]</f>
        <v>2170074</v>
      </c>
      <c r="J19" s="39">
        <v>65810</v>
      </c>
      <c r="K19" s="7">
        <v>228287451488</v>
      </c>
      <c r="L19" s="7">
        <v>142704032390</v>
      </c>
      <c r="M19" s="40">
        <f>(Table1[[#This Row],[134219367501.0000]]/Table1[[#This Row],[Column1]])*100</f>
        <v>0.19039604008394229</v>
      </c>
      <c r="N19" s="51">
        <v>74951155668513</v>
      </c>
    </row>
    <row r="20" spans="1:14" ht="23.1" customHeight="1" x14ac:dyDescent="0.55000000000000004">
      <c r="A20" s="6" t="s">
        <v>204</v>
      </c>
      <c r="B20" s="7">
        <v>19488609</v>
      </c>
      <c r="C20" s="7">
        <v>199844735541</v>
      </c>
      <c r="D20" s="7">
        <v>149169290058</v>
      </c>
      <c r="E20" s="7">
        <v>1360432</v>
      </c>
      <c r="F20" s="7">
        <v>10155302050</v>
      </c>
      <c r="G20" s="7">
        <v>187539</v>
      </c>
      <c r="H20" s="7">
        <v>1895995308</v>
      </c>
      <c r="I20" s="7">
        <f>Table1[[#This Row],[21024690]]+Table1[[#This Row],[2271359]]-Table1[[#This Row],[1167309]]</f>
        <v>20661502</v>
      </c>
      <c r="J20" s="39">
        <v>7530</v>
      </c>
      <c r="K20" s="7">
        <v>208104042283</v>
      </c>
      <c r="L20" s="7">
        <v>155462868420</v>
      </c>
      <c r="M20" s="40">
        <f>(Table1[[#This Row],[134219367501.0000]]/Table1[[#This Row],[Column1]])*100</f>
        <v>0.20741890773181235</v>
      </c>
      <c r="N20" s="51">
        <v>74951155668513</v>
      </c>
    </row>
    <row r="21" spans="1:14" ht="23.1" customHeight="1" x14ac:dyDescent="0.55000000000000004">
      <c r="A21" s="6" t="s">
        <v>205</v>
      </c>
      <c r="B21" s="7">
        <v>98240105</v>
      </c>
      <c r="C21" s="7">
        <v>363242475581</v>
      </c>
      <c r="D21" s="7">
        <v>322571644125</v>
      </c>
      <c r="E21" s="7">
        <v>1607713</v>
      </c>
      <c r="F21" s="7">
        <v>5154450342</v>
      </c>
      <c r="G21" s="7">
        <v>1399738</v>
      </c>
      <c r="H21" s="7">
        <v>5168244679</v>
      </c>
      <c r="I21" s="7">
        <f>Table1[[#This Row],[21024690]]+Table1[[#This Row],[2271359]]-Table1[[#This Row],[1167309]]</f>
        <v>98448080</v>
      </c>
      <c r="J21" s="39">
        <v>3174</v>
      </c>
      <c r="K21" s="7">
        <v>363228681244</v>
      </c>
      <c r="L21" s="7">
        <v>312236725527</v>
      </c>
      <c r="M21" s="40">
        <f>(Table1[[#This Row],[134219367501.0000]]/Table1[[#This Row],[Column1]])*100</f>
        <v>0.41658693951022124</v>
      </c>
      <c r="N21" s="51">
        <v>74951155668513</v>
      </c>
    </row>
    <row r="22" spans="1:14" ht="23.1" customHeight="1" x14ac:dyDescent="0.55000000000000004">
      <c r="A22" s="6" t="s">
        <v>206</v>
      </c>
      <c r="B22" s="7">
        <v>5967444</v>
      </c>
      <c r="C22" s="7">
        <v>539431604497</v>
      </c>
      <c r="D22" s="7">
        <v>432609029277</v>
      </c>
      <c r="E22" s="7">
        <v>171913</v>
      </c>
      <c r="F22" s="7">
        <v>12072404925</v>
      </c>
      <c r="G22" s="7">
        <v>15832</v>
      </c>
      <c r="H22" s="7">
        <v>1423709182</v>
      </c>
      <c r="I22" s="7">
        <f>Table1[[#This Row],[21024690]]+Table1[[#This Row],[2271359]]-Table1[[#This Row],[1167309]]</f>
        <v>6123525</v>
      </c>
      <c r="J22" s="39">
        <v>71550</v>
      </c>
      <c r="K22" s="7">
        <v>550080300240</v>
      </c>
      <c r="L22" s="7">
        <v>437805228710</v>
      </c>
      <c r="M22" s="40">
        <f>(Table1[[#This Row],[134219367501.0000]]/Table1[[#This Row],[Column1]])*100</f>
        <v>0.58412071809310617</v>
      </c>
      <c r="N22" s="51">
        <v>74951155668513</v>
      </c>
    </row>
    <row r="23" spans="1:14" ht="23.1" customHeight="1" x14ac:dyDescent="0.55000000000000004">
      <c r="A23" s="6" t="s">
        <v>207</v>
      </c>
      <c r="B23" s="7">
        <v>2340198</v>
      </c>
      <c r="C23" s="7">
        <v>93283635320</v>
      </c>
      <c r="D23" s="7">
        <v>82896969489</v>
      </c>
      <c r="E23" s="7">
        <v>0</v>
      </c>
      <c r="F23" s="7">
        <v>0</v>
      </c>
      <c r="G23" s="7">
        <v>1604</v>
      </c>
      <c r="H23" s="7">
        <v>63937731</v>
      </c>
      <c r="I23" s="7">
        <f>Table1[[#This Row],[21024690]]+Table1[[#This Row],[2271359]]-Table1[[#This Row],[1167309]]</f>
        <v>2338594</v>
      </c>
      <c r="J23" s="39">
        <v>33810</v>
      </c>
      <c r="K23" s="7">
        <v>93219697589</v>
      </c>
      <c r="L23" s="7">
        <v>79007771568</v>
      </c>
      <c r="M23" s="40">
        <f>(Table1[[#This Row],[134219367501.0000]]/Table1[[#This Row],[Column1]])*100</f>
        <v>0.10541234603163188</v>
      </c>
      <c r="N23" s="51">
        <v>74951155668513</v>
      </c>
    </row>
    <row r="24" spans="1:14" ht="23.1" customHeight="1" x14ac:dyDescent="0.55000000000000004">
      <c r="A24" s="6" t="s">
        <v>208</v>
      </c>
      <c r="B24" s="7">
        <v>6698664</v>
      </c>
      <c r="C24" s="7">
        <v>258602086677</v>
      </c>
      <c r="D24" s="7">
        <v>155223958229</v>
      </c>
      <c r="E24" s="7">
        <v>494464</v>
      </c>
      <c r="F24" s="7">
        <v>10763939155</v>
      </c>
      <c r="G24" s="7">
        <v>106387</v>
      </c>
      <c r="H24" s="7">
        <v>4003208689</v>
      </c>
      <c r="I24" s="7">
        <f>Table1[[#This Row],[21024690]]+Table1[[#This Row],[2271359]]-Table1[[#This Row],[1167309]]</f>
        <v>7086741</v>
      </c>
      <c r="J24" s="39">
        <v>21180</v>
      </c>
      <c r="K24" s="7">
        <v>265362817143</v>
      </c>
      <c r="L24" s="7">
        <v>149983100529</v>
      </c>
      <c r="M24" s="40">
        <f>(Table1[[#This Row],[134219367501.0000]]/Table1[[#This Row],[Column1]])*100</f>
        <v>0.20010778912113283</v>
      </c>
      <c r="N24" s="51">
        <v>74951155668513</v>
      </c>
    </row>
    <row r="25" spans="1:14" ht="23.1" customHeight="1" x14ac:dyDescent="0.55000000000000004">
      <c r="A25" s="6" t="s">
        <v>209</v>
      </c>
      <c r="B25" s="7">
        <v>26798178</v>
      </c>
      <c r="C25" s="7">
        <v>135910316501</v>
      </c>
      <c r="D25" s="7">
        <v>100845237677</v>
      </c>
      <c r="E25" s="7">
        <v>1331157</v>
      </c>
      <c r="F25" s="7">
        <v>4679824840</v>
      </c>
      <c r="G25" s="7">
        <v>305984</v>
      </c>
      <c r="H25" s="7">
        <v>1533478292</v>
      </c>
      <c r="I25" s="7">
        <f>Table1[[#This Row],[21024690]]+Table1[[#This Row],[2271359]]-Table1[[#This Row],[1167309]]</f>
        <v>27823351</v>
      </c>
      <c r="J25" s="39">
        <v>3451</v>
      </c>
      <c r="K25" s="7">
        <v>139056663049</v>
      </c>
      <c r="L25" s="7">
        <v>95945410331</v>
      </c>
      <c r="M25" s="40">
        <f>(Table1[[#This Row],[134219367501.0000]]/Table1[[#This Row],[Column1]])*100</f>
        <v>0.12801058165845827</v>
      </c>
      <c r="N25" s="51">
        <v>74951155668513</v>
      </c>
    </row>
    <row r="26" spans="1:14" ht="23.1" customHeight="1" x14ac:dyDescent="0.55000000000000004">
      <c r="A26" s="6" t="s">
        <v>210</v>
      </c>
      <c r="B26" s="7">
        <v>10998803</v>
      </c>
      <c r="C26" s="7">
        <v>203985121828</v>
      </c>
      <c r="D26" s="7">
        <v>171011307240</v>
      </c>
      <c r="E26" s="7">
        <v>262089</v>
      </c>
      <c r="F26" s="7">
        <v>4014901132</v>
      </c>
      <c r="G26" s="7">
        <v>630809</v>
      </c>
      <c r="H26" s="7">
        <v>11662750413</v>
      </c>
      <c r="I26" s="7">
        <f>Table1[[#This Row],[21024690]]+Table1[[#This Row],[2271359]]-Table1[[#This Row],[1167309]]</f>
        <v>10630083</v>
      </c>
      <c r="J26" s="39">
        <v>15880</v>
      </c>
      <c r="K26" s="7">
        <v>196337272547</v>
      </c>
      <c r="L26" s="7">
        <v>168677425697</v>
      </c>
      <c r="M26" s="40">
        <f>(Table1[[#This Row],[134219367501.0000]]/Table1[[#This Row],[Column1]])*100</f>
        <v>0.22504979968956162</v>
      </c>
      <c r="N26" s="51">
        <v>74951155668513</v>
      </c>
    </row>
    <row r="27" spans="1:14" ht="23.1" customHeight="1" x14ac:dyDescent="0.55000000000000004">
      <c r="A27" s="6" t="s">
        <v>211</v>
      </c>
      <c r="B27" s="7">
        <v>659459</v>
      </c>
      <c r="C27" s="7">
        <v>13100120818</v>
      </c>
      <c r="D27" s="7">
        <v>12065517525</v>
      </c>
      <c r="E27" s="7">
        <v>463147</v>
      </c>
      <c r="F27" s="7">
        <v>8298916738</v>
      </c>
      <c r="G27" s="7">
        <v>440881</v>
      </c>
      <c r="H27" s="7">
        <v>8473626576</v>
      </c>
      <c r="I27" s="7">
        <f>Table1[[#This Row],[21024690]]+Table1[[#This Row],[2271359]]-Table1[[#This Row],[1167309]]</f>
        <v>681725</v>
      </c>
      <c r="J27" s="39">
        <v>17610</v>
      </c>
      <c r="K27" s="7">
        <v>12925410980</v>
      </c>
      <c r="L27" s="7">
        <v>11996053318</v>
      </c>
      <c r="M27" s="40">
        <f>(Table1[[#This Row],[134219367501.0000]]/Table1[[#This Row],[Column1]])*100</f>
        <v>1.6005161242683207E-2</v>
      </c>
      <c r="N27" s="51">
        <v>74951155668513</v>
      </c>
    </row>
    <row r="28" spans="1:14" ht="23.1" customHeight="1" x14ac:dyDescent="0.55000000000000004">
      <c r="A28" s="6" t="s">
        <v>212</v>
      </c>
      <c r="B28" s="7">
        <v>1024185</v>
      </c>
      <c r="C28" s="7">
        <v>30147625761</v>
      </c>
      <c r="D28" s="7">
        <v>28246022697</v>
      </c>
      <c r="E28" s="7">
        <v>277097</v>
      </c>
      <c r="F28" s="7">
        <v>7397740671</v>
      </c>
      <c r="G28" s="7">
        <v>300</v>
      </c>
      <c r="H28" s="7">
        <v>8655779</v>
      </c>
      <c r="I28" s="7">
        <f>Table1[[#This Row],[21024690]]+Table1[[#This Row],[2271359]]-Table1[[#This Row],[1167309]]</f>
        <v>1300982</v>
      </c>
      <c r="J28" s="39">
        <v>25680</v>
      </c>
      <c r="K28" s="7">
        <v>37536710653</v>
      </c>
      <c r="L28" s="7">
        <v>33383826757</v>
      </c>
      <c r="M28" s="40">
        <f>(Table1[[#This Row],[134219367501.0000]]/Table1[[#This Row],[Column1]])*100</f>
        <v>4.4540776535383769E-2</v>
      </c>
      <c r="N28" s="51">
        <v>74951155668513</v>
      </c>
    </row>
    <row r="29" spans="1:14" ht="23.1" customHeight="1" x14ac:dyDescent="0.55000000000000004">
      <c r="A29" s="6" t="s">
        <v>213</v>
      </c>
      <c r="B29" s="7">
        <v>1726245</v>
      </c>
      <c r="C29" s="7">
        <v>77358519138</v>
      </c>
      <c r="D29" s="7">
        <v>82072314703</v>
      </c>
      <c r="E29" s="7">
        <v>1483085</v>
      </c>
      <c r="F29" s="7">
        <v>68056084263</v>
      </c>
      <c r="G29" s="7">
        <v>422774</v>
      </c>
      <c r="H29" s="7">
        <v>18997837118</v>
      </c>
      <c r="I29" s="7">
        <f>Table1[[#This Row],[21024690]]+Table1[[#This Row],[2271359]]-Table1[[#This Row],[1167309]]</f>
        <v>2786556</v>
      </c>
      <c r="J29" s="39">
        <v>44040</v>
      </c>
      <c r="K29" s="7">
        <v>126416766283</v>
      </c>
      <c r="L29" s="7">
        <v>122626659098</v>
      </c>
      <c r="M29" s="40">
        <f>(Table1[[#This Row],[134219367501.0000]]/Table1[[#This Row],[Column1]])*100</f>
        <v>0.1636087636064503</v>
      </c>
      <c r="N29" s="51">
        <v>74951155668513</v>
      </c>
    </row>
    <row r="30" spans="1:14" ht="23.1" customHeight="1" x14ac:dyDescent="0.55000000000000004">
      <c r="A30" s="6" t="s">
        <v>214</v>
      </c>
      <c r="B30" s="7">
        <v>5080274</v>
      </c>
      <c r="C30" s="7">
        <v>94397623980</v>
      </c>
      <c r="D30" s="7">
        <v>75943138359</v>
      </c>
      <c r="E30" s="7">
        <v>451447</v>
      </c>
      <c r="F30" s="7">
        <v>6540177885</v>
      </c>
      <c r="G30" s="7">
        <v>14251</v>
      </c>
      <c r="H30" s="7">
        <v>260810071</v>
      </c>
      <c r="I30" s="7">
        <f>Table1[[#This Row],[21024690]]+Table1[[#This Row],[2271359]]-Table1[[#This Row],[1167309]]</f>
        <v>5517470</v>
      </c>
      <c r="J30" s="39">
        <v>14410</v>
      </c>
      <c r="K30" s="7">
        <v>100676991794</v>
      </c>
      <c r="L30" s="7">
        <v>79446317579</v>
      </c>
      <c r="M30" s="40">
        <f>(Table1[[#This Row],[134219367501.0000]]/Table1[[#This Row],[Column1]])*100</f>
        <v>0.1059974551031178</v>
      </c>
      <c r="N30" s="51">
        <v>74951155668513</v>
      </c>
    </row>
    <row r="31" spans="1:14" ht="23.1" customHeight="1" x14ac:dyDescent="0.55000000000000004">
      <c r="A31" s="6" t="s">
        <v>215</v>
      </c>
      <c r="B31" s="7">
        <v>19210893</v>
      </c>
      <c r="C31" s="7">
        <v>768410413532</v>
      </c>
      <c r="D31" s="7">
        <v>758253562494</v>
      </c>
      <c r="E31" s="7">
        <v>661654</v>
      </c>
      <c r="F31" s="7">
        <v>25515325888</v>
      </c>
      <c r="G31" s="7">
        <v>600103</v>
      </c>
      <c r="H31" s="7">
        <v>23974646117</v>
      </c>
      <c r="I31" s="7">
        <f>Table1[[#This Row],[21024690]]+Table1[[#This Row],[2271359]]-Table1[[#This Row],[1167309]]</f>
        <v>19272444</v>
      </c>
      <c r="J31" s="39">
        <v>40250</v>
      </c>
      <c r="K31" s="7">
        <v>769951093303</v>
      </c>
      <c r="L31" s="7">
        <v>775126326942</v>
      </c>
      <c r="M31" s="40">
        <f>(Table1[[#This Row],[134219367501.0000]]/Table1[[#This Row],[Column1]])*100</f>
        <v>1.0341752839277845</v>
      </c>
      <c r="N31" s="51">
        <v>74951155668513</v>
      </c>
    </row>
    <row r="32" spans="1:14" ht="23.1" customHeight="1" x14ac:dyDescent="0.55000000000000004">
      <c r="A32" s="6" t="s">
        <v>216</v>
      </c>
      <c r="B32" s="7">
        <v>5715957</v>
      </c>
      <c r="C32" s="7">
        <v>247236696207</v>
      </c>
      <c r="D32" s="7">
        <v>174775353908</v>
      </c>
      <c r="E32" s="7">
        <v>43670</v>
      </c>
      <c r="F32" s="7">
        <v>1278878142</v>
      </c>
      <c r="G32" s="7">
        <v>40491</v>
      </c>
      <c r="H32" s="7">
        <v>1750107424</v>
      </c>
      <c r="I32" s="7">
        <f>Table1[[#This Row],[21024690]]+Table1[[#This Row],[2271359]]-Table1[[#This Row],[1167309]]</f>
        <v>5719136</v>
      </c>
      <c r="J32" s="39">
        <v>30130</v>
      </c>
      <c r="K32" s="7">
        <v>246765466925</v>
      </c>
      <c r="L32" s="7">
        <v>172186606331</v>
      </c>
      <c r="M32" s="40">
        <f>(Table1[[#This Row],[134219367501.0000]]/Table1[[#This Row],[Column1]])*100</f>
        <v>0.22973175636214457</v>
      </c>
      <c r="N32" s="51">
        <v>74951155668513</v>
      </c>
    </row>
    <row r="33" spans="1:14" ht="23.1" customHeight="1" x14ac:dyDescent="0.55000000000000004">
      <c r="A33" s="6" t="s">
        <v>217</v>
      </c>
      <c r="B33" s="7">
        <v>2389906196</v>
      </c>
      <c r="C33" s="7">
        <v>11619134309472</v>
      </c>
      <c r="D33" s="7">
        <v>7811441955910</v>
      </c>
      <c r="E33" s="7">
        <v>21328273</v>
      </c>
      <c r="F33" s="7">
        <v>65542497103</v>
      </c>
      <c r="G33" s="7">
        <v>8909</v>
      </c>
      <c r="H33" s="7">
        <v>43267557</v>
      </c>
      <c r="I33" s="7">
        <f>Table1[[#This Row],[21024690]]+Table1[[#This Row],[2271359]]-Table1[[#This Row],[1167309]]</f>
        <v>2411225560</v>
      </c>
      <c r="J33" s="39">
        <v>2984</v>
      </c>
      <c r="K33" s="7">
        <v>11684633539018</v>
      </c>
      <c r="L33" s="7">
        <v>7189628797269</v>
      </c>
      <c r="M33" s="40">
        <f>(Table1[[#This Row],[134219367501.0000]]/Table1[[#This Row],[Column1]])*100</f>
        <v>9.5924188668505952</v>
      </c>
      <c r="N33" s="51">
        <v>74951155668513</v>
      </c>
    </row>
    <row r="34" spans="1:14" ht="23.1" customHeight="1" x14ac:dyDescent="0.55000000000000004">
      <c r="A34" s="6" t="s">
        <v>218</v>
      </c>
      <c r="B34" s="7">
        <v>30776523</v>
      </c>
      <c r="C34" s="7">
        <v>525936123963</v>
      </c>
      <c r="D34" s="7">
        <v>390872318431</v>
      </c>
      <c r="E34" s="7">
        <v>670675</v>
      </c>
      <c r="F34" s="7">
        <v>7977686287</v>
      </c>
      <c r="G34" s="7">
        <v>1162866</v>
      </c>
      <c r="H34" s="7">
        <v>19787020673</v>
      </c>
      <c r="I34" s="7">
        <f>Table1[[#This Row],[21024690]]+Table1[[#This Row],[2271359]]-Table1[[#This Row],[1167309]]</f>
        <v>30284332</v>
      </c>
      <c r="J34" s="39">
        <v>11970</v>
      </c>
      <c r="K34" s="7">
        <v>514126789577</v>
      </c>
      <c r="L34" s="7">
        <v>362227951419</v>
      </c>
      <c r="M34" s="40">
        <f>(Table1[[#This Row],[134219367501.0000]]/Table1[[#This Row],[Column1]])*100</f>
        <v>0.48328534522006317</v>
      </c>
      <c r="N34" s="51">
        <v>74951155668513</v>
      </c>
    </row>
    <row r="35" spans="1:14" ht="23.1" customHeight="1" x14ac:dyDescent="0.55000000000000004">
      <c r="A35" s="6" t="s">
        <v>219</v>
      </c>
      <c r="B35" s="7">
        <v>7039021</v>
      </c>
      <c r="C35" s="7">
        <v>132150615221</v>
      </c>
      <c r="D35" s="7">
        <v>96572307556</v>
      </c>
      <c r="E35" s="7">
        <v>7554035</v>
      </c>
      <c r="F35" s="7">
        <f>6895503470+136416712248</f>
        <v>143312215718</v>
      </c>
      <c r="G35" s="7">
        <v>241040</v>
      </c>
      <c r="H35" s="7">
        <v>4473483811</v>
      </c>
      <c r="I35" s="7">
        <f>Table1[[#This Row],[21024690]]+Table1[[#This Row],[2271359]]-Table1[[#This Row],[1167309]]</f>
        <v>14352016</v>
      </c>
      <c r="J35" s="39">
        <v>13150</v>
      </c>
      <c r="K35" s="7">
        <v>270989347128</v>
      </c>
      <c r="L35" s="7">
        <v>188585576354</v>
      </c>
      <c r="M35" s="40">
        <f>(Table1[[#This Row],[134219367501.0000]]/Table1[[#This Row],[Column1]])*100</f>
        <v>0.25161129894788914</v>
      </c>
      <c r="N35" s="51">
        <v>74951155668513</v>
      </c>
    </row>
    <row r="36" spans="1:14" ht="23.1" customHeight="1" x14ac:dyDescent="0.55000000000000004">
      <c r="A36" s="6" t="s">
        <v>220</v>
      </c>
      <c r="B36" s="7">
        <v>9225969</v>
      </c>
      <c r="C36" s="7">
        <v>199658548934</v>
      </c>
      <c r="D36" s="7">
        <v>153495638440</v>
      </c>
      <c r="E36" s="7">
        <v>254069</v>
      </c>
      <c r="F36" s="7">
        <v>4170396030</v>
      </c>
      <c r="G36" s="7">
        <v>2338981</v>
      </c>
      <c r="H36" s="7">
        <v>50509771953</v>
      </c>
      <c r="I36" s="7">
        <f>Table1[[#This Row],[21024690]]+Table1[[#This Row],[2271359]]-Table1[[#This Row],[1167309]]</f>
        <v>7141057</v>
      </c>
      <c r="J36" s="39">
        <v>17530</v>
      </c>
      <c r="K36" s="7">
        <v>153319173011</v>
      </c>
      <c r="L36" s="7">
        <v>125087590338</v>
      </c>
      <c r="M36" s="40">
        <f>(Table1[[#This Row],[134219367501.0000]]/Table1[[#This Row],[Column1]])*100</f>
        <v>0.16689214358645216</v>
      </c>
      <c r="N36" s="51">
        <v>74951155668513</v>
      </c>
    </row>
    <row r="37" spans="1:14" ht="23.1" customHeight="1" x14ac:dyDescent="0.55000000000000004">
      <c r="A37" s="6" t="s">
        <v>221</v>
      </c>
      <c r="B37" s="7">
        <v>2621360</v>
      </c>
      <c r="C37" s="7">
        <v>78236932248</v>
      </c>
      <c r="D37" s="7">
        <v>100190817068</v>
      </c>
      <c r="E37" s="7">
        <v>93691</v>
      </c>
      <c r="F37" s="7">
        <v>3403399709</v>
      </c>
      <c r="G37" s="7">
        <v>289477</v>
      </c>
      <c r="H37" s="7">
        <v>8675829726</v>
      </c>
      <c r="I37" s="7">
        <f>Table1[[#This Row],[21024690]]+Table1[[#This Row],[2271359]]-Table1[[#This Row],[1167309]]</f>
        <v>2425574</v>
      </c>
      <c r="J37" s="39">
        <v>36100</v>
      </c>
      <c r="K37" s="7">
        <v>72964502231</v>
      </c>
      <c r="L37" s="7">
        <v>87496673355</v>
      </c>
      <c r="M37" s="40">
        <f>(Table1[[#This Row],[134219367501.0000]]/Table1[[#This Row],[Column1]])*100</f>
        <v>0.11673825783550576</v>
      </c>
      <c r="N37" s="51">
        <v>74951155668513</v>
      </c>
    </row>
    <row r="38" spans="1:14" ht="23.1" customHeight="1" x14ac:dyDescent="0.55000000000000004">
      <c r="A38" s="6" t="s">
        <v>222</v>
      </c>
      <c r="B38" s="7">
        <v>134635289</v>
      </c>
      <c r="C38" s="7">
        <v>2089498885563</v>
      </c>
      <c r="D38" s="7">
        <v>2246700535216</v>
      </c>
      <c r="E38" s="7">
        <v>836942</v>
      </c>
      <c r="F38" s="7">
        <v>12897309099</v>
      </c>
      <c r="G38" s="7">
        <v>250368</v>
      </c>
      <c r="H38" s="7">
        <v>3885975536</v>
      </c>
      <c r="I38" s="7">
        <f>Table1[[#This Row],[21024690]]+Table1[[#This Row],[2271359]]-Table1[[#This Row],[1167309]]</f>
        <v>135221863</v>
      </c>
      <c r="J38" s="39">
        <v>13820</v>
      </c>
      <c r="K38" s="7">
        <v>2098510219126</v>
      </c>
      <c r="L38" s="7">
        <v>1867345884391</v>
      </c>
      <c r="M38" s="40">
        <f>(Table1[[#This Row],[134219367501.0000]]/Table1[[#This Row],[Column1]])*100</f>
        <v>2.4914170672027041</v>
      </c>
      <c r="N38" s="51">
        <v>74951155668513</v>
      </c>
    </row>
    <row r="39" spans="1:14" ht="23.1" customHeight="1" x14ac:dyDescent="0.55000000000000004">
      <c r="A39" s="6" t="s">
        <v>223</v>
      </c>
      <c r="B39" s="7">
        <v>16114804</v>
      </c>
      <c r="C39" s="7">
        <v>331528520659</v>
      </c>
      <c r="D39" s="7">
        <v>226079896759</v>
      </c>
      <c r="E39" s="7">
        <v>1520915</v>
      </c>
      <c r="F39" s="7">
        <v>20196692121</v>
      </c>
      <c r="G39" s="7">
        <v>2728145</v>
      </c>
      <c r="H39" s="7">
        <v>54667945764</v>
      </c>
      <c r="I39" s="7">
        <f>Table1[[#This Row],[21024690]]+Table1[[#This Row],[2271359]]-Table1[[#This Row],[1167309]]</f>
        <v>14907574</v>
      </c>
      <c r="J39" s="39">
        <v>13800</v>
      </c>
      <c r="K39" s="7">
        <v>297057267016</v>
      </c>
      <c r="L39" s="7">
        <v>205568170567</v>
      </c>
      <c r="M39" s="40">
        <f>(Table1[[#This Row],[134219367501.0000]]/Table1[[#This Row],[Column1]])*100</f>
        <v>0.27426951423693557</v>
      </c>
      <c r="N39" s="51">
        <v>74951155668513</v>
      </c>
    </row>
    <row r="40" spans="1:14" ht="23.1" customHeight="1" x14ac:dyDescent="0.55000000000000004">
      <c r="A40" s="6" t="s">
        <v>224</v>
      </c>
      <c r="B40" s="7">
        <v>20600585</v>
      </c>
      <c r="C40" s="7">
        <v>354344992590</v>
      </c>
      <c r="D40" s="7">
        <v>284277863355</v>
      </c>
      <c r="E40" s="7">
        <v>628118</v>
      </c>
      <c r="F40" s="7">
        <v>8263446559</v>
      </c>
      <c r="G40" s="7">
        <v>93976</v>
      </c>
      <c r="H40" s="7">
        <v>1606202176</v>
      </c>
      <c r="I40" s="7">
        <f>Table1[[#This Row],[21024690]]+Table1[[#This Row],[2271359]]-Table1[[#This Row],[1167309]]</f>
        <v>21134727</v>
      </c>
      <c r="J40" s="39">
        <v>13000</v>
      </c>
      <c r="K40" s="7">
        <v>361002236973</v>
      </c>
      <c r="L40" s="7">
        <v>274542639901</v>
      </c>
      <c r="M40" s="40">
        <f>(Table1[[#This Row],[134219367501.0000]]/Table1[[#This Row],[Column1]])*100</f>
        <v>0.36629540592438847</v>
      </c>
      <c r="N40" s="51">
        <v>74951155668513</v>
      </c>
    </row>
    <row r="41" spans="1:14" ht="23.1" customHeight="1" x14ac:dyDescent="0.55000000000000004">
      <c r="A41" s="6" t="s">
        <v>225</v>
      </c>
      <c r="B41" s="7">
        <v>575669815</v>
      </c>
      <c r="C41" s="7">
        <v>5836300688527</v>
      </c>
      <c r="D41" s="7">
        <v>4699647939537</v>
      </c>
      <c r="E41" s="7">
        <v>1821609</v>
      </c>
      <c r="F41" s="7">
        <v>14460677469</v>
      </c>
      <c r="G41" s="7">
        <v>469854</v>
      </c>
      <c r="H41" s="7">
        <v>4760732201</v>
      </c>
      <c r="I41" s="7">
        <f>Table1[[#This Row],[21024690]]+Table1[[#This Row],[2271359]]-Table1[[#This Row],[1167309]]</f>
        <v>577021570</v>
      </c>
      <c r="J41" s="39">
        <v>7920</v>
      </c>
      <c r="K41" s="7">
        <v>5846000633795</v>
      </c>
      <c r="L41" s="7">
        <v>4566537626167</v>
      </c>
      <c r="M41" s="40">
        <f>(Table1[[#This Row],[134219367501.0000]]/Table1[[#This Row],[Column1]])*100</f>
        <v>6.0926847430658144</v>
      </c>
      <c r="N41" s="51">
        <v>74951155668513</v>
      </c>
    </row>
    <row r="42" spans="1:14" ht="23.1" customHeight="1" x14ac:dyDescent="0.55000000000000004">
      <c r="A42" s="6" t="s">
        <v>226</v>
      </c>
      <c r="B42" s="7">
        <v>759451733</v>
      </c>
      <c r="C42" s="7">
        <v>8453089685979</v>
      </c>
      <c r="D42" s="7">
        <v>7657044206304</v>
      </c>
      <c r="E42" s="7">
        <v>1651772</v>
      </c>
      <c r="F42" s="7">
        <v>15802388023</v>
      </c>
      <c r="G42" s="7">
        <v>246553</v>
      </c>
      <c r="H42" s="7">
        <v>2743936605</v>
      </c>
      <c r="I42" s="7">
        <f>Table1[[#This Row],[21024690]]+Table1[[#This Row],[2271359]]-Table1[[#This Row],[1167309]]</f>
        <v>760856952</v>
      </c>
      <c r="J42" s="39">
        <v>9720</v>
      </c>
      <c r="K42" s="7">
        <v>8466148137397</v>
      </c>
      <c r="L42" s="7">
        <v>7389908970968</v>
      </c>
      <c r="M42" s="40">
        <f>(Table1[[#This Row],[134219367501.0000]]/Table1[[#This Row],[Column1]])*100</f>
        <v>9.8596331238058585</v>
      </c>
      <c r="N42" s="51">
        <v>74951155668513</v>
      </c>
    </row>
    <row r="43" spans="1:14" ht="23.1" customHeight="1" x14ac:dyDescent="0.55000000000000004">
      <c r="A43" s="6" t="s">
        <v>227</v>
      </c>
      <c r="B43" s="7">
        <v>82064731</v>
      </c>
      <c r="C43" s="7">
        <v>155317495790</v>
      </c>
      <c r="D43" s="7">
        <v>130547759995</v>
      </c>
      <c r="E43" s="7">
        <v>3358718</v>
      </c>
      <c r="F43" s="7">
        <v>4850720835</v>
      </c>
      <c r="G43" s="7">
        <v>4599748</v>
      </c>
      <c r="H43" s="7">
        <v>8699816200</v>
      </c>
      <c r="I43" s="7">
        <f>Table1[[#This Row],[21024690]]+Table1[[#This Row],[2271359]]-Table1[[#This Row],[1167309]]</f>
        <v>80823701</v>
      </c>
      <c r="J43" s="39">
        <v>1432</v>
      </c>
      <c r="K43" s="7">
        <v>151468400425</v>
      </c>
      <c r="L43" s="7">
        <v>115651577786</v>
      </c>
      <c r="M43" s="40">
        <f>(Table1[[#This Row],[134219367501.0000]]/Table1[[#This Row],[Column1]])*100</f>
        <v>0.15430259447565164</v>
      </c>
      <c r="N43" s="51">
        <v>74951155668513</v>
      </c>
    </row>
    <row r="44" spans="1:14" ht="23.1" customHeight="1" x14ac:dyDescent="0.55000000000000004">
      <c r="A44" s="6" t="s">
        <v>228</v>
      </c>
      <c r="B44" s="7">
        <v>7568434</v>
      </c>
      <c r="C44" s="7">
        <v>167934076912</v>
      </c>
      <c r="D44" s="7">
        <v>173034163938</v>
      </c>
      <c r="E44" s="7">
        <v>801758</v>
      </c>
      <c r="F44" s="7">
        <v>18294884363</v>
      </c>
      <c r="G44" s="7">
        <v>6165</v>
      </c>
      <c r="H44" s="7">
        <v>137243965</v>
      </c>
      <c r="I44" s="7">
        <f>Table1[[#This Row],[21024690]]+Table1[[#This Row],[2271359]]-Table1[[#This Row],[1167309]]</f>
        <v>8364027</v>
      </c>
      <c r="J44" s="39">
        <v>19360</v>
      </c>
      <c r="K44" s="7">
        <v>186091717310</v>
      </c>
      <c r="L44" s="7">
        <v>161804497774</v>
      </c>
      <c r="M44" s="40">
        <f>(Table1[[#This Row],[134219367501.0000]]/Table1[[#This Row],[Column1]])*100</f>
        <v>0.2158799238394854</v>
      </c>
      <c r="N44" s="51">
        <v>74951155668513</v>
      </c>
    </row>
    <row r="45" spans="1:14" ht="23.1" customHeight="1" x14ac:dyDescent="0.55000000000000004">
      <c r="A45" s="6" t="s">
        <v>229</v>
      </c>
      <c r="B45" s="7">
        <v>22539165</v>
      </c>
      <c r="C45" s="7">
        <v>338653373872</v>
      </c>
      <c r="D45" s="7">
        <v>213959334732</v>
      </c>
      <c r="E45" s="7">
        <v>0</v>
      </c>
      <c r="F45" s="7">
        <v>0</v>
      </c>
      <c r="G45" s="7">
        <v>0</v>
      </c>
      <c r="H45" s="7">
        <v>0</v>
      </c>
      <c r="I45" s="7">
        <f>Table1[[#This Row],[21024690]]+Table1[[#This Row],[2271359]]-Table1[[#This Row],[1167309]]</f>
        <v>22539165</v>
      </c>
      <c r="J45" s="39">
        <v>9500</v>
      </c>
      <c r="K45" s="7">
        <v>338653373872</v>
      </c>
      <c r="L45" s="7">
        <v>213959334732</v>
      </c>
      <c r="M45" s="40">
        <f>(Table1[[#This Row],[134219367501.0000]]/Table1[[#This Row],[Column1]])*100</f>
        <v>0.28546502428632248</v>
      </c>
      <c r="N45" s="51">
        <v>74951155668513</v>
      </c>
    </row>
    <row r="46" spans="1:14" ht="23.1" customHeight="1" x14ac:dyDescent="0.55000000000000004">
      <c r="A46" s="6" t="s">
        <v>230</v>
      </c>
      <c r="B46" s="7">
        <v>3962846</v>
      </c>
      <c r="C46" s="7">
        <v>120522115751</v>
      </c>
      <c r="D46" s="7">
        <v>108895441521</v>
      </c>
      <c r="E46" s="7">
        <v>473836</v>
      </c>
      <c r="F46" s="7">
        <v>10942621223</v>
      </c>
      <c r="G46" s="7">
        <v>115105</v>
      </c>
      <c r="H46" s="7">
        <f>2411503277+41480999230</f>
        <v>43892502507</v>
      </c>
      <c r="I46" s="7">
        <f>Table1[[#This Row],[21024690]]+Table1[[#This Row],[2271359]]-Table1[[#This Row],[1167309]]</f>
        <v>4321577</v>
      </c>
      <c r="J46" s="39">
        <v>16120</v>
      </c>
      <c r="K46" s="7">
        <v>87572234467</v>
      </c>
      <c r="L46" s="7">
        <v>69610876739</v>
      </c>
      <c r="M46" s="40">
        <f>(Table1[[#This Row],[134219367501.0000]]/Table1[[#This Row],[Column1]])*100</f>
        <v>9.2874987874594639E-2</v>
      </c>
      <c r="N46" s="51">
        <v>74951155668513</v>
      </c>
    </row>
    <row r="47" spans="1:14" ht="23.1" customHeight="1" x14ac:dyDescent="0.55000000000000004">
      <c r="A47" s="6" t="s">
        <v>231</v>
      </c>
      <c r="B47" s="7">
        <v>291</v>
      </c>
      <c r="C47" s="7">
        <v>14634011</v>
      </c>
      <c r="D47" s="7">
        <v>15236815</v>
      </c>
      <c r="E47" s="7">
        <v>26152</v>
      </c>
      <c r="F47" s="7">
        <v>1360806156</v>
      </c>
      <c r="G47" s="7">
        <v>17994</v>
      </c>
      <c r="H47" s="7">
        <v>935983910</v>
      </c>
      <c r="I47" s="7">
        <f>Table1[[#This Row],[21024690]]+Table1[[#This Row],[2271359]]-Table1[[#This Row],[1167309]]</f>
        <v>8449</v>
      </c>
      <c r="J47" s="39">
        <v>52500</v>
      </c>
      <c r="K47" s="7">
        <v>439456257</v>
      </c>
      <c r="L47" s="7">
        <v>443235388</v>
      </c>
      <c r="M47" s="40">
        <f>(Table1[[#This Row],[134219367501.0000]]/Table1[[#This Row],[Column1]])*100</f>
        <v>5.9136564879706485E-4</v>
      </c>
      <c r="N47" s="51">
        <v>74951155668513</v>
      </c>
    </row>
    <row r="48" spans="1:14" ht="23.1" customHeight="1" x14ac:dyDescent="0.55000000000000004">
      <c r="A48" s="6" t="s">
        <v>232</v>
      </c>
      <c r="B48" s="7">
        <v>11939411</v>
      </c>
      <c r="C48" s="7">
        <v>231501452887</v>
      </c>
      <c r="D48" s="7">
        <v>129086246858</v>
      </c>
      <c r="E48" s="7">
        <v>375028</v>
      </c>
      <c r="F48" s="7">
        <v>3930812895</v>
      </c>
      <c r="G48" s="7">
        <v>172610</v>
      </c>
      <c r="H48" s="7">
        <v>3314870629</v>
      </c>
      <c r="I48" s="7">
        <f>Table1[[#This Row],[21024690]]+Table1[[#This Row],[2271359]]-Table1[[#This Row],[1167309]]</f>
        <v>12141829</v>
      </c>
      <c r="J48" s="39">
        <v>10630</v>
      </c>
      <c r="K48" s="7">
        <v>232117395153</v>
      </c>
      <c r="L48" s="7">
        <v>128969550865</v>
      </c>
      <c r="M48" s="40">
        <f>(Table1[[#This Row],[134219367501.0000]]/Table1[[#This Row],[Column1]])*100</f>
        <v>0.17207146402837939</v>
      </c>
      <c r="N48" s="51">
        <v>74951155668513</v>
      </c>
    </row>
    <row r="49" spans="1:14" ht="23.1" customHeight="1" x14ac:dyDescent="0.55000000000000004">
      <c r="A49" s="6" t="s">
        <v>233</v>
      </c>
      <c r="B49" s="7">
        <v>18596486</v>
      </c>
      <c r="C49" s="7">
        <v>204177868648</v>
      </c>
      <c r="D49" s="7">
        <v>190469114877</v>
      </c>
      <c r="E49" s="7">
        <v>1619125</v>
      </c>
      <c r="F49" s="7">
        <v>15264361746</v>
      </c>
      <c r="G49" s="7">
        <v>321877</v>
      </c>
      <c r="H49" s="7">
        <v>3511586786</v>
      </c>
      <c r="I49" s="7">
        <f>Table1[[#This Row],[21024690]]+Table1[[#This Row],[2271359]]-Table1[[#This Row],[1167309]]</f>
        <v>19893734</v>
      </c>
      <c r="J49" s="39">
        <v>8950</v>
      </c>
      <c r="K49" s="7">
        <v>215930643608</v>
      </c>
      <c r="L49" s="7">
        <v>177913602124</v>
      </c>
      <c r="M49" s="40">
        <f>(Table1[[#This Row],[134219367501.0000]]/Table1[[#This Row],[Column1]])*100</f>
        <v>0.23737272699417702</v>
      </c>
      <c r="N49" s="51">
        <v>74951155668513</v>
      </c>
    </row>
    <row r="50" spans="1:14" ht="23.1" customHeight="1" x14ac:dyDescent="0.55000000000000004">
      <c r="A50" s="6" t="s">
        <v>234</v>
      </c>
      <c r="B50" s="7">
        <v>3044658</v>
      </c>
      <c r="C50" s="7">
        <v>72585282550</v>
      </c>
      <c r="D50" s="7">
        <v>70247724346</v>
      </c>
      <c r="E50" s="7">
        <v>181228</v>
      </c>
      <c r="F50" s="7">
        <v>4109816912</v>
      </c>
      <c r="G50" s="7">
        <v>93327</v>
      </c>
      <c r="H50" s="7">
        <f>1561510992+36329760326</f>
        <v>37891271318</v>
      </c>
      <c r="I50" s="7">
        <f>Table1[[#This Row],[21024690]]+Table1[[#This Row],[2271359]]-Table1[[#This Row],[1167309]]</f>
        <v>3132559</v>
      </c>
      <c r="J50" s="39">
        <v>11940</v>
      </c>
      <c r="K50" s="7">
        <v>38803828144</v>
      </c>
      <c r="L50" s="7">
        <v>37374328368</v>
      </c>
      <c r="M50" s="40">
        <f>(Table1[[#This Row],[134219367501.0000]]/Table1[[#This Row],[Column1]])*100</f>
        <v>4.986491273502934E-2</v>
      </c>
      <c r="N50" s="51">
        <v>74951155668513</v>
      </c>
    </row>
    <row r="51" spans="1:14" ht="23.1" customHeight="1" x14ac:dyDescent="0.55000000000000004">
      <c r="A51" s="6" t="s">
        <v>235</v>
      </c>
      <c r="B51" s="7">
        <v>9579650</v>
      </c>
      <c r="C51" s="7">
        <v>394101616036</v>
      </c>
      <c r="D51" s="7">
        <v>447508272538</v>
      </c>
      <c r="E51" s="7">
        <v>203483</v>
      </c>
      <c r="F51" s="7">
        <v>9200654402</v>
      </c>
      <c r="G51" s="7">
        <v>27900</v>
      </c>
      <c r="H51" s="7">
        <v>1149885946</v>
      </c>
      <c r="I51" s="7">
        <f>Table1[[#This Row],[21024690]]+Table1[[#This Row],[2271359]]-Table1[[#This Row],[1167309]]</f>
        <v>9755233</v>
      </c>
      <c r="J51" s="39">
        <v>45600</v>
      </c>
      <c r="K51" s="7">
        <v>402152384492</v>
      </c>
      <c r="L51" s="7">
        <v>444500547450</v>
      </c>
      <c r="M51" s="40">
        <f>(Table1[[#This Row],[134219367501.0000]]/Table1[[#This Row],[Column1]])*100</f>
        <v>0.59305362737286627</v>
      </c>
      <c r="N51" s="51">
        <v>74951155668513</v>
      </c>
    </row>
    <row r="52" spans="1:14" ht="23.1" customHeight="1" x14ac:dyDescent="0.55000000000000004">
      <c r="A52" s="6" t="s">
        <v>236</v>
      </c>
      <c r="B52" s="7">
        <v>42039031</v>
      </c>
      <c r="C52" s="7">
        <v>521332474504</v>
      </c>
      <c r="D52" s="7">
        <v>447795487050</v>
      </c>
      <c r="E52" s="7">
        <v>1289741</v>
      </c>
      <c r="F52" s="7">
        <v>13017113735</v>
      </c>
      <c r="G52" s="7">
        <v>1020996</v>
      </c>
      <c r="H52" s="7">
        <v>12610018482</v>
      </c>
      <c r="I52" s="7">
        <f>Table1[[#This Row],[21024690]]+Table1[[#This Row],[2271359]]-Table1[[#This Row],[1167309]]</f>
        <v>42307776</v>
      </c>
      <c r="J52" s="39">
        <v>9540</v>
      </c>
      <c r="K52" s="7">
        <v>521739569757</v>
      </c>
      <c r="L52" s="7">
        <v>403309434744</v>
      </c>
      <c r="M52" s="40">
        <f>(Table1[[#This Row],[134219367501.0000]]/Table1[[#This Row],[Column1]])*100</f>
        <v>0.53809635241345632</v>
      </c>
      <c r="N52" s="51">
        <v>74951155668513</v>
      </c>
    </row>
    <row r="53" spans="1:14" ht="23.1" customHeight="1" x14ac:dyDescent="0.55000000000000004">
      <c r="A53" s="6" t="s">
        <v>237</v>
      </c>
      <c r="B53" s="7">
        <v>6897672</v>
      </c>
      <c r="C53" s="7">
        <v>148440801713</v>
      </c>
      <c r="D53" s="7">
        <v>116068517317</v>
      </c>
      <c r="E53" s="7">
        <v>1314226</v>
      </c>
      <c r="F53" s="7">
        <v>21411712107</v>
      </c>
      <c r="G53" s="7">
        <v>6286131</v>
      </c>
      <c r="H53" s="7">
        <v>130131334804</v>
      </c>
      <c r="I53" s="7">
        <f>Table1[[#This Row],[21024690]]+Table1[[#This Row],[2271359]]-Table1[[#This Row],[1167309]]</f>
        <v>1925767</v>
      </c>
      <c r="J53" s="39">
        <v>19900</v>
      </c>
      <c r="K53" s="7">
        <v>39721179016</v>
      </c>
      <c r="L53" s="7">
        <v>38293638002</v>
      </c>
      <c r="M53" s="40">
        <f>(Table1[[#This Row],[134219367501.0000]]/Table1[[#This Row],[Column1]])*100</f>
        <v>5.1091457710620951E-2</v>
      </c>
      <c r="N53" s="51">
        <v>74951155668513</v>
      </c>
    </row>
    <row r="54" spans="1:14" ht="23.1" customHeight="1" x14ac:dyDescent="0.55000000000000004">
      <c r="A54" s="6" t="s">
        <v>238</v>
      </c>
      <c r="B54" s="7">
        <v>1040963</v>
      </c>
      <c r="C54" s="7">
        <v>38203645215</v>
      </c>
      <c r="D54" s="7">
        <v>45091450487</v>
      </c>
      <c r="E54" s="7">
        <v>37413</v>
      </c>
      <c r="F54" s="7">
        <v>1585934771</v>
      </c>
      <c r="G54" s="7">
        <v>11268</v>
      </c>
      <c r="H54" s="7">
        <v>414848182</v>
      </c>
      <c r="I54" s="7">
        <f>Table1[[#This Row],[21024690]]+Table1[[#This Row],[2271359]]-Table1[[#This Row],[1167309]]</f>
        <v>1067108</v>
      </c>
      <c r="J54" s="39">
        <v>43150</v>
      </c>
      <c r="K54" s="7">
        <v>39374731804</v>
      </c>
      <c r="L54" s="7">
        <v>46010715462</v>
      </c>
      <c r="M54" s="40">
        <f>(Table1[[#This Row],[134219367501.0000]]/Table1[[#This Row],[Column1]])*100</f>
        <v>6.1387599766295688E-2</v>
      </c>
      <c r="N54" s="51">
        <v>74951155668513</v>
      </c>
    </row>
    <row r="55" spans="1:14" ht="23.1" customHeight="1" x14ac:dyDescent="0.55000000000000004">
      <c r="A55" s="6" t="s">
        <v>239</v>
      </c>
      <c r="B55" s="7">
        <v>2802424</v>
      </c>
      <c r="C55" s="7">
        <v>83198966454</v>
      </c>
      <c r="D55" s="7">
        <v>105123042686</v>
      </c>
      <c r="E55" s="7">
        <v>449934</v>
      </c>
      <c r="F55" s="7">
        <v>16928020139</v>
      </c>
      <c r="G55" s="7">
        <v>8254</v>
      </c>
      <c r="H55" s="7">
        <v>250175701</v>
      </c>
      <c r="I55" s="7">
        <f>Table1[[#This Row],[21024690]]+Table1[[#This Row],[2271359]]-Table1[[#This Row],[1167309]]</f>
        <v>3244104</v>
      </c>
      <c r="J55" s="39">
        <v>37750</v>
      </c>
      <c r="K55" s="7">
        <v>99876810892</v>
      </c>
      <c r="L55" s="7">
        <v>122371852658</v>
      </c>
      <c r="M55" s="40">
        <f>(Table1[[#This Row],[134219367501.0000]]/Table1[[#This Row],[Column1]])*100</f>
        <v>0.16326880028269991</v>
      </c>
      <c r="N55" s="51">
        <v>74951155668513</v>
      </c>
    </row>
    <row r="56" spans="1:14" ht="23.1" customHeight="1" x14ac:dyDescent="0.55000000000000004">
      <c r="A56" s="6" t="s">
        <v>240</v>
      </c>
      <c r="B56" s="7">
        <v>14057050</v>
      </c>
      <c r="C56" s="7">
        <v>166066571083</v>
      </c>
      <c r="D56" s="7">
        <v>122650719919</v>
      </c>
      <c r="E56" s="7">
        <v>821948</v>
      </c>
      <c r="F56" s="7">
        <v>7045324876</v>
      </c>
      <c r="G56" s="7">
        <v>491603</v>
      </c>
      <c r="H56" s="7">
        <v>5738778416</v>
      </c>
      <c r="I56" s="7">
        <f>Table1[[#This Row],[21024690]]+Table1[[#This Row],[2271359]]-Table1[[#This Row],[1167309]]</f>
        <v>14387395</v>
      </c>
      <c r="J56" s="39">
        <v>9190</v>
      </c>
      <c r="K56" s="7">
        <v>167373117543</v>
      </c>
      <c r="L56" s="7">
        <v>132119672732</v>
      </c>
      <c r="M56" s="40">
        <f>(Table1[[#This Row],[134219367501.0000]]/Table1[[#This Row],[Column1]])*100</f>
        <v>0.17627436368870228</v>
      </c>
      <c r="N56" s="51">
        <v>74951155668513</v>
      </c>
    </row>
    <row r="57" spans="1:14" ht="23.1" customHeight="1" x14ac:dyDescent="0.55000000000000004">
      <c r="A57" s="6" t="s">
        <v>241</v>
      </c>
      <c r="B57" s="7">
        <v>292957041</v>
      </c>
      <c r="C57" s="7">
        <v>4000953450291</v>
      </c>
      <c r="D57" s="7">
        <v>4237153467725</v>
      </c>
      <c r="E57" s="7">
        <v>5777338</v>
      </c>
      <c r="F57" s="7">
        <v>62268119872</v>
      </c>
      <c r="G57" s="7">
        <v>159582</v>
      </c>
      <c r="H57" s="7">
        <v>2179432695</v>
      </c>
      <c r="I57" s="7">
        <f>Table1[[#This Row],[21024690]]+Table1[[#This Row],[2271359]]-Table1[[#This Row],[1167309]]</f>
        <v>298574797</v>
      </c>
      <c r="J57" s="39">
        <v>10920</v>
      </c>
      <c r="K57" s="7">
        <v>4061042137468</v>
      </c>
      <c r="L57" s="7">
        <v>3257958851288</v>
      </c>
      <c r="M57" s="40">
        <f>(Table1[[#This Row],[134219367501.0000]]/Table1[[#This Row],[Column1]])*100</f>
        <v>4.3467760066262313</v>
      </c>
      <c r="N57" s="51">
        <v>74951155668513</v>
      </c>
    </row>
    <row r="58" spans="1:14" ht="23.1" customHeight="1" x14ac:dyDescent="0.55000000000000004">
      <c r="A58" s="6" t="s">
        <v>242</v>
      </c>
      <c r="B58" s="7">
        <v>15933883361</v>
      </c>
      <c r="C58" s="7">
        <v>16232747314724.998</v>
      </c>
      <c r="D58" s="7">
        <v>14520657531998</v>
      </c>
      <c r="E58" s="7">
        <v>276605266</v>
      </c>
      <c r="F58" s="7">
        <v>245014610531</v>
      </c>
      <c r="G58" s="7">
        <v>0</v>
      </c>
      <c r="H58" s="7">
        <v>0</v>
      </c>
      <c r="I58" s="7">
        <f>Table1[[#This Row],[21024690]]+Table1[[#This Row],[2271359]]-Table1[[#This Row],[1167309]]</f>
        <v>16210488627</v>
      </c>
      <c r="J58" s="38">
        <v>874</v>
      </c>
      <c r="K58" s="7">
        <v>16477761925256</v>
      </c>
      <c r="L58" s="7">
        <v>14157199405036</v>
      </c>
      <c r="M58" s="40">
        <f>(Table1[[#This Row],[134219367501.0000]]/Table1[[#This Row],[Column1]])*100</f>
        <v>18.888567199215906</v>
      </c>
      <c r="N58" s="51">
        <v>74951155668513</v>
      </c>
    </row>
    <row r="59" spans="1:14" ht="23.1" customHeight="1" x14ac:dyDescent="0.55000000000000004">
      <c r="A59" s="6" t="s">
        <v>243</v>
      </c>
      <c r="B59" s="7">
        <v>20316314</v>
      </c>
      <c r="C59" s="7">
        <v>636231837886</v>
      </c>
      <c r="D59" s="7">
        <v>668101750224</v>
      </c>
      <c r="E59" s="7">
        <v>1068045</v>
      </c>
      <c r="F59" s="7">
        <v>34730319107</v>
      </c>
      <c r="G59" s="7">
        <v>252361</v>
      </c>
      <c r="H59" s="7">
        <v>7909216750</v>
      </c>
      <c r="I59" s="7">
        <f>Table1[[#This Row],[21024690]]+Table1[[#This Row],[2271359]]-Table1[[#This Row],[1167309]]</f>
        <v>21131998</v>
      </c>
      <c r="J59" s="39">
        <v>32840</v>
      </c>
      <c r="K59" s="7">
        <v>663052940243</v>
      </c>
      <c r="L59" s="7">
        <v>693447393463</v>
      </c>
      <c r="M59" s="40">
        <f>(Table1[[#This Row],[134219367501.0000]]/Table1[[#This Row],[Column1]])*100</f>
        <v>0.92519906768337856</v>
      </c>
      <c r="N59" s="51">
        <v>74951155668513</v>
      </c>
    </row>
    <row r="60" spans="1:14" ht="23.1" customHeight="1" x14ac:dyDescent="0.55000000000000004">
      <c r="A60" s="6" t="s">
        <v>244</v>
      </c>
      <c r="B60" s="7">
        <v>2207144</v>
      </c>
      <c r="C60" s="7">
        <v>28723096091</v>
      </c>
      <c r="D60" s="7">
        <v>27303676146</v>
      </c>
      <c r="E60" s="7">
        <v>2027441</v>
      </c>
      <c r="F60" s="7">
        <v>23635022897</v>
      </c>
      <c r="G60" s="7">
        <v>1938787</v>
      </c>
      <c r="H60" s="7">
        <v>24448966825</v>
      </c>
      <c r="I60" s="7">
        <f>Table1[[#This Row],[21024690]]+Table1[[#This Row],[2271359]]-Table1[[#This Row],[1167309]]</f>
        <v>2295798</v>
      </c>
      <c r="J60" s="39">
        <v>11630</v>
      </c>
      <c r="K60" s="7">
        <v>27909152163</v>
      </c>
      <c r="L60" s="7">
        <v>26679838643</v>
      </c>
      <c r="M60" s="40">
        <f>(Table1[[#This Row],[134219367501.0000]]/Table1[[#This Row],[Column1]])*100</f>
        <v>3.559630055738848E-2</v>
      </c>
      <c r="N60" s="51">
        <v>74951155668513</v>
      </c>
    </row>
    <row r="61" spans="1:14" ht="23.1" customHeight="1" x14ac:dyDescent="0.55000000000000004">
      <c r="A61" s="6" t="s">
        <v>245</v>
      </c>
      <c r="B61" s="7">
        <v>105838615</v>
      </c>
      <c r="C61" s="7">
        <v>1322996498634</v>
      </c>
      <c r="D61" s="7">
        <v>898944510050</v>
      </c>
      <c r="E61" s="7">
        <v>600798</v>
      </c>
      <c r="F61" s="7">
        <v>5100487731</v>
      </c>
      <c r="G61" s="7">
        <v>318111</v>
      </c>
      <c r="H61" s="7">
        <v>3976273044</v>
      </c>
      <c r="I61" s="7">
        <f>Table1[[#This Row],[21024690]]+Table1[[#This Row],[2271359]]-Table1[[#This Row],[1167309]]</f>
        <v>106121302</v>
      </c>
      <c r="J61" s="39">
        <v>8370</v>
      </c>
      <c r="K61" s="7">
        <v>1324120713321</v>
      </c>
      <c r="L61" s="7">
        <v>887560238915</v>
      </c>
      <c r="M61" s="40">
        <f>(Table1[[#This Row],[134219367501.0000]]/Table1[[#This Row],[Column1]])*100</f>
        <v>1.1841848614588666</v>
      </c>
      <c r="N61" s="51">
        <v>74951155668513</v>
      </c>
    </row>
    <row r="62" spans="1:14" ht="23.1" customHeight="1" x14ac:dyDescent="0.55000000000000004">
      <c r="A62" s="6" t="s">
        <v>246</v>
      </c>
      <c r="B62" s="7">
        <v>5946318</v>
      </c>
      <c r="C62" s="7">
        <v>72557805266</v>
      </c>
      <c r="D62" s="7">
        <v>69578463931</v>
      </c>
      <c r="E62" s="7">
        <v>6737800</v>
      </c>
      <c r="F62" s="7">
        <f>8004697670+73709075478</f>
        <v>81713773148</v>
      </c>
      <c r="G62" s="7">
        <v>67112</v>
      </c>
      <c r="H62" s="7">
        <v>811194950</v>
      </c>
      <c r="I62" s="7">
        <f>Table1[[#This Row],[21024690]]+Table1[[#This Row],[2271359]]-Table1[[#This Row],[1167309]]</f>
        <v>12617006</v>
      </c>
      <c r="J62" s="39">
        <v>10530</v>
      </c>
      <c r="K62" s="7">
        <v>153460383464</v>
      </c>
      <c r="L62" s="7">
        <v>132756101808</v>
      </c>
      <c r="M62" s="40">
        <f>(Table1[[#This Row],[134219367501.0000]]/Table1[[#This Row],[Column1]])*100</f>
        <v>0.17712348878934081</v>
      </c>
      <c r="N62" s="51">
        <v>74951155668513</v>
      </c>
    </row>
    <row r="63" spans="1:14" ht="23.1" customHeight="1" x14ac:dyDescent="0.55000000000000004">
      <c r="A63" s="6" t="s">
        <v>247</v>
      </c>
      <c r="B63" s="7">
        <v>647584</v>
      </c>
      <c r="C63" s="7">
        <v>60417066190</v>
      </c>
      <c r="D63" s="7">
        <v>49761362202</v>
      </c>
      <c r="E63" s="7">
        <v>10000</v>
      </c>
      <c r="F63" s="7">
        <v>748834923</v>
      </c>
      <c r="G63" s="7">
        <v>84257</v>
      </c>
      <c r="H63" s="7">
        <v>7837257796</v>
      </c>
      <c r="I63" s="7">
        <f>Table1[[#This Row],[21024690]]+Table1[[#This Row],[2271359]]-Table1[[#This Row],[1167309]]</f>
        <v>573327</v>
      </c>
      <c r="J63" s="39">
        <v>76450</v>
      </c>
      <c r="K63" s="7">
        <v>53328643317</v>
      </c>
      <c r="L63" s="7">
        <v>43797537707</v>
      </c>
      <c r="M63" s="40">
        <f>(Table1[[#This Row],[134219367501.0000]]/Table1[[#This Row],[Column1]])*100</f>
        <v>5.8434773041664195E-2</v>
      </c>
      <c r="N63" s="51">
        <v>74951155668513</v>
      </c>
    </row>
    <row r="64" spans="1:14" ht="23.1" customHeight="1" x14ac:dyDescent="0.55000000000000004">
      <c r="A64" s="6" t="s">
        <v>248</v>
      </c>
      <c r="B64" s="7">
        <v>7872798</v>
      </c>
      <c r="C64" s="7">
        <v>767869942917</v>
      </c>
      <c r="D64" s="7">
        <v>609914141641</v>
      </c>
      <c r="E64" s="7">
        <v>348467</v>
      </c>
      <c r="F64" s="7">
        <v>24838453272</v>
      </c>
      <c r="G64" s="7">
        <v>22396</v>
      </c>
      <c r="H64" s="7">
        <v>2168646314</v>
      </c>
      <c r="I64" s="7">
        <f>Table1[[#This Row],[21024690]]+Table1[[#This Row],[2271359]]-Table1[[#This Row],[1167309]]</f>
        <v>8198869</v>
      </c>
      <c r="J64" s="39">
        <v>69800</v>
      </c>
      <c r="K64" s="7">
        <v>790539749875</v>
      </c>
      <c r="L64" s="7">
        <v>571846122599</v>
      </c>
      <c r="M64" s="40">
        <f>(Table1[[#This Row],[134219367501.0000]]/Table1[[#This Row],[Column1]])*100</f>
        <v>0.76295837935856237</v>
      </c>
      <c r="N64" s="51">
        <v>74951155668513</v>
      </c>
    </row>
    <row r="65" spans="1:14" ht="23.1" customHeight="1" x14ac:dyDescent="0.55000000000000004">
      <c r="A65" s="6" t="s">
        <v>249</v>
      </c>
      <c r="B65" s="7">
        <v>79852495</v>
      </c>
      <c r="C65" s="7">
        <v>1668314661140</v>
      </c>
      <c r="D65" s="7">
        <v>1358056556909</v>
      </c>
      <c r="E65" s="7">
        <v>485628</v>
      </c>
      <c r="F65" s="7">
        <v>7912279171</v>
      </c>
      <c r="G65" s="7">
        <v>40605</v>
      </c>
      <c r="H65" s="7">
        <v>847271128</v>
      </c>
      <c r="I65" s="7">
        <f>Table1[[#This Row],[21024690]]+Table1[[#This Row],[2271359]]-Table1[[#This Row],[1167309]]</f>
        <v>80297518</v>
      </c>
      <c r="J65" s="39">
        <v>16010</v>
      </c>
      <c r="K65" s="7">
        <v>1675379669183</v>
      </c>
      <c r="L65" s="7">
        <v>1284586235102</v>
      </c>
      <c r="M65" s="40">
        <f>(Table1[[#This Row],[134219367501.0000]]/Table1[[#This Row],[Column1]])*100</f>
        <v>1.7138978360565227</v>
      </c>
      <c r="N65" s="51">
        <v>74951155668513</v>
      </c>
    </row>
    <row r="66" spans="1:14" ht="23.1" customHeight="1" x14ac:dyDescent="0.55000000000000004">
      <c r="A66" s="6" t="s">
        <v>250</v>
      </c>
      <c r="B66" s="7">
        <v>578697</v>
      </c>
      <c r="C66" s="7">
        <v>13606645467</v>
      </c>
      <c r="D66" s="7">
        <v>13785651419</v>
      </c>
      <c r="E66" s="7">
        <v>375378</v>
      </c>
      <c r="F66" s="7">
        <v>8591410230</v>
      </c>
      <c r="G66" s="7">
        <v>124840</v>
      </c>
      <c r="H66" s="7">
        <v>2915580636</v>
      </c>
      <c r="I66" s="7">
        <f>Table1[[#This Row],[21024690]]+Table1[[#This Row],[2271359]]-Table1[[#This Row],[1167309]]</f>
        <v>829235</v>
      </c>
      <c r="J66" s="39">
        <v>22830</v>
      </c>
      <c r="K66" s="7">
        <v>19282475061</v>
      </c>
      <c r="L66" s="7">
        <v>18917047163</v>
      </c>
      <c r="M66" s="40">
        <f>(Table1[[#This Row],[134219367501.0000]]/Table1[[#This Row],[Column1]])*100</f>
        <v>2.5239166753698312E-2</v>
      </c>
      <c r="N66" s="51">
        <v>74951155668513</v>
      </c>
    </row>
    <row r="67" spans="1:14" ht="23.1" customHeight="1" x14ac:dyDescent="0.55000000000000004">
      <c r="A67" s="6" t="s">
        <v>251</v>
      </c>
      <c r="B67" s="7">
        <v>18870485</v>
      </c>
      <c r="C67" s="7">
        <v>230776189560</v>
      </c>
      <c r="D67" s="7">
        <v>214205789383</v>
      </c>
      <c r="E67" s="7">
        <v>594173</v>
      </c>
      <c r="F67" s="7">
        <v>6306460617</v>
      </c>
      <c r="G67" s="7">
        <v>995568</v>
      </c>
      <c r="H67" s="7">
        <v>12154005950</v>
      </c>
      <c r="I67" s="7">
        <f>Table1[[#This Row],[21024690]]+Table1[[#This Row],[2271359]]-Table1[[#This Row],[1167309]]</f>
        <v>18469090</v>
      </c>
      <c r="J67" s="39">
        <v>10650</v>
      </c>
      <c r="K67" s="7">
        <v>224928644227</v>
      </c>
      <c r="L67" s="7">
        <v>196546319689</v>
      </c>
      <c r="M67" s="40">
        <f>(Table1[[#This Row],[134219367501.0000]]/Table1[[#This Row],[Column1]])*100</f>
        <v>0.26223254056050421</v>
      </c>
      <c r="N67" s="51">
        <v>74951155668513</v>
      </c>
    </row>
    <row r="68" spans="1:14" ht="23.1" customHeight="1" x14ac:dyDescent="0.55000000000000004">
      <c r="A68" s="6" t="s">
        <v>252</v>
      </c>
      <c r="B68" s="7">
        <v>299548155</v>
      </c>
      <c r="C68" s="7">
        <v>642156965572</v>
      </c>
      <c r="D68" s="7">
        <v>531593205164</v>
      </c>
      <c r="E68" s="7">
        <v>140986640</v>
      </c>
      <c r="F68" s="7">
        <v>13786023034</v>
      </c>
      <c r="G68" s="7">
        <v>132298429</v>
      </c>
      <c r="H68" s="7">
        <v>12426939</v>
      </c>
      <c r="I68" s="7">
        <f>Table1[[#This Row],[21024690]]+Table1[[#This Row],[2271359]]-Table1[[#This Row],[1167309]]</f>
        <v>308236366</v>
      </c>
      <c r="J68" s="39">
        <v>1591</v>
      </c>
      <c r="K68" s="7">
        <v>655930561667</v>
      </c>
      <c r="L68" s="7">
        <v>490031351225</v>
      </c>
      <c r="M68" s="40">
        <f>(Table1[[#This Row],[134219367501.0000]]/Table1[[#This Row],[Column1]])*100</f>
        <v>0.65380092788997812</v>
      </c>
      <c r="N68" s="51">
        <v>74951155668513</v>
      </c>
    </row>
    <row r="69" spans="1:14" ht="23.1" customHeight="1" x14ac:dyDescent="0.55000000000000004">
      <c r="A69" s="6" t="s">
        <v>253</v>
      </c>
      <c r="B69" s="7">
        <v>11679070</v>
      </c>
      <c r="C69" s="7">
        <v>251473809973</v>
      </c>
      <c r="D69" s="7">
        <v>220566664840</v>
      </c>
      <c r="E69" s="7">
        <v>452131</v>
      </c>
      <c r="F69" s="7">
        <v>7936588460</v>
      </c>
      <c r="G69" s="7">
        <v>80396</v>
      </c>
      <c r="H69" s="7">
        <v>1724586777</v>
      </c>
      <c r="I69" s="7">
        <f>Table1[[#This Row],[21024690]]+Table1[[#This Row],[2271359]]-Table1[[#This Row],[1167309]]</f>
        <v>12050805</v>
      </c>
      <c r="J69" s="39">
        <v>17080</v>
      </c>
      <c r="K69" s="7">
        <v>257685811656</v>
      </c>
      <c r="L69" s="7">
        <v>205671320315</v>
      </c>
      <c r="M69" s="40">
        <f>(Table1[[#This Row],[134219367501.0000]]/Table1[[#This Row],[Column1]])*100</f>
        <v>0.27440713686207052</v>
      </c>
      <c r="N69" s="51">
        <v>74951155668513</v>
      </c>
    </row>
    <row r="70" spans="1:14" ht="23.1" customHeight="1" x14ac:dyDescent="0.55000000000000004">
      <c r="A70" s="6" t="s">
        <v>254</v>
      </c>
      <c r="B70" s="7">
        <v>10780935</v>
      </c>
      <c r="C70" s="7">
        <v>887780780485</v>
      </c>
      <c r="D70" s="7">
        <v>1250823014338</v>
      </c>
      <c r="E70" s="7">
        <v>130951</v>
      </c>
      <c r="F70" s="7">
        <v>14778164788</v>
      </c>
      <c r="G70" s="7">
        <v>602</v>
      </c>
      <c r="H70" s="7">
        <v>49740956</v>
      </c>
      <c r="I70" s="7">
        <f>Table1[[#This Row],[21024690]]+Table1[[#This Row],[2271359]]-Table1[[#This Row],[1167309]]</f>
        <v>10911284</v>
      </c>
      <c r="J70" s="39">
        <v>112490</v>
      </c>
      <c r="K70" s="7">
        <v>902509204317</v>
      </c>
      <c r="L70" s="7">
        <v>1226477505306</v>
      </c>
      <c r="M70" s="40">
        <f>(Table1[[#This Row],[134219367501.0000]]/Table1[[#This Row],[Column1]])*100</f>
        <v>1.6363690384313092</v>
      </c>
      <c r="N70" s="51">
        <v>74951155668513</v>
      </c>
    </row>
    <row r="71" spans="1:14" ht="23.1" customHeight="1" x14ac:dyDescent="0.55000000000000004">
      <c r="A71" s="6" t="s">
        <v>255</v>
      </c>
      <c r="B71" s="7">
        <v>6127028</v>
      </c>
      <c r="C71" s="7">
        <v>598544224999</v>
      </c>
      <c r="D71" s="7">
        <v>472953195190</v>
      </c>
      <c r="E71" s="7">
        <v>73034</v>
      </c>
      <c r="F71" s="7">
        <v>5518056178</v>
      </c>
      <c r="G71" s="7">
        <v>1823</v>
      </c>
      <c r="H71" s="7">
        <v>178050095</v>
      </c>
      <c r="I71" s="7">
        <f>Table1[[#This Row],[21024690]]+Table1[[#This Row],[2271359]]-Table1[[#This Row],[1167309]]</f>
        <v>6198239</v>
      </c>
      <c r="J71" s="39">
        <v>77900</v>
      </c>
      <c r="K71" s="7">
        <v>603884231082</v>
      </c>
      <c r="L71" s="7">
        <v>482475857561</v>
      </c>
      <c r="M71" s="40">
        <f>(Table1[[#This Row],[134219367501.0000]]/Table1[[#This Row],[Column1]])*100</f>
        <v>0.64372037129734105</v>
      </c>
      <c r="N71" s="51">
        <v>74951155668513</v>
      </c>
    </row>
    <row r="72" spans="1:14" ht="23.1" customHeight="1" x14ac:dyDescent="0.55000000000000004">
      <c r="A72" s="6" t="s">
        <v>256</v>
      </c>
      <c r="B72" s="7">
        <v>16578530</v>
      </c>
      <c r="C72" s="7">
        <v>322188683188</v>
      </c>
      <c r="D72" s="7">
        <v>229106816290</v>
      </c>
      <c r="E72" s="7">
        <v>463930</v>
      </c>
      <c r="F72" s="7">
        <v>6175992283</v>
      </c>
      <c r="G72" s="7">
        <v>124267</v>
      </c>
      <c r="H72" s="7">
        <v>2397152426</v>
      </c>
      <c r="I72" s="7">
        <f>Table1[[#This Row],[21024690]]+Table1[[#This Row],[2271359]]-Table1[[#This Row],[1167309]]</f>
        <v>16918193</v>
      </c>
      <c r="J72" s="39">
        <v>13240</v>
      </c>
      <c r="K72" s="7">
        <v>325967523045</v>
      </c>
      <c r="L72" s="7">
        <v>223826637695</v>
      </c>
      <c r="M72" s="40">
        <f>(Table1[[#This Row],[134219367501.0000]]/Table1[[#This Row],[Column1]])*100</f>
        <v>0.29863000203081541</v>
      </c>
      <c r="N72" s="51">
        <v>74951155668513</v>
      </c>
    </row>
    <row r="73" spans="1:14" ht="23.1" customHeight="1" x14ac:dyDescent="0.55000000000000004">
      <c r="A73" s="6" t="s">
        <v>257</v>
      </c>
      <c r="B73" s="7">
        <v>42857123</v>
      </c>
      <c r="C73" s="7">
        <v>123334228084</v>
      </c>
      <c r="D73" s="7">
        <v>94128364392</v>
      </c>
      <c r="E73" s="7">
        <v>0</v>
      </c>
      <c r="F73" s="7">
        <v>0</v>
      </c>
      <c r="G73" s="7">
        <v>0</v>
      </c>
      <c r="H73" s="7">
        <v>0</v>
      </c>
      <c r="I73" s="7">
        <f>Table1[[#This Row],[21024690]]+Table1[[#This Row],[2271359]]-Table1[[#This Row],[1167309]]</f>
        <v>42857123</v>
      </c>
      <c r="J73" s="39">
        <v>2111</v>
      </c>
      <c r="K73" s="7">
        <v>123334228084</v>
      </c>
      <c r="L73" s="7">
        <v>90402628402</v>
      </c>
      <c r="M73" s="40">
        <f>(Table1[[#This Row],[134219367501.0000]]/Table1[[#This Row],[Column1]])*100</f>
        <v>0.12061538957694573</v>
      </c>
      <c r="N73" s="51">
        <v>74951155668513</v>
      </c>
    </row>
    <row r="74" spans="1:14" ht="23.1" customHeight="1" x14ac:dyDescent="0.55000000000000004">
      <c r="A74" s="6" t="s">
        <v>258</v>
      </c>
      <c r="B74" s="7">
        <v>7201220</v>
      </c>
      <c r="C74" s="7">
        <v>182637930203</v>
      </c>
      <c r="D74" s="7">
        <v>163847160851</v>
      </c>
      <c r="E74" s="7">
        <v>44848</v>
      </c>
      <c r="F74" s="7">
        <v>999437175</v>
      </c>
      <c r="G74" s="7">
        <v>21013</v>
      </c>
      <c r="H74" s="7">
        <v>532590160</v>
      </c>
      <c r="I74" s="7">
        <f>Table1[[#This Row],[21024690]]+Table1[[#This Row],[2271359]]-Table1[[#This Row],[1167309]]</f>
        <v>7225055</v>
      </c>
      <c r="J74" s="39">
        <v>21920</v>
      </c>
      <c r="K74" s="7">
        <v>183104777218</v>
      </c>
      <c r="L74" s="7">
        <v>158252841967</v>
      </c>
      <c r="M74" s="40">
        <f>(Table1[[#This Row],[134219367501.0000]]/Table1[[#This Row],[Column1]])*100</f>
        <v>0.21114129669581877</v>
      </c>
      <c r="N74" s="51">
        <v>74951155668513</v>
      </c>
    </row>
    <row r="75" spans="1:14" ht="23.1" customHeight="1" x14ac:dyDescent="0.55000000000000004">
      <c r="A75" s="6" t="s">
        <v>259</v>
      </c>
      <c r="B75" s="7">
        <v>3854077</v>
      </c>
      <c r="C75" s="7">
        <v>27330295362</v>
      </c>
      <c r="D75" s="7">
        <v>26649943480</v>
      </c>
      <c r="E75" s="7">
        <v>1196073</v>
      </c>
      <c r="F75" s="7">
        <v>8631692356</v>
      </c>
      <c r="G75" s="7">
        <v>2115523</v>
      </c>
      <c r="H75" s="7">
        <v>14990204604</v>
      </c>
      <c r="I75" s="7">
        <f>Table1[[#This Row],[21024690]]+Table1[[#This Row],[2271359]]-Table1[[#This Row],[1167309]]</f>
        <v>2934627</v>
      </c>
      <c r="J75" s="39">
        <v>7120</v>
      </c>
      <c r="K75" s="7">
        <v>20971783114</v>
      </c>
      <c r="L75" s="7">
        <v>20878664389</v>
      </c>
      <c r="M75" s="40">
        <f>(Table1[[#This Row],[134219367501.0000]]/Table1[[#This Row],[Column1]])*100</f>
        <v>2.7856360856315831E-2</v>
      </c>
      <c r="N75" s="51">
        <v>74951155668513</v>
      </c>
    </row>
    <row r="76" spans="1:14" ht="23.1" customHeight="1" x14ac:dyDescent="0.55000000000000004">
      <c r="A76" s="6" t="s">
        <v>260</v>
      </c>
      <c r="B76" s="7">
        <v>6214867</v>
      </c>
      <c r="C76" s="7">
        <v>204156959509</v>
      </c>
      <c r="D76" s="7">
        <v>195246917963</v>
      </c>
      <c r="E76" s="7">
        <v>558664</v>
      </c>
      <c r="F76" s="7">
        <v>16028123726</v>
      </c>
      <c r="G76" s="7">
        <v>50738</v>
      </c>
      <c r="H76" s="7">
        <v>1659575847</v>
      </c>
      <c r="I76" s="7">
        <f>Table1[[#This Row],[21024690]]+Table1[[#This Row],[2271359]]-Table1[[#This Row],[1167309]]</f>
        <v>6722793</v>
      </c>
      <c r="J76" s="39">
        <v>28100</v>
      </c>
      <c r="K76" s="7">
        <v>218525507388</v>
      </c>
      <c r="L76" s="7">
        <v>188766911336</v>
      </c>
      <c r="M76" s="40">
        <f>(Table1[[#This Row],[134219367501.0000]]/Table1[[#This Row],[Column1]])*100</f>
        <v>0.25185323648758762</v>
      </c>
      <c r="N76" s="51">
        <v>74951155668513</v>
      </c>
    </row>
    <row r="77" spans="1:14" ht="23.1" customHeight="1" x14ac:dyDescent="0.55000000000000004">
      <c r="A77" s="6" t="s">
        <v>261</v>
      </c>
      <c r="B77" s="7">
        <v>1379585</v>
      </c>
      <c r="C77" s="7">
        <v>84101698062</v>
      </c>
      <c r="D77" s="7">
        <v>80809810535</v>
      </c>
      <c r="E77" s="7">
        <v>460340</v>
      </c>
      <c r="F77" s="7">
        <v>26978164918</v>
      </c>
      <c r="G77" s="7">
        <v>124889</v>
      </c>
      <c r="H77" s="7">
        <v>7587507817</v>
      </c>
      <c r="I77" s="7">
        <f>Table1[[#This Row],[21024690]]+Table1[[#This Row],[2271359]]-Table1[[#This Row],[1167309]]</f>
        <v>1715036</v>
      </c>
      <c r="J77" s="39">
        <v>56830</v>
      </c>
      <c r="K77" s="7">
        <v>103492355163</v>
      </c>
      <c r="L77" s="7">
        <v>97391422107</v>
      </c>
      <c r="M77" s="40">
        <f>(Table1[[#This Row],[134219367501.0000]]/Table1[[#This Row],[Column1]])*100</f>
        <v>0.12993985381324036</v>
      </c>
      <c r="N77" s="51">
        <v>74951155668513</v>
      </c>
    </row>
    <row r="78" spans="1:14" ht="23.1" customHeight="1" x14ac:dyDescent="0.55000000000000004">
      <c r="A78" s="6" t="s">
        <v>262</v>
      </c>
      <c r="B78" s="7">
        <v>7666300</v>
      </c>
      <c r="C78" s="7">
        <v>169271048550</v>
      </c>
      <c r="D78" s="7">
        <v>146161836519</v>
      </c>
      <c r="E78" s="7">
        <v>400332</v>
      </c>
      <c r="F78" s="7">
        <v>7141250588</v>
      </c>
      <c r="G78" s="7">
        <v>182681</v>
      </c>
      <c r="H78" s="7">
        <v>4019745248</v>
      </c>
      <c r="I78" s="7">
        <f>Table1[[#This Row],[21024690]]+Table1[[#This Row],[2271359]]-Table1[[#This Row],[1167309]]</f>
        <v>7883951</v>
      </c>
      <c r="J78" s="39">
        <v>18110</v>
      </c>
      <c r="K78" s="7">
        <v>172392553890</v>
      </c>
      <c r="L78" s="7">
        <v>142669841065</v>
      </c>
      <c r="M78" s="40">
        <f>(Table1[[#This Row],[134219367501.0000]]/Table1[[#This Row],[Column1]])*100</f>
        <v>0.19035042194143997</v>
      </c>
      <c r="N78" s="51">
        <v>74951155668513</v>
      </c>
    </row>
    <row r="79" spans="1:14" ht="23.1" customHeight="1" x14ac:dyDescent="0.55000000000000004">
      <c r="A79" s="6" t="s">
        <v>263</v>
      </c>
      <c r="B79" s="7">
        <v>1548832</v>
      </c>
      <c r="C79" s="7">
        <v>40739310145</v>
      </c>
      <c r="D79" s="7">
        <v>38799708037</v>
      </c>
      <c r="E79" s="7">
        <v>1412922</v>
      </c>
      <c r="F79" s="7">
        <v>23632066486</v>
      </c>
      <c r="G79" s="7">
        <v>23200</v>
      </c>
      <c r="H79" s="7">
        <f>311730739+26174515670</f>
        <v>26486246409</v>
      </c>
      <c r="I79" s="7">
        <f>Table1[[#This Row],[21024690]]+Table1[[#This Row],[2271359]]-Table1[[#This Row],[1167309]]</f>
        <v>2938554</v>
      </c>
      <c r="J79" s="39">
        <v>11160</v>
      </c>
      <c r="K79" s="7">
        <v>37885130222</v>
      </c>
      <c r="L79" s="7">
        <v>32769339003</v>
      </c>
      <c r="M79" s="40">
        <f>(Table1[[#This Row],[134219367501.0000]]/Table1[[#This Row],[Column1]])*100</f>
        <v>4.372092559576958E-2</v>
      </c>
      <c r="N79" s="51">
        <v>74951155668513</v>
      </c>
    </row>
    <row r="80" spans="1:14" ht="23.1" customHeight="1" x14ac:dyDescent="0.55000000000000004">
      <c r="A80" s="6" t="s">
        <v>264</v>
      </c>
      <c r="B80" s="7">
        <v>8477718</v>
      </c>
      <c r="C80" s="7">
        <v>42136484833</v>
      </c>
      <c r="D80" s="7">
        <v>40450337815</v>
      </c>
      <c r="E80" s="7">
        <v>805155</v>
      </c>
      <c r="F80" s="7">
        <v>3642141267</v>
      </c>
      <c r="G80" s="7">
        <v>2331300</v>
      </c>
      <c r="H80" s="7">
        <v>11517256360</v>
      </c>
      <c r="I80" s="7">
        <f>Table1[[#This Row],[21024690]]+Table1[[#This Row],[2271359]]-Table1[[#This Row],[1167309]]</f>
        <v>6951573</v>
      </c>
      <c r="J80" s="39">
        <v>4452</v>
      </c>
      <c r="K80" s="7">
        <v>34261369740</v>
      </c>
      <c r="L80" s="7">
        <v>30924882212</v>
      </c>
      <c r="M80" s="40">
        <f>(Table1[[#This Row],[134219367501.0000]]/Table1[[#This Row],[Column1]])*100</f>
        <v>4.1260047208306824E-2</v>
      </c>
      <c r="N80" s="51">
        <v>74951155668513</v>
      </c>
    </row>
    <row r="81" spans="1:14" ht="23.1" customHeight="1" x14ac:dyDescent="0.55000000000000004">
      <c r="A81" s="6" t="s">
        <v>265</v>
      </c>
      <c r="B81" s="7">
        <v>938760</v>
      </c>
      <c r="C81" s="7">
        <v>38022546693</v>
      </c>
      <c r="D81" s="7">
        <v>39369813387</v>
      </c>
      <c r="E81" s="7">
        <v>340554</v>
      </c>
      <c r="F81" s="7">
        <v>13526136308</v>
      </c>
      <c r="G81" s="7">
        <v>134695</v>
      </c>
      <c r="H81" s="7">
        <v>5434175824</v>
      </c>
      <c r="I81" s="7">
        <f>Table1[[#This Row],[21024690]]+Table1[[#This Row],[2271359]]-Table1[[#This Row],[1167309]]</f>
        <v>1144619</v>
      </c>
      <c r="J81" s="39">
        <v>39040</v>
      </c>
      <c r="K81" s="7">
        <v>46114507177</v>
      </c>
      <c r="L81" s="7">
        <v>44651964459</v>
      </c>
      <c r="M81" s="40">
        <f>(Table1[[#This Row],[134219367501.0000]]/Table1[[#This Row],[Column1]])*100</f>
        <v>5.9574751130566359E-2</v>
      </c>
      <c r="N81" s="51">
        <v>74951155668513</v>
      </c>
    </row>
    <row r="82" spans="1:14" ht="23.1" customHeight="1" x14ac:dyDescent="0.55000000000000004">
      <c r="A82" s="6" t="s">
        <v>266</v>
      </c>
      <c r="B82" s="7">
        <v>24199403</v>
      </c>
      <c r="C82" s="7">
        <v>291176078045</v>
      </c>
      <c r="D82" s="7">
        <v>223432545835</v>
      </c>
      <c r="E82" s="7">
        <v>1213514</v>
      </c>
      <c r="F82" s="7">
        <v>10453901925</v>
      </c>
      <c r="G82" s="7">
        <v>570000</v>
      </c>
      <c r="H82" s="7">
        <v>6804038950</v>
      </c>
      <c r="I82" s="7">
        <f>Table1[[#This Row],[21024690]]+Table1[[#This Row],[2271359]]-Table1[[#This Row],[1167309]]</f>
        <v>24842917</v>
      </c>
      <c r="J82" s="39">
        <v>8260</v>
      </c>
      <c r="K82" s="7">
        <v>294825941020</v>
      </c>
      <c r="L82" s="7">
        <v>205046540529</v>
      </c>
      <c r="M82" s="40">
        <f>(Table1[[#This Row],[134219367501.0000]]/Table1[[#This Row],[Column1]])*100</f>
        <v>0.27357355427027807</v>
      </c>
      <c r="N82" s="51">
        <v>74951155668513</v>
      </c>
    </row>
    <row r="83" spans="1:14" ht="23.1" customHeight="1" x14ac:dyDescent="0.55000000000000004">
      <c r="A83" s="6" t="s">
        <v>267</v>
      </c>
      <c r="B83" s="7">
        <v>1532985</v>
      </c>
      <c r="C83" s="7">
        <v>34734652420</v>
      </c>
      <c r="D83" s="7">
        <v>34205539071</v>
      </c>
      <c r="E83" s="7">
        <v>294726</v>
      </c>
      <c r="F83" s="7">
        <v>6317069147</v>
      </c>
      <c r="G83" s="7">
        <v>471612</v>
      </c>
      <c r="H83" s="7">
        <v>10602297964</v>
      </c>
      <c r="I83" s="7">
        <f>Table1[[#This Row],[21024690]]+Table1[[#This Row],[2271359]]-Table1[[#This Row],[1167309]]</f>
        <v>1356099</v>
      </c>
      <c r="J83" s="39">
        <v>21790</v>
      </c>
      <c r="K83" s="7">
        <v>30449423603</v>
      </c>
      <c r="L83" s="7">
        <v>29526939670</v>
      </c>
      <c r="M83" s="40">
        <f>(Table1[[#This Row],[134219367501.0000]]/Table1[[#This Row],[Column1]])*100</f>
        <v>3.9394909133341455E-2</v>
      </c>
      <c r="N83" s="51">
        <v>74951155668513</v>
      </c>
    </row>
    <row r="84" spans="1:14" ht="23.1" customHeight="1" x14ac:dyDescent="0.55000000000000004">
      <c r="A84" s="6" t="s">
        <v>268</v>
      </c>
      <c r="B84" s="7">
        <v>46586605</v>
      </c>
      <c r="C84" s="7">
        <v>294116113104</v>
      </c>
      <c r="D84" s="7">
        <v>222980244075</v>
      </c>
      <c r="E84" s="7">
        <v>2873088</v>
      </c>
      <c r="F84" s="7">
        <v>13019438273</v>
      </c>
      <c r="G84" s="7">
        <v>3250093</v>
      </c>
      <c r="H84" s="7">
        <v>20273636981</v>
      </c>
      <c r="I84" s="7">
        <f>Table1[[#This Row],[21024690]]+Table1[[#This Row],[2271359]]-Table1[[#This Row],[1167309]]</f>
        <v>46209600</v>
      </c>
      <c r="J84" s="39">
        <v>4588</v>
      </c>
      <c r="K84" s="7">
        <v>286861914396</v>
      </c>
      <c r="L84" s="7">
        <v>211848517473</v>
      </c>
      <c r="M84" s="40">
        <f>(Table1[[#This Row],[134219367501.0000]]/Table1[[#This Row],[Column1]])*100</f>
        <v>0.28264876716503734</v>
      </c>
      <c r="N84" s="51">
        <v>74951155668513</v>
      </c>
    </row>
    <row r="85" spans="1:14" ht="23.1" customHeight="1" x14ac:dyDescent="0.55000000000000004">
      <c r="A85" s="6" t="s">
        <v>269</v>
      </c>
      <c r="B85" s="7">
        <v>5167786</v>
      </c>
      <c r="C85" s="7">
        <v>47414659994</v>
      </c>
      <c r="D85" s="7">
        <v>39038770131</v>
      </c>
      <c r="E85" s="7">
        <v>199386</v>
      </c>
      <c r="F85" s="7">
        <v>1464144394</v>
      </c>
      <c r="G85" s="7">
        <v>162609</v>
      </c>
      <c r="H85" s="7">
        <v>1486182211</v>
      </c>
      <c r="I85" s="7">
        <f>Table1[[#This Row],[21024690]]+Table1[[#This Row],[2271359]]-Table1[[#This Row],[1167309]]</f>
        <v>5204563</v>
      </c>
      <c r="J85" s="39">
        <v>7340</v>
      </c>
      <c r="K85" s="7">
        <v>47392622177</v>
      </c>
      <c r="L85" s="7">
        <v>38172459289</v>
      </c>
      <c r="M85" s="40">
        <f>(Table1[[#This Row],[134219367501.0000]]/Table1[[#This Row],[Column1]])*100</f>
        <v>5.0929780799946034E-2</v>
      </c>
      <c r="N85" s="51">
        <v>74951155668513</v>
      </c>
    </row>
    <row r="86" spans="1:14" ht="23.1" customHeight="1" x14ac:dyDescent="0.55000000000000004">
      <c r="A86" s="6" t="s">
        <v>270</v>
      </c>
      <c r="B86" s="7">
        <v>171609915</v>
      </c>
      <c r="C86" s="7">
        <v>1916085870426</v>
      </c>
      <c r="D86" s="7">
        <v>970573921693</v>
      </c>
      <c r="E86" s="7">
        <v>2288037</v>
      </c>
      <c r="F86" s="7">
        <v>12854580157</v>
      </c>
      <c r="G86" s="7">
        <v>9651847</v>
      </c>
      <c r="H86" s="7">
        <v>107474030700</v>
      </c>
      <c r="I86" s="7">
        <f>Table1[[#This Row],[21024690]]+Table1[[#This Row],[2271359]]-Table1[[#This Row],[1167309]]</f>
        <v>164246105</v>
      </c>
      <c r="J86" s="39">
        <v>5750</v>
      </c>
      <c r="K86" s="7">
        <v>1821466419883</v>
      </c>
      <c r="L86" s="7">
        <v>943697348274</v>
      </c>
      <c r="M86" s="40">
        <f>(Table1[[#This Row],[134219367501.0000]]/Table1[[#This Row],[Column1]])*100</f>
        <v>1.2590831186749099</v>
      </c>
      <c r="N86" s="51">
        <v>74951155668513</v>
      </c>
    </row>
    <row r="87" spans="1:14" ht="23.1" customHeight="1" x14ac:dyDescent="0.55000000000000004">
      <c r="A87" s="6" t="s">
        <v>271</v>
      </c>
      <c r="B87" s="7">
        <v>9644006</v>
      </c>
      <c r="C87" s="7">
        <v>171860182125</v>
      </c>
      <c r="D87" s="7">
        <v>169220040318</v>
      </c>
      <c r="E87" s="7">
        <v>169635</v>
      </c>
      <c r="F87" s="7">
        <v>2877360045</v>
      </c>
      <c r="G87" s="7">
        <v>97809</v>
      </c>
      <c r="H87" s="7">
        <v>1741796820</v>
      </c>
      <c r="I87" s="7">
        <f>Table1[[#This Row],[21024690]]+Table1[[#This Row],[2271359]]-Table1[[#This Row],[1167309]]</f>
        <v>9715832</v>
      </c>
      <c r="J87" s="39">
        <v>17040</v>
      </c>
      <c r="K87" s="7">
        <v>172995745350</v>
      </c>
      <c r="L87" s="7">
        <v>165431953372</v>
      </c>
      <c r="M87" s="40">
        <f>(Table1[[#This Row],[134219367501.0000]]/Table1[[#This Row],[Column1]])*100</f>
        <v>0.22071968323431468</v>
      </c>
      <c r="N87" s="51">
        <v>74951155668513</v>
      </c>
    </row>
    <row r="88" spans="1:14" ht="23.1" customHeight="1" x14ac:dyDescent="0.55000000000000004">
      <c r="A88" s="6" t="s">
        <v>272</v>
      </c>
      <c r="B88" s="7">
        <v>7151682</v>
      </c>
      <c r="C88" s="7">
        <v>626483923723</v>
      </c>
      <c r="D88" s="7">
        <v>443853383886</v>
      </c>
      <c r="E88" s="7">
        <v>247536</v>
      </c>
      <c r="F88" s="7">
        <v>14680925898</v>
      </c>
      <c r="G88" s="7">
        <v>179</v>
      </c>
      <c r="H88" s="7">
        <v>15616187</v>
      </c>
      <c r="I88" s="7">
        <f>Table1[[#This Row],[21024690]]+Table1[[#This Row],[2271359]]-Table1[[#This Row],[1167309]]</f>
        <v>7399039</v>
      </c>
      <c r="J88" s="39">
        <v>57140</v>
      </c>
      <c r="K88" s="7">
        <v>641149233434</v>
      </c>
      <c r="L88" s="7">
        <v>422459774835</v>
      </c>
      <c r="M88" s="40">
        <f>(Table1[[#This Row],[134219367501.0000]]/Table1[[#This Row],[Column1]])*100</f>
        <v>0.56364677911494232</v>
      </c>
      <c r="N88" s="51">
        <v>74951155668513</v>
      </c>
    </row>
    <row r="89" spans="1:14" ht="23.1" customHeight="1" x14ac:dyDescent="0.55000000000000004">
      <c r="A89" s="6" t="s">
        <v>273</v>
      </c>
      <c r="B89" s="7">
        <v>5990508</v>
      </c>
      <c r="C89" s="7">
        <v>67718567478</v>
      </c>
      <c r="D89" s="7">
        <v>57459184102</v>
      </c>
      <c r="E89" s="7">
        <v>0</v>
      </c>
      <c r="F89" s="7">
        <v>0</v>
      </c>
      <c r="G89" s="7">
        <v>5990508</v>
      </c>
      <c r="H89" s="7">
        <v>67718567478</v>
      </c>
      <c r="I89" s="7">
        <f>Table1[[#This Row],[21024690]]+Table1[[#This Row],[2271359]]-Table1[[#This Row],[1167309]]</f>
        <v>0</v>
      </c>
      <c r="J89" s="6"/>
      <c r="K89" s="7">
        <v>0</v>
      </c>
      <c r="L89" s="7">
        <v>0</v>
      </c>
      <c r="M89" s="40">
        <f>(Table1[[#This Row],[134219367501.0000]]/Table1[[#This Row],[Column1]])*100</f>
        <v>0</v>
      </c>
      <c r="N89" s="51">
        <v>74951155668513</v>
      </c>
    </row>
    <row r="90" spans="1:14" ht="23.1" customHeight="1" x14ac:dyDescent="0.55000000000000004">
      <c r="A90" s="6" t="s">
        <v>274</v>
      </c>
      <c r="B90" s="7">
        <v>0</v>
      </c>
      <c r="C90" s="7">
        <v>0</v>
      </c>
      <c r="D90" s="7">
        <v>0</v>
      </c>
      <c r="E90" s="7">
        <v>2139538</v>
      </c>
      <c r="F90" s="7">
        <v>41480999230</v>
      </c>
      <c r="G90" s="7">
        <v>0</v>
      </c>
      <c r="H90" s="7">
        <v>0</v>
      </c>
      <c r="I90" s="7">
        <f>Table1[[#This Row],[21024690]]+Table1[[#This Row],[2271359]]-Table1[[#This Row],[1167309]]</f>
        <v>2139538</v>
      </c>
      <c r="J90" s="39">
        <v>13910</v>
      </c>
      <c r="K90" s="7">
        <v>41480999230</v>
      </c>
      <c r="L90" s="7">
        <v>29738355244</v>
      </c>
      <c r="M90" s="40">
        <f>(Table1[[#This Row],[134219367501.0000]]/Table1[[#This Row],[Column1]])*100</f>
        <v>3.9676980266353773E-2</v>
      </c>
      <c r="N90" s="51">
        <v>74951155668513</v>
      </c>
    </row>
    <row r="91" spans="1:14" ht="23.1" customHeight="1" x14ac:dyDescent="0.55000000000000004">
      <c r="A91" s="6" t="s">
        <v>275</v>
      </c>
      <c r="B91" s="7">
        <v>0</v>
      </c>
      <c r="C91" s="7">
        <v>0</v>
      </c>
      <c r="D91" s="7">
        <v>0</v>
      </c>
      <c r="E91" s="7">
        <v>3190386</v>
      </c>
      <c r="F91" s="7">
        <v>36329760326</v>
      </c>
      <c r="G91" s="7">
        <v>0</v>
      </c>
      <c r="H91" s="7">
        <v>0</v>
      </c>
      <c r="I91" s="7">
        <f>Table1[[#This Row],[21024690]]+Table1[[#This Row],[2271359]]-Table1[[#This Row],[1167309]]</f>
        <v>3190386</v>
      </c>
      <c r="J91" s="39">
        <v>10940</v>
      </c>
      <c r="K91" s="7">
        <v>36329760326</v>
      </c>
      <c r="L91" s="7">
        <v>34876296698</v>
      </c>
      <c r="M91" s="40">
        <f>(Table1[[#This Row],[134219367501.0000]]/Table1[[#This Row],[Column1]])*100</f>
        <v>4.6532033278109335E-2</v>
      </c>
      <c r="N91" s="51">
        <v>74951155668513</v>
      </c>
    </row>
    <row r="92" spans="1:14" ht="23.1" customHeight="1" x14ac:dyDescent="0.55000000000000004">
      <c r="A92" s="6" t="s">
        <v>276</v>
      </c>
      <c r="B92" s="7">
        <v>0</v>
      </c>
      <c r="C92" s="7">
        <v>0</v>
      </c>
      <c r="D92" s="7">
        <v>0</v>
      </c>
      <c r="E92" s="7">
        <v>2102469</v>
      </c>
      <c r="F92" s="7">
        <v>26174515670</v>
      </c>
      <c r="G92" s="7">
        <v>0</v>
      </c>
      <c r="H92" s="7">
        <v>0</v>
      </c>
      <c r="I92" s="7">
        <f>Table1[[#This Row],[21024690]]+Table1[[#This Row],[2271359]]-Table1[[#This Row],[1167309]]</f>
        <v>2102469</v>
      </c>
      <c r="J92" s="39">
        <v>8980</v>
      </c>
      <c r="K92" s="7">
        <v>26174515670</v>
      </c>
      <c r="L92" s="7">
        <v>18865822692</v>
      </c>
      <c r="M92" s="40">
        <f>(Table1[[#This Row],[134219367501.0000]]/Table1[[#This Row],[Column1]])*100</f>
        <v>2.5170822949599346E-2</v>
      </c>
      <c r="N92" s="51">
        <v>74951155668513</v>
      </c>
    </row>
    <row r="93" spans="1:14" ht="23.1" customHeight="1" x14ac:dyDescent="0.55000000000000004">
      <c r="A93" s="6" t="s">
        <v>277</v>
      </c>
      <c r="B93" s="7">
        <v>7033214</v>
      </c>
      <c r="C93" s="7">
        <v>129383498248</v>
      </c>
      <c r="D93" s="7">
        <v>80679933336</v>
      </c>
      <c r="E93" s="7">
        <v>0</v>
      </c>
      <c r="F93" s="7">
        <v>0</v>
      </c>
      <c r="G93" s="7">
        <v>7033214</v>
      </c>
      <c r="H93" s="7">
        <v>129383498248</v>
      </c>
      <c r="I93" s="7">
        <f>Table1[[#This Row],[21024690]]+Table1[[#This Row],[2271359]]-Table1[[#This Row],[1167309]]</f>
        <v>0</v>
      </c>
      <c r="J93" s="6"/>
      <c r="K93" s="7">
        <v>0</v>
      </c>
      <c r="L93" s="7">
        <v>0</v>
      </c>
      <c r="M93" s="40">
        <f>(Table1[[#This Row],[134219367501.0000]]/Table1[[#This Row],[Column1]])*100</f>
        <v>0</v>
      </c>
      <c r="N93" s="51">
        <v>74951155668513</v>
      </c>
    </row>
    <row r="94" spans="1:14" ht="23.1" customHeight="1" x14ac:dyDescent="0.55000000000000004">
      <c r="A94" s="6" t="s">
        <v>278</v>
      </c>
      <c r="B94" s="7">
        <v>185014987</v>
      </c>
      <c r="C94" s="7">
        <v>1874421336159</v>
      </c>
      <c r="D94" s="7">
        <v>1595465861515</v>
      </c>
      <c r="E94" s="7">
        <v>0</v>
      </c>
      <c r="F94" s="7">
        <v>0</v>
      </c>
      <c r="G94" s="7">
        <v>0</v>
      </c>
      <c r="H94" s="7">
        <v>0</v>
      </c>
      <c r="I94" s="7">
        <f>Table1[[#This Row],[21024690]]+Table1[[#This Row],[2271359]]-Table1[[#This Row],[1167309]]</f>
        <v>185014987</v>
      </c>
      <c r="J94" s="39">
        <v>8480</v>
      </c>
      <c r="K94" s="7">
        <v>1874421336159</v>
      </c>
      <c r="L94" s="7">
        <v>1567734705174</v>
      </c>
      <c r="M94" s="40">
        <f>(Table1[[#This Row],[134219367501.0000]]/Table1[[#This Row],[Column1]])*100</f>
        <v>2.0916751598969752</v>
      </c>
      <c r="N94" s="51">
        <v>74951155668513</v>
      </c>
    </row>
    <row r="95" spans="1:14" ht="23.1" customHeight="1" x14ac:dyDescent="0.55000000000000004">
      <c r="A95" s="6" t="s">
        <v>279</v>
      </c>
      <c r="B95" s="7">
        <v>31573991</v>
      </c>
      <c r="C95" s="7">
        <v>382423689556</v>
      </c>
      <c r="D95" s="7">
        <v>392517393297</v>
      </c>
      <c r="E95" s="7">
        <v>3961444</v>
      </c>
      <c r="F95" s="7">
        <v>50001867533</v>
      </c>
      <c r="G95" s="7">
        <v>3431936</v>
      </c>
      <c r="H95" s="7">
        <v>41576521706</v>
      </c>
      <c r="I95" s="7">
        <f>Table1[[#This Row],[21024690]]+Table1[[#This Row],[2271359]]-Table1[[#This Row],[1167309]]</f>
        <v>32103499</v>
      </c>
      <c r="J95" s="39">
        <v>12653</v>
      </c>
      <c r="K95" s="7">
        <v>390849035383</v>
      </c>
      <c r="L95" s="7">
        <v>406129409321</v>
      </c>
      <c r="M95" s="40">
        <f>(Table1[[#This Row],[134219367501.0000]]/Table1[[#This Row],[Column1]])*100</f>
        <v>0.54185876881897777</v>
      </c>
      <c r="N95" s="51">
        <v>74951155668513</v>
      </c>
    </row>
    <row r="96" spans="1:14" ht="23.1" customHeight="1" x14ac:dyDescent="0.55000000000000004">
      <c r="A96" s="6" t="s">
        <v>280</v>
      </c>
      <c r="B96" s="7">
        <v>0</v>
      </c>
      <c r="C96" s="7">
        <v>0</v>
      </c>
      <c r="D96" s="7">
        <v>0</v>
      </c>
      <c r="E96" s="7">
        <v>2731681</v>
      </c>
      <c r="F96" s="7">
        <v>40007502860</v>
      </c>
      <c r="G96" s="7">
        <v>0</v>
      </c>
      <c r="H96" s="7">
        <v>0</v>
      </c>
      <c r="I96" s="7">
        <f>Table1[[#This Row],[21024690]]+Table1[[#This Row],[2271359]]-Table1[[#This Row],[1167309]]</f>
        <v>2731681</v>
      </c>
      <c r="J96" s="39">
        <v>14658</v>
      </c>
      <c r="K96" s="7">
        <v>40007502860</v>
      </c>
      <c r="L96" s="7">
        <v>40033472416</v>
      </c>
      <c r="M96" s="40">
        <f>(Table1[[#This Row],[134219367501.0000]]/Table1[[#This Row],[Column1]])*100</f>
        <v>5.3412748688034001E-2</v>
      </c>
      <c r="N96" s="51">
        <v>74951155668513</v>
      </c>
    </row>
    <row r="97" spans="1:14" ht="23.1" customHeight="1" x14ac:dyDescent="0.55000000000000004">
      <c r="A97" s="6" t="s">
        <v>281</v>
      </c>
      <c r="B97" s="7">
        <v>26717911</v>
      </c>
      <c r="C97" s="7">
        <v>981753288375</v>
      </c>
      <c r="D97" s="7">
        <v>999783760452</v>
      </c>
      <c r="E97" s="7">
        <v>132356</v>
      </c>
      <c r="F97" s="7">
        <v>5000894964</v>
      </c>
      <c r="G97" s="7">
        <v>5329113</v>
      </c>
      <c r="H97" s="7">
        <v>196480409626</v>
      </c>
      <c r="I97" s="7">
        <f>Table1[[#This Row],[21024690]]+Table1[[#This Row],[2271359]]-Table1[[#This Row],[1167309]]</f>
        <v>21521154</v>
      </c>
      <c r="J97" s="39">
        <v>38022</v>
      </c>
      <c r="K97" s="7">
        <v>790273773713</v>
      </c>
      <c r="L97" s="7">
        <v>818123890448</v>
      </c>
      <c r="M97" s="40">
        <f>(Table1[[#This Row],[134219367501.0000]]/Table1[[#This Row],[Column1]])*100</f>
        <v>1.0915427295962217</v>
      </c>
      <c r="N97" s="51">
        <v>74951155668513</v>
      </c>
    </row>
    <row r="98" spans="1:14" ht="23.1" customHeight="1" x14ac:dyDescent="0.55000000000000004">
      <c r="A98" s="6" t="s">
        <v>282</v>
      </c>
      <c r="B98" s="7">
        <v>36293293</v>
      </c>
      <c r="C98" s="7">
        <v>500316885769</v>
      </c>
      <c r="D98" s="7">
        <v>509716297047</v>
      </c>
      <c r="E98" s="7">
        <v>0</v>
      </c>
      <c r="F98" s="7">
        <v>0</v>
      </c>
      <c r="G98" s="7">
        <v>0</v>
      </c>
      <c r="H98" s="7">
        <v>0</v>
      </c>
      <c r="I98" s="7">
        <f>Table1[[#This Row],[21024690]]+Table1[[#This Row],[2271359]]-Table1[[#This Row],[1167309]]</f>
        <v>36293293</v>
      </c>
      <c r="J98" s="39">
        <v>14293</v>
      </c>
      <c r="K98" s="7">
        <v>500316885769</v>
      </c>
      <c r="L98" s="7">
        <v>518642773098</v>
      </c>
      <c r="M98" s="40">
        <f>(Table1[[#This Row],[134219367501.0000]]/Table1[[#This Row],[Column1]])*100</f>
        <v>0.69197435112515804</v>
      </c>
      <c r="N98" s="51">
        <v>74951155668513</v>
      </c>
    </row>
    <row r="99" spans="1:14" ht="23.1" customHeight="1" x14ac:dyDescent="0.55000000000000004">
      <c r="A99" s="6" t="s">
        <v>283</v>
      </c>
      <c r="B99" s="7">
        <v>48493273</v>
      </c>
      <c r="C99" s="7">
        <v>2247181860493</v>
      </c>
      <c r="D99" s="7">
        <v>2308962128574</v>
      </c>
      <c r="E99" s="7">
        <v>1765007</v>
      </c>
      <c r="F99" s="7">
        <v>85015958548</v>
      </c>
      <c r="G99" s="7">
        <v>582993</v>
      </c>
      <c r="H99" s="7">
        <v>27330942313</v>
      </c>
      <c r="I99" s="7">
        <f>Table1[[#This Row],[21024690]]+Table1[[#This Row],[2271359]]-Table1[[#This Row],[1167309]]</f>
        <v>49675287</v>
      </c>
      <c r="J99" s="39">
        <v>48454</v>
      </c>
      <c r="K99" s="7">
        <v>2304866876728</v>
      </c>
      <c r="L99" s="7">
        <v>2406515050190</v>
      </c>
      <c r="M99" s="40">
        <f>(Table1[[#This Row],[134219367501.0000]]/Table1[[#This Row],[Column1]])*100</f>
        <v>3.2107777775079427</v>
      </c>
      <c r="N99" s="51">
        <v>74951155668513</v>
      </c>
    </row>
    <row r="100" spans="1:14" ht="23.1" customHeight="1" x14ac:dyDescent="0.55000000000000004">
      <c r="A100" s="6" t="s">
        <v>284</v>
      </c>
      <c r="B100" s="7">
        <v>0</v>
      </c>
      <c r="C100" s="7">
        <v>0</v>
      </c>
      <c r="D100" s="7">
        <v>0</v>
      </c>
      <c r="E100" s="7">
        <v>5000000</v>
      </c>
      <c r="F100" s="7">
        <v>50000000000</v>
      </c>
      <c r="G100" s="7">
        <v>0</v>
      </c>
      <c r="H100" s="7">
        <v>0</v>
      </c>
      <c r="I100" s="7">
        <f>Table1[[#This Row],[21024690]]+Table1[[#This Row],[2271359]]-Table1[[#This Row],[1167309]]</f>
        <v>5000000</v>
      </c>
      <c r="J100" s="39">
        <v>10000</v>
      </c>
      <c r="K100" s="7">
        <v>50000000000</v>
      </c>
      <c r="L100" s="7">
        <v>50000000000</v>
      </c>
      <c r="M100" s="40">
        <f>(Table1[[#This Row],[134219367501.0000]]/Table1[[#This Row],[Column1]])*100</f>
        <v>6.6710112144414899E-2</v>
      </c>
      <c r="N100" s="51">
        <v>74951155668513</v>
      </c>
    </row>
    <row r="101" spans="1:14" ht="23.1" customHeight="1" x14ac:dyDescent="0.55000000000000004">
      <c r="A101" s="6" t="s">
        <v>285</v>
      </c>
      <c r="B101" s="7">
        <v>113072941</v>
      </c>
      <c r="C101" s="7">
        <v>1918244346470</v>
      </c>
      <c r="D101" s="7">
        <v>1987110430926</v>
      </c>
      <c r="E101" s="7">
        <v>35308604</v>
      </c>
      <c r="F101" s="7">
        <v>625044598684</v>
      </c>
      <c r="G101" s="7">
        <v>8484415</v>
      </c>
      <c r="H101" s="7">
        <v>145095896908</v>
      </c>
      <c r="I101" s="7">
        <f>Table1[[#This Row],[21024690]]+Table1[[#This Row],[2271359]]-Table1[[#This Row],[1167309]]</f>
        <v>139897130</v>
      </c>
      <c r="J101" s="39">
        <v>17893</v>
      </c>
      <c r="K101" s="7">
        <v>2398193048246</v>
      </c>
      <c r="L101" s="7">
        <v>2502710001056</v>
      </c>
      <c r="M101" s="40">
        <f>(Table1[[#This Row],[134219367501.0000]]/Table1[[#This Row],[Column1]])*100</f>
        <v>3.3391212967078894</v>
      </c>
      <c r="N101" s="51">
        <v>74951155668513</v>
      </c>
    </row>
    <row r="102" spans="1:14" ht="23.1" customHeight="1" x14ac:dyDescent="0.55000000000000004">
      <c r="A102" s="6" t="s">
        <v>286</v>
      </c>
      <c r="B102" s="7">
        <v>42291652</v>
      </c>
      <c r="C102" s="7">
        <v>510127851705</v>
      </c>
      <c r="D102" s="7">
        <v>516368816937</v>
      </c>
      <c r="E102" s="7">
        <v>402933</v>
      </c>
      <c r="F102" s="7">
        <v>5000933096</v>
      </c>
      <c r="G102" s="7">
        <v>16546919</v>
      </c>
      <c r="H102" s="7">
        <v>199606804014</v>
      </c>
      <c r="I102" s="7">
        <f>Table1[[#This Row],[21024690]]+Table1[[#This Row],[2271359]]-Table1[[#This Row],[1167309]]</f>
        <v>26147666</v>
      </c>
      <c r="J102" s="39">
        <v>12453</v>
      </c>
      <c r="K102" s="7">
        <v>315521980787</v>
      </c>
      <c r="L102" s="7">
        <v>325555831557</v>
      </c>
      <c r="M102" s="40">
        <f>(Table1[[#This Row],[134219367501.0000]]/Table1[[#This Row],[Column1]])*100</f>
        <v>0.43435732064871424</v>
      </c>
      <c r="N102" s="51">
        <v>74951155668513</v>
      </c>
    </row>
    <row r="103" spans="1:14" ht="23.1" customHeight="1" x14ac:dyDescent="0.55000000000000004">
      <c r="A103" s="6" t="s">
        <v>287</v>
      </c>
      <c r="B103" s="7">
        <v>32371682</v>
      </c>
      <c r="C103" s="7">
        <v>429201305747</v>
      </c>
      <c r="D103" s="7">
        <v>435317485602</v>
      </c>
      <c r="E103" s="7">
        <v>0</v>
      </c>
      <c r="F103" s="7">
        <v>0</v>
      </c>
      <c r="G103" s="7">
        <v>32371682</v>
      </c>
      <c r="H103" s="7">
        <v>429201305747</v>
      </c>
      <c r="I103" s="7">
        <f>Table1[[#This Row],[21024690]]+Table1[[#This Row],[2271359]]-Table1[[#This Row],[1167309]]</f>
        <v>0</v>
      </c>
      <c r="J103" s="6"/>
      <c r="K103" s="7">
        <v>0</v>
      </c>
      <c r="L103" s="7">
        <v>0</v>
      </c>
      <c r="M103" s="40">
        <f>(Table1[[#This Row],[134219367501.0000]]/Table1[[#This Row],[Column1]])*100</f>
        <v>0</v>
      </c>
      <c r="N103" s="51">
        <v>74951155668513</v>
      </c>
    </row>
    <row r="104" spans="1:14" ht="23.1" customHeight="1" x14ac:dyDescent="0.55000000000000004">
      <c r="A104" s="6" t="s">
        <v>288</v>
      </c>
      <c r="B104" s="7">
        <v>121792763</v>
      </c>
      <c r="C104" s="7">
        <v>1874358894021</v>
      </c>
      <c r="D104" s="7">
        <v>1920920596258</v>
      </c>
      <c r="E104" s="7">
        <v>0</v>
      </c>
      <c r="F104" s="7">
        <v>0</v>
      </c>
      <c r="G104" s="7">
        <v>9531234</v>
      </c>
      <c r="H104" s="7">
        <v>146020966537</v>
      </c>
      <c r="I104" s="7">
        <f>Table1[[#This Row],[21024690]]+Table1[[#This Row],[2271359]]-Table1[[#This Row],[1167309]]</f>
        <v>112261529</v>
      </c>
      <c r="J104" s="39">
        <v>16016</v>
      </c>
      <c r="K104" s="7">
        <v>1728337927484</v>
      </c>
      <c r="L104" s="7">
        <v>1797643527168</v>
      </c>
      <c r="M104" s="40">
        <f>(Table1[[#This Row],[134219367501.0000]]/Table1[[#This Row],[Column1]])*100</f>
        <v>2.3984200258611765</v>
      </c>
      <c r="N104" s="51">
        <v>74951155668513</v>
      </c>
    </row>
    <row r="105" spans="1:14" ht="23.1" customHeight="1" x14ac:dyDescent="0.55000000000000004">
      <c r="A105" s="6" t="s">
        <v>289</v>
      </c>
      <c r="B105" s="7">
        <v>19925993</v>
      </c>
      <c r="C105" s="7">
        <v>484160997999</v>
      </c>
      <c r="D105" s="7">
        <v>484741379225</v>
      </c>
      <c r="E105" s="7">
        <v>823689159</v>
      </c>
      <c r="F105" s="7">
        <v>20248984726434</v>
      </c>
      <c r="G105" s="7">
        <v>750843459</v>
      </c>
      <c r="H105" s="7">
        <v>18435757652663</v>
      </c>
      <c r="I105" s="7">
        <f>Table1[[#This Row],[21024690]]+Table1[[#This Row],[2271359]]-Table1[[#This Row],[1167309]]</f>
        <v>92771693</v>
      </c>
      <c r="J105" s="39">
        <v>24765</v>
      </c>
      <c r="K105" s="7">
        <v>2297388071770</v>
      </c>
      <c r="L105" s="7">
        <v>2297404821237</v>
      </c>
      <c r="M105" s="40">
        <f>(Table1[[#This Row],[134219367501.0000]]/Table1[[#This Row],[Column1]])*100</f>
        <v>3.0652026653167943</v>
      </c>
      <c r="N105" s="51">
        <v>74951155668513</v>
      </c>
    </row>
    <row r="106" spans="1:14" ht="23.1" customHeight="1" thickBot="1" x14ac:dyDescent="0.6">
      <c r="A106" s="6" t="s">
        <v>180</v>
      </c>
      <c r="B106" s="7"/>
      <c r="C106" s="42">
        <f>SUM(C10:C105)</f>
        <v>80893256301103</v>
      </c>
      <c r="D106" s="42">
        <f>SUM(D10:D105)</f>
        <v>69715356389109</v>
      </c>
      <c r="E106" s="7"/>
      <c r="F106" s="42">
        <f>SUM(F10:F105)</f>
        <v>22677715706288</v>
      </c>
      <c r="G106" s="7"/>
      <c r="H106" s="42">
        <f>SUM(H10:H105)</f>
        <v>20688647520467</v>
      </c>
      <c r="I106" s="7"/>
      <c r="J106" s="6"/>
      <c r="K106" s="42">
        <f>SUM(K10:K105)</f>
        <v>82882324486924</v>
      </c>
      <c r="L106" s="42">
        <f>SUM(L10:L105)</f>
        <v>68044585537266</v>
      </c>
      <c r="M106" s="43">
        <f>SUM(M10:M105)</f>
        <v>90.785238640224932</v>
      </c>
    </row>
    <row r="107" spans="1:14" ht="23.1" customHeight="1" thickTop="1" x14ac:dyDescent="0.55000000000000004">
      <c r="A107" s="6" t="s">
        <v>181</v>
      </c>
      <c r="B107" s="7"/>
      <c r="C107" s="7"/>
      <c r="D107" s="7"/>
      <c r="E107" s="7"/>
      <c r="F107" s="7"/>
      <c r="G107" s="7"/>
      <c r="H107" s="7"/>
      <c r="I107" s="7"/>
      <c r="J107" s="6"/>
      <c r="K107" s="7"/>
      <c r="L107" s="7"/>
      <c r="M107" s="40"/>
    </row>
  </sheetData>
  <mergeCells count="19"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ageMargins left="0.7" right="0.7" top="0.75" bottom="0.75" header="0.3" footer="0.3"/>
  <pageSetup paperSize="9" scale="59" orientation="landscape" r:id="rId1"/>
  <headerFooter differentOddEven="1" differentFirst="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rightToLeft="1" view="pageBreakPreview" zoomScale="106" zoomScaleNormal="100" zoomScaleSheetLayoutView="106" workbookViewId="0">
      <selection activeCell="T1" sqref="T1:T1048576"/>
    </sheetView>
  </sheetViews>
  <sheetFormatPr defaultRowHeight="20.25" x14ac:dyDescent="0.55000000000000004"/>
  <cols>
    <col min="1" max="1" width="26.140625" style="35" bestFit="1" customWidth="1"/>
    <col min="2" max="2" width="7.85546875" style="35" customWidth="1"/>
    <col min="3" max="3" width="8.5703125" style="35" customWidth="1"/>
    <col min="4" max="4" width="11.5703125" style="35" customWidth="1"/>
    <col min="5" max="5" width="9.28515625" style="35" bestFit="1" customWidth="1"/>
    <col min="6" max="6" width="11.140625" style="35" bestFit="1" customWidth="1"/>
    <col min="7" max="7" width="9.28515625" style="35" customWidth="1"/>
    <col min="8" max="8" width="7.7109375" style="35" bestFit="1" customWidth="1"/>
    <col min="9" max="10" width="15.42578125" style="35" bestFit="1" customWidth="1"/>
    <col min="11" max="11" width="6.5703125" style="35" bestFit="1" customWidth="1"/>
    <col min="12" max="12" width="14.5703125" style="35" bestFit="1" customWidth="1"/>
    <col min="13" max="13" width="6" style="35" bestFit="1" customWidth="1"/>
    <col min="14" max="14" width="10.5703125" style="35" bestFit="1" customWidth="1"/>
    <col min="15" max="15" width="7.5703125" style="35" bestFit="1" customWidth="1"/>
    <col min="16" max="16" width="8.140625" style="35" bestFit="1" customWidth="1"/>
    <col min="17" max="18" width="15.42578125" style="35" bestFit="1" customWidth="1"/>
    <col min="19" max="19" width="14.28515625" style="35" customWidth="1"/>
    <col min="20" max="20" width="23.140625" style="46" hidden="1" customWidth="1"/>
    <col min="21" max="16384" width="9.140625" style="34"/>
  </cols>
  <sheetData>
    <row r="1" spans="1:20" ht="25.5" x14ac:dyDescent="0.55000000000000004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20" ht="25.5" x14ac:dyDescent="0.55000000000000004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0" ht="25.5" x14ac:dyDescent="0.55000000000000004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20" ht="25.5" x14ac:dyDescent="0.55000000000000004">
      <c r="A4" s="83" t="s">
        <v>290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6" spans="1:20" ht="18" customHeight="1" x14ac:dyDescent="0.55000000000000004">
      <c r="A6" s="72" t="s">
        <v>291</v>
      </c>
      <c r="B6" s="72"/>
      <c r="C6" s="72"/>
      <c r="D6" s="72"/>
      <c r="E6" s="72"/>
      <c r="F6" s="72"/>
      <c r="G6" s="72"/>
      <c r="H6" s="72" t="s">
        <v>5</v>
      </c>
      <c r="I6" s="72"/>
      <c r="J6" s="72"/>
      <c r="K6" s="76" t="s">
        <v>6</v>
      </c>
      <c r="L6" s="76"/>
      <c r="M6" s="76"/>
      <c r="N6" s="76"/>
      <c r="O6" s="72" t="s">
        <v>7</v>
      </c>
      <c r="P6" s="72"/>
      <c r="Q6" s="72"/>
      <c r="R6" s="72"/>
      <c r="S6" s="72"/>
    </row>
    <row r="7" spans="1:20" ht="26.25" customHeight="1" x14ac:dyDescent="0.55000000000000004">
      <c r="A7" s="71" t="s">
        <v>292</v>
      </c>
      <c r="B7" s="80" t="s">
        <v>460</v>
      </c>
      <c r="C7" s="81" t="s">
        <v>461</v>
      </c>
      <c r="D7" s="77" t="s">
        <v>462</v>
      </c>
      <c r="E7" s="80" t="s">
        <v>463</v>
      </c>
      <c r="F7" s="81" t="s">
        <v>464</v>
      </c>
      <c r="G7" s="81" t="s">
        <v>465</v>
      </c>
      <c r="H7" s="74" t="s">
        <v>187</v>
      </c>
      <c r="I7" s="74" t="s">
        <v>188</v>
      </c>
      <c r="J7" s="74" t="s">
        <v>189</v>
      </c>
      <c r="K7" s="70" t="s">
        <v>190</v>
      </c>
      <c r="L7" s="70"/>
      <c r="M7" s="70" t="s">
        <v>191</v>
      </c>
      <c r="N7" s="70"/>
      <c r="O7" s="74" t="s">
        <v>187</v>
      </c>
      <c r="P7" s="77" t="s">
        <v>458</v>
      </c>
      <c r="Q7" s="77" t="s">
        <v>459</v>
      </c>
      <c r="R7" s="74" t="s">
        <v>189</v>
      </c>
      <c r="S7" s="77" t="s">
        <v>457</v>
      </c>
    </row>
    <row r="8" spans="1:20" s="35" customFormat="1" ht="51" customHeight="1" x14ac:dyDescent="0.25">
      <c r="A8" s="72"/>
      <c r="B8" s="76"/>
      <c r="C8" s="76"/>
      <c r="D8" s="72"/>
      <c r="E8" s="76"/>
      <c r="F8" s="76"/>
      <c r="G8" s="76"/>
      <c r="H8" s="72"/>
      <c r="I8" s="72"/>
      <c r="J8" s="72"/>
      <c r="K8" s="26" t="s">
        <v>187</v>
      </c>
      <c r="L8" s="26" t="s">
        <v>192</v>
      </c>
      <c r="M8" s="26" t="s">
        <v>187</v>
      </c>
      <c r="N8" s="26" t="s">
        <v>193</v>
      </c>
      <c r="O8" s="72"/>
      <c r="P8" s="72"/>
      <c r="Q8" s="72"/>
      <c r="R8" s="72"/>
      <c r="S8" s="72"/>
      <c r="T8" s="47"/>
    </row>
    <row r="9" spans="1:20" ht="23.1" customHeight="1" x14ac:dyDescent="0.55000000000000004">
      <c r="A9" s="7" t="s">
        <v>294</v>
      </c>
      <c r="B9" s="7" t="s">
        <v>295</v>
      </c>
      <c r="C9" s="7" t="s">
        <v>295</v>
      </c>
      <c r="D9" s="7" t="s">
        <v>296</v>
      </c>
      <c r="E9" s="7" t="s">
        <v>297</v>
      </c>
      <c r="F9" s="44">
        <v>1000000</v>
      </c>
      <c r="G9" s="44">
        <v>15</v>
      </c>
      <c r="H9" s="7">
        <v>39944</v>
      </c>
      <c r="I9" s="7">
        <v>39972959400</v>
      </c>
      <c r="J9" s="7">
        <v>37120987759</v>
      </c>
      <c r="K9" s="7">
        <v>0</v>
      </c>
      <c r="L9" s="7">
        <v>0</v>
      </c>
      <c r="M9" s="7">
        <v>0</v>
      </c>
      <c r="N9" s="7">
        <v>0</v>
      </c>
      <c r="O9" s="7">
        <v>39944</v>
      </c>
      <c r="P9" s="45">
        <v>985000</v>
      </c>
      <c r="Q9" s="7">
        <v>39972959400</v>
      </c>
      <c r="R9" s="7">
        <v>39316314992</v>
      </c>
      <c r="S9" s="40">
        <f>(Table2[[#This Row],[39316314992.0000]]/Table2[[#This Row],[Column1]])*100</f>
        <v>5.2455915644429203E-2</v>
      </c>
      <c r="T9" s="47">
        <f>' سهام و صندوق‌های سرمایه‌گذاری'!N10</f>
        <v>74951155668513</v>
      </c>
    </row>
    <row r="10" spans="1:20" ht="23.1" customHeight="1" x14ac:dyDescent="0.55000000000000004">
      <c r="A10" s="7" t="s">
        <v>298</v>
      </c>
      <c r="B10" s="7" t="s">
        <v>295</v>
      </c>
      <c r="C10" s="7" t="s">
        <v>295</v>
      </c>
      <c r="D10" s="7" t="s">
        <v>299</v>
      </c>
      <c r="E10" s="7" t="s">
        <v>300</v>
      </c>
      <c r="F10" s="44">
        <v>1000000</v>
      </c>
      <c r="G10" s="44">
        <v>15</v>
      </c>
      <c r="H10" s="7">
        <v>286100</v>
      </c>
      <c r="I10" s="7">
        <v>286177152501</v>
      </c>
      <c r="J10" s="7">
        <v>285317933424</v>
      </c>
      <c r="K10" s="7">
        <v>0</v>
      </c>
      <c r="L10" s="7">
        <v>0</v>
      </c>
      <c r="M10" s="7">
        <v>0</v>
      </c>
      <c r="N10" s="7">
        <v>0</v>
      </c>
      <c r="O10" s="7">
        <v>286100</v>
      </c>
      <c r="P10" s="45">
        <v>972860</v>
      </c>
      <c r="Q10" s="7">
        <v>286177152501</v>
      </c>
      <c r="R10" s="7">
        <v>278133452949</v>
      </c>
      <c r="S10" s="40">
        <f>(Table2[[#This Row],[39316314992.0000]]/Table2[[#This Row],[Column1]])*100</f>
        <v>0.37108627674682265</v>
      </c>
      <c r="T10" s="47">
        <f>' سهام و صندوق‌های سرمایه‌گذاری'!N11</f>
        <v>74951155668513</v>
      </c>
    </row>
    <row r="11" spans="1:20" ht="23.1" customHeight="1" x14ac:dyDescent="0.55000000000000004">
      <c r="A11" s="7" t="s">
        <v>301</v>
      </c>
      <c r="B11" s="7" t="s">
        <v>295</v>
      </c>
      <c r="C11" s="7" t="s">
        <v>295</v>
      </c>
      <c r="D11" s="7" t="s">
        <v>302</v>
      </c>
      <c r="E11" s="7" t="s">
        <v>303</v>
      </c>
      <c r="F11" s="44">
        <v>1000000</v>
      </c>
      <c r="G11" s="44">
        <v>18</v>
      </c>
      <c r="H11" s="7">
        <v>28492</v>
      </c>
      <c r="I11" s="7">
        <v>28501077150</v>
      </c>
      <c r="J11" s="7">
        <v>28509788144</v>
      </c>
      <c r="K11" s="7">
        <v>35000</v>
      </c>
      <c r="L11" s="7">
        <v>35005075000</v>
      </c>
      <c r="M11" s="7">
        <v>0</v>
      </c>
      <c r="N11" s="7">
        <v>0</v>
      </c>
      <c r="O11" s="7">
        <v>63492</v>
      </c>
      <c r="P11" s="45">
        <v>1000000</v>
      </c>
      <c r="Q11" s="7">
        <v>63506152150</v>
      </c>
      <c r="R11" s="7">
        <v>63445968300</v>
      </c>
      <c r="S11" s="40">
        <f>(Table2[[#This Row],[39316314992.0000]]/Table2[[#This Row],[Column1]])*100</f>
        <v>8.4649753208079839E-2</v>
      </c>
      <c r="T11" s="47">
        <f>' سهام و صندوق‌های سرمایه‌گذاری'!N12</f>
        <v>74951155668513</v>
      </c>
    </row>
    <row r="12" spans="1:20" ht="23.1" customHeight="1" thickBot="1" x14ac:dyDescent="0.6">
      <c r="A12" s="7" t="s">
        <v>180</v>
      </c>
      <c r="B12" s="7"/>
      <c r="C12" s="7"/>
      <c r="D12" s="7"/>
      <c r="E12" s="7"/>
      <c r="F12" s="7"/>
      <c r="G12" s="7"/>
      <c r="H12" s="7"/>
      <c r="I12" s="42">
        <f>SUM(I9:I11)</f>
        <v>354651189051</v>
      </c>
      <c r="J12" s="42">
        <f>SUM(J9:J11)</f>
        <v>350948709327</v>
      </c>
      <c r="K12" s="7"/>
      <c r="L12" s="42">
        <f>SUM(L9:L11)</f>
        <v>35005075000</v>
      </c>
      <c r="M12" s="7"/>
      <c r="N12" s="7">
        <f>SUM(N9:N11)</f>
        <v>0</v>
      </c>
      <c r="O12" s="7"/>
      <c r="P12" s="7"/>
      <c r="Q12" s="42">
        <f>SUM(Q9:Q11)</f>
        <v>389656264051</v>
      </c>
      <c r="R12" s="42">
        <f>SUM(R9:R11)</f>
        <v>380895736241</v>
      </c>
      <c r="S12" s="43">
        <f>SUM(S9:S11)</f>
        <v>0.50819194559933167</v>
      </c>
      <c r="T12" s="47">
        <f>' سهام و صندوق‌های سرمایه‌گذاری'!N13</f>
        <v>74951155668513</v>
      </c>
    </row>
    <row r="13" spans="1:20" ht="23.1" customHeight="1" thickTop="1" x14ac:dyDescent="0.55000000000000004">
      <c r="A13" s="15" t="s">
        <v>181</v>
      </c>
      <c r="B13" s="28"/>
      <c r="C13" s="28"/>
      <c r="D13" s="29"/>
      <c r="E13" s="29"/>
      <c r="F13" s="28"/>
      <c r="G13" s="28"/>
      <c r="H13" s="29"/>
      <c r="I13" s="29"/>
      <c r="J13" s="29"/>
      <c r="K13" s="29"/>
      <c r="L13" s="29"/>
      <c r="M13" s="29"/>
      <c r="N13" s="29"/>
      <c r="O13" s="29"/>
      <c r="P13" s="28"/>
      <c r="Q13" s="29"/>
      <c r="R13" s="29"/>
      <c r="S13" s="29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59" orientation="landscape" r:id="rId1"/>
  <headerFooter differentOddEven="1" differentFirst="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rightToLeft="1" view="pageBreakPreview" zoomScale="106" zoomScaleNormal="100" zoomScaleSheetLayoutView="106" workbookViewId="0">
      <selection activeCell="I1" sqref="I1:I1048576"/>
    </sheetView>
  </sheetViews>
  <sheetFormatPr defaultRowHeight="20.25" x14ac:dyDescent="0.55000000000000004"/>
  <cols>
    <col min="1" max="1" width="10.7109375" style="23" customWidth="1"/>
    <col min="2" max="2" width="9.85546875" style="23" customWidth="1"/>
    <col min="3" max="3" width="14.7109375" style="23" bestFit="1" customWidth="1"/>
    <col min="4" max="4" width="15.140625" style="23" customWidth="1"/>
    <col min="5" max="5" width="17.28515625" style="23" bestFit="1" customWidth="1"/>
    <col min="6" max="6" width="26" style="23" customWidth="1"/>
    <col min="7" max="7" width="15.140625" style="23" customWidth="1"/>
    <col min="8" max="8" width="19" style="41" customWidth="1"/>
    <col min="9" max="9" width="9.140625" style="51" hidden="1" customWidth="1"/>
    <col min="10" max="16384" width="9.140625" style="22"/>
  </cols>
  <sheetData>
    <row r="1" spans="1:9" ht="25.5" x14ac:dyDescent="0.55000000000000004">
      <c r="A1" s="82" t="s">
        <v>0</v>
      </c>
      <c r="B1" s="82"/>
      <c r="C1" s="82"/>
      <c r="D1" s="82"/>
      <c r="E1" s="82"/>
      <c r="F1" s="82"/>
      <c r="G1" s="82"/>
      <c r="H1" s="82"/>
    </row>
    <row r="2" spans="1:9" ht="25.5" x14ac:dyDescent="0.55000000000000004">
      <c r="A2" s="82" t="s">
        <v>1</v>
      </c>
      <c r="B2" s="82"/>
      <c r="C2" s="82"/>
      <c r="D2" s="82"/>
      <c r="E2" s="82"/>
      <c r="F2" s="82"/>
      <c r="G2" s="82"/>
      <c r="H2" s="82"/>
    </row>
    <row r="3" spans="1:9" ht="25.5" x14ac:dyDescent="0.55000000000000004">
      <c r="A3" s="82" t="s">
        <v>2</v>
      </c>
      <c r="B3" s="82"/>
      <c r="C3" s="82"/>
      <c r="D3" s="82"/>
      <c r="E3" s="82"/>
      <c r="F3" s="82"/>
      <c r="G3" s="82"/>
      <c r="H3" s="82"/>
    </row>
    <row r="4" spans="1:9" ht="25.5" x14ac:dyDescent="0.55000000000000004">
      <c r="A4" s="83" t="s">
        <v>3</v>
      </c>
      <c r="B4" s="83"/>
      <c r="C4" s="83"/>
      <c r="D4" s="83"/>
      <c r="E4" s="83"/>
      <c r="F4" s="83"/>
      <c r="G4" s="83"/>
      <c r="H4" s="83"/>
    </row>
    <row r="5" spans="1:9" ht="21" thickBot="1" x14ac:dyDescent="0.6">
      <c r="B5" s="25"/>
      <c r="C5" s="25"/>
      <c r="D5" s="25"/>
      <c r="E5" s="25"/>
      <c r="F5" s="25"/>
      <c r="G5" s="25"/>
      <c r="H5" s="48"/>
    </row>
    <row r="6" spans="1:9" ht="18.75" customHeight="1" thickBot="1" x14ac:dyDescent="0.6">
      <c r="A6" s="32"/>
      <c r="B6" s="72" t="s">
        <v>4</v>
      </c>
      <c r="C6" s="72"/>
      <c r="D6" s="33" t="s">
        <v>5</v>
      </c>
      <c r="E6" s="76" t="s">
        <v>6</v>
      </c>
      <c r="F6" s="76"/>
      <c r="G6" s="72" t="s">
        <v>7</v>
      </c>
      <c r="H6" s="72"/>
    </row>
    <row r="7" spans="1:9" ht="24" customHeight="1" x14ac:dyDescent="0.55000000000000004">
      <c r="A7" s="71" t="s">
        <v>8</v>
      </c>
      <c r="B7" s="70" t="s">
        <v>9</v>
      </c>
      <c r="C7" s="70" t="s">
        <v>10</v>
      </c>
      <c r="D7" s="71" t="s">
        <v>12</v>
      </c>
      <c r="E7" s="73" t="s">
        <v>13</v>
      </c>
      <c r="F7" s="73" t="s">
        <v>14</v>
      </c>
      <c r="G7" s="74" t="s">
        <v>12</v>
      </c>
      <c r="H7" s="84" t="s">
        <v>15</v>
      </c>
    </row>
    <row r="8" spans="1:9" ht="29.25" customHeight="1" thickBot="1" x14ac:dyDescent="0.6">
      <c r="A8" s="72"/>
      <c r="B8" s="76"/>
      <c r="C8" s="76"/>
      <c r="D8" s="72"/>
      <c r="E8" s="76"/>
      <c r="F8" s="76"/>
      <c r="G8" s="72"/>
      <c r="H8" s="79"/>
    </row>
    <row r="9" spans="1:9" ht="23.1" customHeight="1" x14ac:dyDescent="0.55000000000000004">
      <c r="A9" s="6" t="s">
        <v>16</v>
      </c>
      <c r="B9" s="6" t="s">
        <v>17</v>
      </c>
      <c r="C9" s="6" t="s">
        <v>18</v>
      </c>
      <c r="D9" s="7">
        <v>2996801561</v>
      </c>
      <c r="E9" s="7">
        <v>7325027103</v>
      </c>
      <c r="F9" s="7">
        <v>7656745048</v>
      </c>
      <c r="G9" s="7">
        <f>Table3[[#This Row],[2996801561.0000]]-Table3[[#This Row],[7656745048.0000]]+Table3[[#This Row],[7325027103.0000]]</f>
        <v>2665083616</v>
      </c>
      <c r="H9" s="40">
        <f>(Table3[[#This Row],[2665083616.0000]]/Table3[[#This Row],[Column1]])*100</f>
        <v>3.5557605379520551E-3</v>
      </c>
      <c r="I9" s="51">
        <f>' سهام و صندوق‌های سرمایه‌گذاری'!N10</f>
        <v>74951155668513</v>
      </c>
    </row>
    <row r="10" spans="1:9" ht="23.1" customHeight="1" x14ac:dyDescent="0.55000000000000004">
      <c r="A10" s="6" t="s">
        <v>20</v>
      </c>
      <c r="B10" s="6" t="s">
        <v>21</v>
      </c>
      <c r="C10" s="6" t="s">
        <v>18</v>
      </c>
      <c r="D10" s="7">
        <v>2972674930</v>
      </c>
      <c r="E10" s="7">
        <v>26763400666</v>
      </c>
      <c r="F10" s="7">
        <v>27953179329</v>
      </c>
      <c r="G10" s="7">
        <f>Table3[[#This Row],[2996801561.0000]]-Table3[[#This Row],[7656745048.0000]]+Table3[[#This Row],[7325027103.0000]]</f>
        <v>1782896267</v>
      </c>
      <c r="H10" s="40">
        <f>(Table3[[#This Row],[2665083616.0000]]/Table3[[#This Row],[Column1]])*100</f>
        <v>2.3787441982685733E-3</v>
      </c>
      <c r="I10" s="51">
        <f>' سهام و صندوق‌های سرمایه‌گذاری'!N11</f>
        <v>74951155668513</v>
      </c>
    </row>
    <row r="11" spans="1:9" ht="23.1" customHeight="1" x14ac:dyDescent="0.55000000000000004">
      <c r="A11" s="6" t="s">
        <v>22</v>
      </c>
      <c r="B11" s="6" t="s">
        <v>23</v>
      </c>
      <c r="C11" s="6" t="s">
        <v>18</v>
      </c>
      <c r="D11" s="7">
        <v>50000000</v>
      </c>
      <c r="E11" s="7">
        <v>19269805898</v>
      </c>
      <c r="F11" s="7">
        <v>16425006233</v>
      </c>
      <c r="G11" s="7">
        <f>Table3[[#This Row],[2996801561.0000]]-Table3[[#This Row],[7656745048.0000]]+Table3[[#This Row],[7325027103.0000]]</f>
        <v>2894799665</v>
      </c>
      <c r="H11" s="40">
        <f>(Table3[[#This Row],[2665083616.0000]]/Table3[[#This Row],[Column1]])*100</f>
        <v>3.862248205755293E-3</v>
      </c>
      <c r="I11" s="51">
        <f>' سهام و صندوق‌های سرمایه‌گذاری'!N12</f>
        <v>74951155668513</v>
      </c>
    </row>
    <row r="12" spans="1:9" ht="23.1" customHeight="1" x14ac:dyDescent="0.55000000000000004">
      <c r="A12" s="6" t="s">
        <v>24</v>
      </c>
      <c r="B12" s="6" t="s">
        <v>25</v>
      </c>
      <c r="C12" s="6" t="s">
        <v>18</v>
      </c>
      <c r="D12" s="7">
        <v>1745880066</v>
      </c>
      <c r="E12" s="7">
        <v>298546791967</v>
      </c>
      <c r="F12" s="7">
        <v>10854703755</v>
      </c>
      <c r="G12" s="7">
        <f>Table3[[#This Row],[2996801561.0000]]-Table3[[#This Row],[7656745048.0000]]+Table3[[#This Row],[7325027103.0000]]</f>
        <v>289437968278</v>
      </c>
      <c r="H12" s="40">
        <f>(Table3[[#This Row],[2665083616.0000]]/Table3[[#This Row],[Column1]])*100</f>
        <v>0.38616878645353958</v>
      </c>
      <c r="I12" s="51">
        <f>' سهام و صندوق‌های سرمایه‌گذاری'!N13</f>
        <v>74951155668513</v>
      </c>
    </row>
    <row r="13" spans="1:9" ht="23.1" customHeight="1" x14ac:dyDescent="0.55000000000000004">
      <c r="A13" s="6" t="s">
        <v>26</v>
      </c>
      <c r="B13" s="6" t="s">
        <v>27</v>
      </c>
      <c r="C13" s="6" t="s">
        <v>18</v>
      </c>
      <c r="D13" s="7">
        <v>2926909088</v>
      </c>
      <c r="E13" s="7">
        <v>44085468526</v>
      </c>
      <c r="F13" s="7">
        <v>45190517887</v>
      </c>
      <c r="G13" s="7">
        <f>Table3[[#This Row],[2996801561.0000]]-Table3[[#This Row],[7656745048.0000]]+Table3[[#This Row],[7325027103.0000]]</f>
        <v>1821859727</v>
      </c>
      <c r="H13" s="40">
        <f>(Table3[[#This Row],[2665083616.0000]]/Table3[[#This Row],[Column1]])*100</f>
        <v>2.4307293339912617E-3</v>
      </c>
      <c r="I13" s="51">
        <f>' سهام و صندوق‌های سرمایه‌گذاری'!N14</f>
        <v>74951155668513</v>
      </c>
    </row>
    <row r="14" spans="1:9" ht="23.1" customHeight="1" x14ac:dyDescent="0.55000000000000004">
      <c r="A14" s="6" t="s">
        <v>28</v>
      </c>
      <c r="B14" s="6" t="s">
        <v>29</v>
      </c>
      <c r="C14" s="6" t="s">
        <v>18</v>
      </c>
      <c r="D14" s="7">
        <v>5445188732</v>
      </c>
      <c r="E14" s="7">
        <v>7591076692</v>
      </c>
      <c r="F14" s="7">
        <v>11416680028</v>
      </c>
      <c r="G14" s="7">
        <f>Table3[[#This Row],[2996801561.0000]]-Table3[[#This Row],[7656745048.0000]]+Table3[[#This Row],[7325027103.0000]]</f>
        <v>1619585396</v>
      </c>
      <c r="H14" s="40">
        <f>(Table3[[#This Row],[2665083616.0000]]/Table3[[#This Row],[Column1]])*100</f>
        <v>2.1608544678923319E-3</v>
      </c>
      <c r="I14" s="51">
        <f>' سهام و صندوق‌های سرمایه‌گذاری'!N15</f>
        <v>74951155668513</v>
      </c>
    </row>
    <row r="15" spans="1:9" ht="23.1" customHeight="1" x14ac:dyDescent="0.55000000000000004">
      <c r="A15" s="6" t="s">
        <v>30</v>
      </c>
      <c r="B15" s="6" t="s">
        <v>31</v>
      </c>
      <c r="C15" s="6" t="s">
        <v>18</v>
      </c>
      <c r="D15" s="7">
        <v>50000000</v>
      </c>
      <c r="E15" s="7">
        <v>4521376346</v>
      </c>
      <c r="F15" s="7">
        <v>368656</v>
      </c>
      <c r="G15" s="7">
        <f>Table3[[#This Row],[2996801561.0000]]-Table3[[#This Row],[7656745048.0000]]+Table3[[#This Row],[7325027103.0000]]</f>
        <v>4571007690</v>
      </c>
      <c r="H15" s="40">
        <f>(Table3[[#This Row],[2665083616.0000]]/Table3[[#This Row],[Column1]])*100</f>
        <v>6.0986487122576573E-3</v>
      </c>
      <c r="I15" s="51">
        <f>' سهام و صندوق‌های سرمایه‌گذاری'!N16</f>
        <v>74951155668513</v>
      </c>
    </row>
    <row r="16" spans="1:9" ht="23.1" customHeight="1" x14ac:dyDescent="0.55000000000000004">
      <c r="A16" s="6" t="s">
        <v>32</v>
      </c>
      <c r="B16" s="6" t="s">
        <v>33</v>
      </c>
      <c r="C16" s="6" t="s">
        <v>18</v>
      </c>
      <c r="D16" s="7">
        <v>3055765352</v>
      </c>
      <c r="E16" s="7">
        <v>12524191782</v>
      </c>
      <c r="F16" s="7">
        <v>15325749561</v>
      </c>
      <c r="G16" s="7">
        <f>Table3[[#This Row],[2996801561.0000]]-Table3[[#This Row],[7656745048.0000]]+Table3[[#This Row],[7325027103.0000]]</f>
        <v>254207573</v>
      </c>
      <c r="H16" s="40">
        <f>(Table3[[#This Row],[2665083616.0000]]/Table3[[#This Row],[Column1]])*100</f>
        <v>3.3916431405579069E-4</v>
      </c>
      <c r="I16" s="51">
        <f>' سهام و صندوق‌های سرمایه‌گذاری'!N17</f>
        <v>74951155668513</v>
      </c>
    </row>
    <row r="17" spans="1:9" ht="23.1" customHeight="1" x14ac:dyDescent="0.55000000000000004">
      <c r="A17" s="6" t="s">
        <v>34</v>
      </c>
      <c r="B17" s="6" t="s">
        <v>35</v>
      </c>
      <c r="C17" s="6" t="s">
        <v>18</v>
      </c>
      <c r="D17" s="7">
        <v>512444112</v>
      </c>
      <c r="E17" s="7">
        <v>5853718638</v>
      </c>
      <c r="F17" s="7">
        <v>3510668702</v>
      </c>
      <c r="G17" s="7">
        <f>Table3[[#This Row],[2996801561.0000]]-Table3[[#This Row],[7656745048.0000]]+Table3[[#This Row],[7325027103.0000]]</f>
        <v>2855494048</v>
      </c>
      <c r="H17" s="40">
        <f>(Table3[[#This Row],[2665083616.0000]]/Table3[[#This Row],[Column1]])*100</f>
        <v>3.8098065633957851E-3</v>
      </c>
      <c r="I17" s="51">
        <f>' سهام و صندوق‌های سرمایه‌گذاری'!N18</f>
        <v>74951155668513</v>
      </c>
    </row>
    <row r="18" spans="1:9" ht="23.1" customHeight="1" x14ac:dyDescent="0.55000000000000004">
      <c r="A18" s="6" t="s">
        <v>36</v>
      </c>
      <c r="B18" s="6" t="s">
        <v>37</v>
      </c>
      <c r="C18" s="6" t="s">
        <v>18</v>
      </c>
      <c r="D18" s="7">
        <v>5384614835</v>
      </c>
      <c r="E18" s="7">
        <v>15894062707</v>
      </c>
      <c r="F18" s="7">
        <v>7225692611</v>
      </c>
      <c r="G18" s="7">
        <f>Table3[[#This Row],[2996801561.0000]]-Table3[[#This Row],[7656745048.0000]]+Table3[[#This Row],[7325027103.0000]]</f>
        <v>14052984931</v>
      </c>
      <c r="H18" s="40">
        <f>(Table3[[#This Row],[2665083616.0000]]/Table3[[#This Row],[Column1]])*100</f>
        <v>1.8749524014215653E-2</v>
      </c>
      <c r="I18" s="51">
        <f>' سهام و صندوق‌های سرمایه‌گذاری'!N19</f>
        <v>74951155668513</v>
      </c>
    </row>
    <row r="19" spans="1:9" ht="23.1" customHeight="1" x14ac:dyDescent="0.55000000000000004">
      <c r="A19" s="6" t="s">
        <v>38</v>
      </c>
      <c r="B19" s="6" t="s">
        <v>39</v>
      </c>
      <c r="C19" s="6" t="s">
        <v>18</v>
      </c>
      <c r="D19" s="7">
        <v>3121611456</v>
      </c>
      <c r="E19" s="7">
        <v>6148749293</v>
      </c>
      <c r="F19" s="7">
        <v>6033105408</v>
      </c>
      <c r="G19" s="7">
        <f>Table3[[#This Row],[2996801561.0000]]-Table3[[#This Row],[7656745048.0000]]+Table3[[#This Row],[7325027103.0000]]</f>
        <v>3237255341</v>
      </c>
      <c r="H19" s="40">
        <f>(Table3[[#This Row],[2665083616.0000]]/Table3[[#This Row],[Column1]])*100</f>
        <v>4.3191533367643213E-3</v>
      </c>
      <c r="I19" s="51">
        <f>' سهام و صندوق‌های سرمایه‌گذاری'!N20</f>
        <v>74951155668513</v>
      </c>
    </row>
    <row r="20" spans="1:9" ht="23.1" customHeight="1" x14ac:dyDescent="0.55000000000000004">
      <c r="A20" s="6" t="s">
        <v>40</v>
      </c>
      <c r="B20" s="6" t="s">
        <v>41</v>
      </c>
      <c r="C20" s="6" t="s">
        <v>18</v>
      </c>
      <c r="D20" s="7">
        <v>1633114667</v>
      </c>
      <c r="E20" s="7">
        <v>5825491164</v>
      </c>
      <c r="F20" s="7">
        <v>5432433463</v>
      </c>
      <c r="G20" s="7">
        <f>Table3[[#This Row],[2996801561.0000]]-Table3[[#This Row],[7656745048.0000]]+Table3[[#This Row],[7325027103.0000]]</f>
        <v>2026172368</v>
      </c>
      <c r="H20" s="40">
        <f>(Table3[[#This Row],[2665083616.0000]]/Table3[[#This Row],[Column1]])*100</f>
        <v>2.7033237178638934E-3</v>
      </c>
      <c r="I20" s="51">
        <f>' سهام و صندوق‌های سرمایه‌گذاری'!N21</f>
        <v>74951155668513</v>
      </c>
    </row>
    <row r="21" spans="1:9" ht="23.1" customHeight="1" x14ac:dyDescent="0.55000000000000004">
      <c r="A21" s="6" t="s">
        <v>42</v>
      </c>
      <c r="B21" s="6" t="s">
        <v>43</v>
      </c>
      <c r="C21" s="6" t="s">
        <v>18</v>
      </c>
      <c r="D21" s="7">
        <v>43406396</v>
      </c>
      <c r="E21" s="7">
        <v>6268809375</v>
      </c>
      <c r="F21" s="7">
        <v>54439278</v>
      </c>
      <c r="G21" s="7">
        <f>Table3[[#This Row],[2996801561.0000]]-Table3[[#This Row],[7656745048.0000]]+Table3[[#This Row],[7325027103.0000]]</f>
        <v>6257776493</v>
      </c>
      <c r="H21" s="40">
        <f>(Table3[[#This Row],[2665083616.0000]]/Table3[[#This Row],[Column1]])*100</f>
        <v>8.3491394324542671E-3</v>
      </c>
      <c r="I21" s="51">
        <f>' سهام و صندوق‌های سرمایه‌گذاری'!N22</f>
        <v>74951155668513</v>
      </c>
    </row>
    <row r="22" spans="1:9" ht="23.1" customHeight="1" x14ac:dyDescent="0.55000000000000004">
      <c r="A22" s="6" t="s">
        <v>44</v>
      </c>
      <c r="B22" s="6" t="s">
        <v>45</v>
      </c>
      <c r="C22" s="6" t="s">
        <v>18</v>
      </c>
      <c r="D22" s="7">
        <v>43777883</v>
      </c>
      <c r="E22" s="7">
        <v>7098884450</v>
      </c>
      <c r="F22" s="7">
        <v>5758575952</v>
      </c>
      <c r="G22" s="7">
        <f>Table3[[#This Row],[2996801561.0000]]-Table3[[#This Row],[7656745048.0000]]+Table3[[#This Row],[7325027103.0000]]</f>
        <v>1384086381</v>
      </c>
      <c r="H22" s="40">
        <f>(Table3[[#This Row],[2665083616.0000]]/Table3[[#This Row],[Column1]])*100</f>
        <v>1.8466511538813471E-3</v>
      </c>
      <c r="I22" s="51">
        <f>' سهام و صندوق‌های سرمایه‌گذاری'!N23</f>
        <v>74951155668513</v>
      </c>
    </row>
    <row r="23" spans="1:9" ht="23.1" customHeight="1" x14ac:dyDescent="0.55000000000000004">
      <c r="A23" s="6" t="s">
        <v>46</v>
      </c>
      <c r="B23" s="6" t="s">
        <v>47</v>
      </c>
      <c r="C23" s="6" t="s">
        <v>18</v>
      </c>
      <c r="D23" s="7">
        <v>2317050384</v>
      </c>
      <c r="E23" s="7">
        <v>3477948972</v>
      </c>
      <c r="F23" s="7">
        <v>2761928523</v>
      </c>
      <c r="G23" s="7">
        <f>Table3[[#This Row],[2996801561.0000]]-Table3[[#This Row],[7656745048.0000]]+Table3[[#This Row],[7325027103.0000]]</f>
        <v>3033070833</v>
      </c>
      <c r="H23" s="40">
        <f>(Table3[[#This Row],[2665083616.0000]]/Table3[[#This Row],[Column1]])*100</f>
        <v>4.0467299082276777E-3</v>
      </c>
      <c r="I23" s="51">
        <f>' سهام و صندوق‌های سرمایه‌گذاری'!N24</f>
        <v>74951155668513</v>
      </c>
    </row>
    <row r="24" spans="1:9" ht="23.1" customHeight="1" x14ac:dyDescent="0.55000000000000004">
      <c r="A24" s="6" t="s">
        <v>48</v>
      </c>
      <c r="B24" s="6" t="s">
        <v>49</v>
      </c>
      <c r="C24" s="6" t="s">
        <v>18</v>
      </c>
      <c r="D24" s="7">
        <v>476486295</v>
      </c>
      <c r="E24" s="7">
        <v>22167319758</v>
      </c>
      <c r="F24" s="7">
        <v>21104729371</v>
      </c>
      <c r="G24" s="7">
        <f>Table3[[#This Row],[2996801561.0000]]-Table3[[#This Row],[7656745048.0000]]+Table3[[#This Row],[7325027103.0000]]</f>
        <v>1539076682</v>
      </c>
      <c r="H24" s="40">
        <f>(Table3[[#This Row],[2665083616.0000]]/Table3[[#This Row],[Column1]])*100</f>
        <v>2.0534395611014793E-3</v>
      </c>
      <c r="I24" s="51">
        <f>' سهام و صندوق‌های سرمایه‌گذاری'!N25</f>
        <v>74951155668513</v>
      </c>
    </row>
    <row r="25" spans="1:9" ht="23.1" customHeight="1" x14ac:dyDescent="0.55000000000000004">
      <c r="A25" s="6" t="s">
        <v>50</v>
      </c>
      <c r="B25" s="6" t="s">
        <v>51</v>
      </c>
      <c r="C25" s="6" t="s">
        <v>18</v>
      </c>
      <c r="D25" s="7">
        <v>3221988169</v>
      </c>
      <c r="E25" s="7">
        <v>21486862924</v>
      </c>
      <c r="F25" s="7">
        <v>20303946312</v>
      </c>
      <c r="G25" s="7">
        <f>Table3[[#This Row],[2996801561.0000]]-Table3[[#This Row],[7656745048.0000]]+Table3[[#This Row],[7325027103.0000]]</f>
        <v>4404904781</v>
      </c>
      <c r="H25" s="40">
        <f>(Table3[[#This Row],[2665083616.0000]]/Table3[[#This Row],[Column1]])*100</f>
        <v>5.8770338385195865E-3</v>
      </c>
      <c r="I25" s="51">
        <f>' سهام و صندوق‌های سرمایه‌گذاری'!N26</f>
        <v>74951155668513</v>
      </c>
    </row>
    <row r="26" spans="1:9" ht="23.1" customHeight="1" x14ac:dyDescent="0.55000000000000004">
      <c r="A26" s="6" t="s">
        <v>52</v>
      </c>
      <c r="B26" s="6" t="s">
        <v>53</v>
      </c>
      <c r="C26" s="6" t="s">
        <v>18</v>
      </c>
      <c r="D26" s="7">
        <v>3871416282</v>
      </c>
      <c r="E26" s="7">
        <v>10515306761</v>
      </c>
      <c r="F26" s="7">
        <v>13888530062</v>
      </c>
      <c r="G26" s="7">
        <f>Table3[[#This Row],[2996801561.0000]]-Table3[[#This Row],[7656745048.0000]]+Table3[[#This Row],[7325027103.0000]]</f>
        <v>498192981</v>
      </c>
      <c r="H26" s="40">
        <f>(Table3[[#This Row],[2665083616.0000]]/Table3[[#This Row],[Column1]])*100</f>
        <v>6.6469019264140717E-4</v>
      </c>
      <c r="I26" s="51">
        <f>' سهام و صندوق‌های سرمایه‌گذاری'!N27</f>
        <v>74951155668513</v>
      </c>
    </row>
    <row r="27" spans="1:9" ht="23.1" customHeight="1" x14ac:dyDescent="0.55000000000000004">
      <c r="A27" s="6" t="s">
        <v>54</v>
      </c>
      <c r="B27" s="6" t="s">
        <v>55</v>
      </c>
      <c r="C27" s="6" t="s">
        <v>18</v>
      </c>
      <c r="D27" s="7">
        <v>43406396</v>
      </c>
      <c r="E27" s="7">
        <v>368656</v>
      </c>
      <c r="F27" s="7">
        <v>0</v>
      </c>
      <c r="G27" s="7">
        <f>Table3[[#This Row],[2996801561.0000]]-Table3[[#This Row],[7656745048.0000]]+Table3[[#This Row],[7325027103.0000]]</f>
        <v>43775052</v>
      </c>
      <c r="H27" s="40">
        <f>(Table3[[#This Row],[2665083616.0000]]/Table3[[#This Row],[Column1]])*100</f>
        <v>5.8404772560951869E-5</v>
      </c>
      <c r="I27" s="51">
        <f>' سهام و صندوق‌های سرمایه‌گذاری'!N28</f>
        <v>74951155668513</v>
      </c>
    </row>
    <row r="28" spans="1:9" ht="23.1" customHeight="1" x14ac:dyDescent="0.55000000000000004">
      <c r="A28" s="6" t="s">
        <v>56</v>
      </c>
      <c r="B28" s="6" t="s">
        <v>57</v>
      </c>
      <c r="C28" s="6" t="s">
        <v>18</v>
      </c>
      <c r="D28" s="7">
        <v>3896553027</v>
      </c>
      <c r="E28" s="7">
        <v>5220157936</v>
      </c>
      <c r="F28" s="7">
        <v>3819299346</v>
      </c>
      <c r="G28" s="7">
        <f>Table3[[#This Row],[2996801561.0000]]-Table3[[#This Row],[7656745048.0000]]+Table3[[#This Row],[7325027103.0000]]</f>
        <v>5297411617</v>
      </c>
      <c r="H28" s="40">
        <f>(Table3[[#This Row],[2665083616.0000]]/Table3[[#This Row],[Column1]])*100</f>
        <v>7.0678184609039244E-3</v>
      </c>
      <c r="I28" s="51">
        <f>' سهام و صندوق‌های سرمایه‌گذاری'!N29</f>
        <v>74951155668513</v>
      </c>
    </row>
    <row r="29" spans="1:9" ht="23.1" customHeight="1" x14ac:dyDescent="0.55000000000000004">
      <c r="A29" s="6" t="s">
        <v>58</v>
      </c>
      <c r="B29" s="6" t="s">
        <v>59</v>
      </c>
      <c r="C29" s="6" t="s">
        <v>18</v>
      </c>
      <c r="D29" s="7">
        <v>1198436689</v>
      </c>
      <c r="E29" s="7">
        <v>10705669262</v>
      </c>
      <c r="F29" s="7">
        <v>11038908516</v>
      </c>
      <c r="G29" s="7">
        <f>Table3[[#This Row],[2996801561.0000]]-Table3[[#This Row],[7656745048.0000]]+Table3[[#This Row],[7325027103.0000]]</f>
        <v>865197435</v>
      </c>
      <c r="H29" s="40">
        <f>(Table3[[#This Row],[2665083616.0000]]/Table3[[#This Row],[Column1]])*100</f>
        <v>1.1543483583182023E-3</v>
      </c>
      <c r="I29" s="51">
        <f>' سهام و صندوق‌های سرمایه‌گذاری'!N30</f>
        <v>74951155668513</v>
      </c>
    </row>
    <row r="30" spans="1:9" ht="23.1" customHeight="1" x14ac:dyDescent="0.55000000000000004">
      <c r="A30" s="6" t="s">
        <v>60</v>
      </c>
      <c r="B30" s="6" t="s">
        <v>61</v>
      </c>
      <c r="C30" s="6" t="s">
        <v>18</v>
      </c>
      <c r="D30" s="7">
        <v>10484495349</v>
      </c>
      <c r="E30" s="7">
        <v>9644587513</v>
      </c>
      <c r="F30" s="7">
        <v>14603030193</v>
      </c>
      <c r="G30" s="7">
        <f>Table3[[#This Row],[2996801561.0000]]-Table3[[#This Row],[7656745048.0000]]+Table3[[#This Row],[7325027103.0000]]</f>
        <v>5526052669</v>
      </c>
      <c r="H30" s="40">
        <f>(Table3[[#This Row],[2665083616.0000]]/Table3[[#This Row],[Column1]])*100</f>
        <v>7.3728718652986648E-3</v>
      </c>
      <c r="I30" s="51">
        <f>' سهام و صندوق‌های سرمایه‌گذاری'!N31</f>
        <v>74951155668513</v>
      </c>
    </row>
    <row r="31" spans="1:9" ht="23.1" customHeight="1" x14ac:dyDescent="0.55000000000000004">
      <c r="A31" s="6" t="s">
        <v>62</v>
      </c>
      <c r="B31" s="6" t="s">
        <v>63</v>
      </c>
      <c r="C31" s="6" t="s">
        <v>18</v>
      </c>
      <c r="D31" s="7">
        <v>2537916048</v>
      </c>
      <c r="E31" s="7">
        <v>1563788544</v>
      </c>
      <c r="F31" s="7">
        <v>3440790303</v>
      </c>
      <c r="G31" s="7">
        <f>Table3[[#This Row],[2996801561.0000]]-Table3[[#This Row],[7656745048.0000]]+Table3[[#This Row],[7325027103.0000]]</f>
        <v>660914289</v>
      </c>
      <c r="H31" s="40">
        <f>(Table3[[#This Row],[2665083616.0000]]/Table3[[#This Row],[Column1]])*100</f>
        <v>8.8179332674072472E-4</v>
      </c>
      <c r="I31" s="51">
        <f>' سهام و صندوق‌های سرمایه‌گذاری'!N32</f>
        <v>74951155668513</v>
      </c>
    </row>
    <row r="32" spans="1:9" ht="23.1" customHeight="1" x14ac:dyDescent="0.55000000000000004">
      <c r="A32" s="6" t="s">
        <v>64</v>
      </c>
      <c r="B32" s="6" t="s">
        <v>65</v>
      </c>
      <c r="C32" s="6" t="s">
        <v>18</v>
      </c>
      <c r="D32" s="7">
        <v>2889679897</v>
      </c>
      <c r="E32" s="7">
        <v>26250784831</v>
      </c>
      <c r="F32" s="7">
        <v>27225433215</v>
      </c>
      <c r="G32" s="7">
        <f>Table3[[#This Row],[2996801561.0000]]-Table3[[#This Row],[7656745048.0000]]+Table3[[#This Row],[7325027103.0000]]</f>
        <v>1915031513</v>
      </c>
      <c r="H32" s="40">
        <f>(Table3[[#This Row],[2665083616.0000]]/Table3[[#This Row],[Column1]])*100</f>
        <v>2.5550393398463705E-3</v>
      </c>
      <c r="I32" s="51">
        <f>' سهام و صندوق‌های سرمایه‌گذاری'!N33</f>
        <v>74951155668513</v>
      </c>
    </row>
    <row r="33" spans="1:9" ht="23.1" customHeight="1" x14ac:dyDescent="0.55000000000000004">
      <c r="A33" s="6" t="s">
        <v>66</v>
      </c>
      <c r="B33" s="6" t="s">
        <v>67</v>
      </c>
      <c r="C33" s="6" t="s">
        <v>18</v>
      </c>
      <c r="D33" s="7">
        <v>6793404481</v>
      </c>
      <c r="E33" s="7">
        <v>5464916</v>
      </c>
      <c r="F33" s="7">
        <v>5690528735</v>
      </c>
      <c r="G33" s="7">
        <f>Table3[[#This Row],[2996801561.0000]]-Table3[[#This Row],[7656745048.0000]]+Table3[[#This Row],[7325027103.0000]]</f>
        <v>1108340662</v>
      </c>
      <c r="H33" s="40">
        <f>(Table3[[#This Row],[2665083616.0000]]/Table3[[#This Row],[Column1]])*100</f>
        <v>1.4787505971247008E-3</v>
      </c>
      <c r="I33" s="51">
        <f>' سهام و صندوق‌های سرمایه‌گذاری'!N34</f>
        <v>74951155668513</v>
      </c>
    </row>
    <row r="34" spans="1:9" ht="23.1" customHeight="1" x14ac:dyDescent="0.55000000000000004">
      <c r="A34" s="6" t="s">
        <v>68</v>
      </c>
      <c r="B34" s="6" t="s">
        <v>69</v>
      </c>
      <c r="C34" s="6" t="s">
        <v>18</v>
      </c>
      <c r="D34" s="7">
        <v>6288368222</v>
      </c>
      <c r="E34" s="7">
        <v>14208940396</v>
      </c>
      <c r="F34" s="7">
        <v>17162792724</v>
      </c>
      <c r="G34" s="7">
        <f>Table3[[#This Row],[2996801561.0000]]-Table3[[#This Row],[7656745048.0000]]+Table3[[#This Row],[7325027103.0000]]</f>
        <v>3334515894</v>
      </c>
      <c r="H34" s="40">
        <f>(Table3[[#This Row],[2665083616.0000]]/Table3[[#This Row],[Column1]])*100</f>
        <v>4.4489185847214775E-3</v>
      </c>
      <c r="I34" s="51">
        <f>' سهام و صندوق‌های سرمایه‌گذاری'!N35</f>
        <v>74951155668513</v>
      </c>
    </row>
    <row r="35" spans="1:9" ht="23.1" customHeight="1" x14ac:dyDescent="0.55000000000000004">
      <c r="A35" s="6" t="s">
        <v>70</v>
      </c>
      <c r="B35" s="6" t="s">
        <v>71</v>
      </c>
      <c r="C35" s="6" t="s">
        <v>18</v>
      </c>
      <c r="D35" s="7">
        <v>2103659847</v>
      </c>
      <c r="E35" s="7">
        <v>3295474068</v>
      </c>
      <c r="F35" s="7">
        <v>2572067676</v>
      </c>
      <c r="G35" s="7">
        <f>Table3[[#This Row],[2996801561.0000]]-Table3[[#This Row],[7656745048.0000]]+Table3[[#This Row],[7325027103.0000]]</f>
        <v>2827066239</v>
      </c>
      <c r="H35" s="40">
        <f>(Table3[[#This Row],[2665083616.0000]]/Table3[[#This Row],[Column1]])*100</f>
        <v>3.7718781168675848E-3</v>
      </c>
      <c r="I35" s="51">
        <f>' سهام و صندوق‌های سرمایه‌گذاری'!N36</f>
        <v>74951155668513</v>
      </c>
    </row>
    <row r="36" spans="1:9" ht="23.1" customHeight="1" x14ac:dyDescent="0.55000000000000004">
      <c r="A36" s="6" t="s">
        <v>72</v>
      </c>
      <c r="B36" s="6" t="s">
        <v>73</v>
      </c>
      <c r="C36" s="6" t="s">
        <v>18</v>
      </c>
      <c r="D36" s="7">
        <v>4170863208</v>
      </c>
      <c r="E36" s="7">
        <v>18430487990</v>
      </c>
      <c r="F36" s="7">
        <v>22458293139</v>
      </c>
      <c r="G36" s="7">
        <f>Table3[[#This Row],[2996801561.0000]]-Table3[[#This Row],[7656745048.0000]]+Table3[[#This Row],[7325027103.0000]]</f>
        <v>143058059</v>
      </c>
      <c r="H36" s="40">
        <f>(Table3[[#This Row],[2665083616.0000]]/Table3[[#This Row],[Column1]])*100</f>
        <v>1.9086838318104643E-4</v>
      </c>
      <c r="I36" s="51">
        <f>' سهام و صندوق‌های سرمایه‌گذاری'!N37</f>
        <v>74951155668513</v>
      </c>
    </row>
    <row r="37" spans="1:9" ht="23.1" customHeight="1" x14ac:dyDescent="0.55000000000000004">
      <c r="A37" s="6" t="s">
        <v>74</v>
      </c>
      <c r="B37" s="6" t="s">
        <v>75</v>
      </c>
      <c r="C37" s="6" t="s">
        <v>18</v>
      </c>
      <c r="D37" s="7">
        <v>50000000</v>
      </c>
      <c r="E37" s="7">
        <v>32963985629</v>
      </c>
      <c r="F37" s="7">
        <v>29273658667</v>
      </c>
      <c r="G37" s="7">
        <f>Table3[[#This Row],[2996801561.0000]]-Table3[[#This Row],[7656745048.0000]]+Table3[[#This Row],[7325027103.0000]]</f>
        <v>3740326962</v>
      </c>
      <c r="H37" s="40">
        <f>(Table3[[#This Row],[2665083616.0000]]/Table3[[#This Row],[Column1]])*100</f>
        <v>4.9903526218359733E-3</v>
      </c>
      <c r="I37" s="51">
        <f>' سهام و صندوق‌های سرمایه‌گذاری'!N38</f>
        <v>74951155668513</v>
      </c>
    </row>
    <row r="38" spans="1:9" ht="23.1" customHeight="1" x14ac:dyDescent="0.55000000000000004">
      <c r="A38" s="6" t="s">
        <v>76</v>
      </c>
      <c r="B38" s="6" t="s">
        <v>77</v>
      </c>
      <c r="C38" s="6" t="s">
        <v>18</v>
      </c>
      <c r="D38" s="7">
        <v>2289161799</v>
      </c>
      <c r="E38" s="7">
        <v>19278461</v>
      </c>
      <c r="F38" s="7">
        <v>54439278</v>
      </c>
      <c r="G38" s="7">
        <f>Table3[[#This Row],[2996801561.0000]]-Table3[[#This Row],[7656745048.0000]]+Table3[[#This Row],[7325027103.0000]]</f>
        <v>2254000982</v>
      </c>
      <c r="H38" s="40">
        <f>(Table3[[#This Row],[2665083616.0000]]/Table3[[#This Row],[Column1]])*100</f>
        <v>3.0072931656568258E-3</v>
      </c>
      <c r="I38" s="51">
        <f>' سهام و صندوق‌های سرمایه‌گذاری'!N39</f>
        <v>74951155668513</v>
      </c>
    </row>
    <row r="39" spans="1:9" ht="23.1" customHeight="1" x14ac:dyDescent="0.55000000000000004">
      <c r="A39" s="6" t="s">
        <v>78</v>
      </c>
      <c r="B39" s="6" t="s">
        <v>79</v>
      </c>
      <c r="C39" s="6" t="s">
        <v>18</v>
      </c>
      <c r="D39" s="7">
        <v>2303622989</v>
      </c>
      <c r="E39" s="7">
        <v>10073833845</v>
      </c>
      <c r="F39" s="7">
        <v>11759561047</v>
      </c>
      <c r="G39" s="7">
        <f>Table3[[#This Row],[2996801561.0000]]-Table3[[#This Row],[7656745048.0000]]+Table3[[#This Row],[7325027103.0000]]</f>
        <v>617895787</v>
      </c>
      <c r="H39" s="40">
        <f>(Table3[[#This Row],[2665083616.0000]]/Table3[[#This Row],[Column1]])*100</f>
        <v>8.2439794488663003E-4</v>
      </c>
      <c r="I39" s="51">
        <f>' سهام و صندوق‌های سرمایه‌گذاری'!N40</f>
        <v>74951155668513</v>
      </c>
    </row>
    <row r="40" spans="1:9" ht="23.1" customHeight="1" x14ac:dyDescent="0.55000000000000004">
      <c r="A40" s="6" t="s">
        <v>80</v>
      </c>
      <c r="B40" s="6" t="s">
        <v>81</v>
      </c>
      <c r="C40" s="6" t="s">
        <v>18</v>
      </c>
      <c r="D40" s="7">
        <v>3136268063</v>
      </c>
      <c r="E40" s="7">
        <v>6677349574</v>
      </c>
      <c r="F40" s="7">
        <v>5473665483</v>
      </c>
      <c r="G40" s="7">
        <f>Table3[[#This Row],[2996801561.0000]]-Table3[[#This Row],[7656745048.0000]]+Table3[[#This Row],[7325027103.0000]]</f>
        <v>4339952154</v>
      </c>
      <c r="H40" s="40">
        <f>(Table3[[#This Row],[2665083616.0000]]/Table3[[#This Row],[Column1]])*100</f>
        <v>5.7903738978946993E-3</v>
      </c>
      <c r="I40" s="51">
        <f>' سهام و صندوق‌های سرمایه‌گذاری'!N41</f>
        <v>74951155668513</v>
      </c>
    </row>
    <row r="41" spans="1:9" ht="23.1" customHeight="1" x14ac:dyDescent="0.55000000000000004">
      <c r="A41" s="6" t="s">
        <v>82</v>
      </c>
      <c r="B41" s="6" t="s">
        <v>83</v>
      </c>
      <c r="C41" s="6" t="s">
        <v>18</v>
      </c>
      <c r="D41" s="7">
        <v>3105509354</v>
      </c>
      <c r="E41" s="7">
        <v>13819226728</v>
      </c>
      <c r="F41" s="7">
        <v>10258786049</v>
      </c>
      <c r="G41" s="7">
        <f>Table3[[#This Row],[2996801561.0000]]-Table3[[#This Row],[7656745048.0000]]+Table3[[#This Row],[7325027103.0000]]</f>
        <v>6665950033</v>
      </c>
      <c r="H41" s="40">
        <f>(Table3[[#This Row],[2665083616.0000]]/Table3[[#This Row],[Column1]])*100</f>
        <v>8.8937254850099227E-3</v>
      </c>
      <c r="I41" s="51">
        <f>' سهام و صندوق‌های سرمایه‌گذاری'!N42</f>
        <v>74951155668513</v>
      </c>
    </row>
    <row r="42" spans="1:9" ht="23.1" customHeight="1" x14ac:dyDescent="0.55000000000000004">
      <c r="A42" s="6" t="s">
        <v>84</v>
      </c>
      <c r="B42" s="6" t="s">
        <v>85</v>
      </c>
      <c r="C42" s="6" t="s">
        <v>18</v>
      </c>
      <c r="D42" s="7">
        <v>1074235737</v>
      </c>
      <c r="E42" s="7">
        <v>58495589773</v>
      </c>
      <c r="F42" s="7">
        <v>49682529458</v>
      </c>
      <c r="G42" s="7">
        <f>Table3[[#This Row],[2996801561.0000]]-Table3[[#This Row],[7656745048.0000]]+Table3[[#This Row],[7325027103.0000]]</f>
        <v>9887296052</v>
      </c>
      <c r="H42" s="40">
        <f>(Table3[[#This Row],[2665083616.0000]]/Table3[[#This Row],[Column1]])*100</f>
        <v>1.3191652568679012E-2</v>
      </c>
      <c r="I42" s="51">
        <f>' سهام و صندوق‌های سرمایه‌گذاری'!N43</f>
        <v>74951155668513</v>
      </c>
    </row>
    <row r="43" spans="1:9" ht="23.1" customHeight="1" x14ac:dyDescent="0.55000000000000004">
      <c r="A43" s="6" t="s">
        <v>86</v>
      </c>
      <c r="B43" s="6" t="s">
        <v>87</v>
      </c>
      <c r="C43" s="6" t="s">
        <v>18</v>
      </c>
      <c r="D43" s="7">
        <v>12208154791</v>
      </c>
      <c r="E43" s="7">
        <v>936985028</v>
      </c>
      <c r="F43" s="7">
        <v>11962129037</v>
      </c>
      <c r="G43" s="7">
        <f>Table3[[#This Row],[2996801561.0000]]-Table3[[#This Row],[7656745048.0000]]+Table3[[#This Row],[7325027103.0000]]</f>
        <v>1183010782</v>
      </c>
      <c r="H43" s="40">
        <f>(Table3[[#This Row],[2665083616.0000]]/Table3[[#This Row],[Column1]])*100</f>
        <v>1.5783756387054391E-3</v>
      </c>
      <c r="I43" s="51">
        <f>' سهام و صندوق‌های سرمایه‌گذاری'!N44</f>
        <v>74951155668513</v>
      </c>
    </row>
    <row r="44" spans="1:9" ht="23.1" customHeight="1" x14ac:dyDescent="0.55000000000000004">
      <c r="A44" s="6" t="s">
        <v>88</v>
      </c>
      <c r="B44" s="6" t="s">
        <v>89</v>
      </c>
      <c r="C44" s="6" t="s">
        <v>18</v>
      </c>
      <c r="D44" s="7">
        <v>1588385604</v>
      </c>
      <c r="E44" s="7">
        <v>16932573436</v>
      </c>
      <c r="F44" s="7">
        <v>11871233221</v>
      </c>
      <c r="G44" s="7">
        <f>Table3[[#This Row],[2996801561.0000]]-Table3[[#This Row],[7656745048.0000]]+Table3[[#This Row],[7325027103.0000]]</f>
        <v>6649725819</v>
      </c>
      <c r="H44" s="40">
        <f>(Table3[[#This Row],[2665083616.0000]]/Table3[[#This Row],[Column1]])*100</f>
        <v>8.8720791023020225E-3</v>
      </c>
      <c r="I44" s="51">
        <f>' سهام و صندوق‌های سرمایه‌گذاری'!N45</f>
        <v>74951155668513</v>
      </c>
    </row>
    <row r="45" spans="1:9" ht="23.1" customHeight="1" x14ac:dyDescent="0.55000000000000004">
      <c r="A45" s="6" t="s">
        <v>90</v>
      </c>
      <c r="B45" s="6" t="s">
        <v>91</v>
      </c>
      <c r="C45" s="6" t="s">
        <v>18</v>
      </c>
      <c r="D45" s="7">
        <v>43406396</v>
      </c>
      <c r="E45" s="7">
        <v>368656</v>
      </c>
      <c r="F45" s="7">
        <v>0</v>
      </c>
      <c r="G45" s="7">
        <f>Table3[[#This Row],[2996801561.0000]]-Table3[[#This Row],[7656745048.0000]]+Table3[[#This Row],[7325027103.0000]]</f>
        <v>43775052</v>
      </c>
      <c r="H45" s="40">
        <f>(Table3[[#This Row],[2665083616.0000]]/Table3[[#This Row],[Column1]])*100</f>
        <v>5.8404772560951869E-5</v>
      </c>
      <c r="I45" s="51">
        <f>' سهام و صندوق‌های سرمایه‌گذاری'!N46</f>
        <v>74951155668513</v>
      </c>
    </row>
    <row r="46" spans="1:9" ht="23.1" customHeight="1" x14ac:dyDescent="0.55000000000000004">
      <c r="A46" s="6" t="s">
        <v>92</v>
      </c>
      <c r="B46" s="6" t="s">
        <v>93</v>
      </c>
      <c r="C46" s="6" t="s">
        <v>18</v>
      </c>
      <c r="D46" s="7">
        <v>541541671</v>
      </c>
      <c r="E46" s="7">
        <v>5595002835</v>
      </c>
      <c r="F46" s="7">
        <v>3163915792</v>
      </c>
      <c r="G46" s="7">
        <f>Table3[[#This Row],[2996801561.0000]]-Table3[[#This Row],[7656745048.0000]]+Table3[[#This Row],[7325027103.0000]]</f>
        <v>2972628714</v>
      </c>
      <c r="H46" s="40">
        <f>(Table3[[#This Row],[2665083616.0000]]/Table3[[#This Row],[Column1]])*100</f>
        <v>3.9660878974929559E-3</v>
      </c>
      <c r="I46" s="51">
        <f>' سهام و صندوق‌های سرمایه‌گذاری'!N47</f>
        <v>74951155668513</v>
      </c>
    </row>
    <row r="47" spans="1:9" ht="23.1" customHeight="1" x14ac:dyDescent="0.55000000000000004">
      <c r="A47" s="6" t="s">
        <v>94</v>
      </c>
      <c r="B47" s="6" t="s">
        <v>95</v>
      </c>
      <c r="C47" s="6" t="s">
        <v>18</v>
      </c>
      <c r="D47" s="7">
        <v>1484658198</v>
      </c>
      <c r="E47" s="7">
        <v>8338556195</v>
      </c>
      <c r="F47" s="7">
        <v>5737773182</v>
      </c>
      <c r="G47" s="7">
        <f>Table3[[#This Row],[2996801561.0000]]-Table3[[#This Row],[7656745048.0000]]+Table3[[#This Row],[7325027103.0000]]</f>
        <v>4085441211</v>
      </c>
      <c r="H47" s="40">
        <f>(Table3[[#This Row],[2665083616.0000]]/Table3[[#This Row],[Column1]])*100</f>
        <v>5.4508048269044833E-3</v>
      </c>
      <c r="I47" s="51">
        <f>' سهام و صندوق‌های سرمایه‌گذاری'!N48</f>
        <v>74951155668513</v>
      </c>
    </row>
    <row r="48" spans="1:9" ht="23.1" customHeight="1" x14ac:dyDescent="0.55000000000000004">
      <c r="A48" s="6" t="s">
        <v>96</v>
      </c>
      <c r="B48" s="6" t="s">
        <v>97</v>
      </c>
      <c r="C48" s="6" t="s">
        <v>18</v>
      </c>
      <c r="D48" s="7">
        <v>731823048</v>
      </c>
      <c r="E48" s="7">
        <v>19320103305</v>
      </c>
      <c r="F48" s="7">
        <v>18267353120</v>
      </c>
      <c r="G48" s="7">
        <f>Table3[[#This Row],[2996801561.0000]]-Table3[[#This Row],[7656745048.0000]]+Table3[[#This Row],[7325027103.0000]]</f>
        <v>1784573233</v>
      </c>
      <c r="H48" s="40">
        <f>(Table3[[#This Row],[2665083616.0000]]/Table3[[#This Row],[Column1]])*100</f>
        <v>2.3809816100670207E-3</v>
      </c>
      <c r="I48" s="51">
        <f>' سهام و صندوق‌های سرمایه‌گذاری'!N49</f>
        <v>74951155668513</v>
      </c>
    </row>
    <row r="49" spans="1:9" ht="23.1" customHeight="1" x14ac:dyDescent="0.55000000000000004">
      <c r="A49" s="6" t="s">
        <v>98</v>
      </c>
      <c r="B49" s="6" t="s">
        <v>99</v>
      </c>
      <c r="C49" s="6" t="s">
        <v>18</v>
      </c>
      <c r="D49" s="7">
        <v>2177629784</v>
      </c>
      <c r="E49" s="7">
        <v>658734433</v>
      </c>
      <c r="F49" s="7">
        <v>1698353874</v>
      </c>
      <c r="G49" s="7">
        <f>Table3[[#This Row],[2996801561.0000]]-Table3[[#This Row],[7656745048.0000]]+Table3[[#This Row],[7325027103.0000]]</f>
        <v>1138010343</v>
      </c>
      <c r="H49" s="40">
        <f>(Table3[[#This Row],[2665083616.0000]]/Table3[[#This Row],[Column1]])*100</f>
        <v>1.5183359520606812E-3</v>
      </c>
      <c r="I49" s="51">
        <f>' سهام و صندوق‌های سرمایه‌گذاری'!N50</f>
        <v>74951155668513</v>
      </c>
    </row>
    <row r="50" spans="1:9" ht="23.1" customHeight="1" x14ac:dyDescent="0.55000000000000004">
      <c r="A50" s="6" t="s">
        <v>100</v>
      </c>
      <c r="B50" s="6" t="s">
        <v>101</v>
      </c>
      <c r="C50" s="6" t="s">
        <v>18</v>
      </c>
      <c r="D50" s="7">
        <v>1566716358</v>
      </c>
      <c r="E50" s="7">
        <v>4796835900</v>
      </c>
      <c r="F50" s="7">
        <v>3744422277</v>
      </c>
      <c r="G50" s="7">
        <f>Table3[[#This Row],[2996801561.0000]]-Table3[[#This Row],[7656745048.0000]]+Table3[[#This Row],[7325027103.0000]]</f>
        <v>2619129981</v>
      </c>
      <c r="H50" s="40">
        <f>(Table3[[#This Row],[2665083616.0000]]/Table3[[#This Row],[Column1]])*100</f>
        <v>3.4944490950661847E-3</v>
      </c>
      <c r="I50" s="51">
        <f>' سهام و صندوق‌های سرمایه‌گذاری'!N51</f>
        <v>74951155668513</v>
      </c>
    </row>
    <row r="51" spans="1:9" ht="23.1" customHeight="1" x14ac:dyDescent="0.55000000000000004">
      <c r="A51" s="6" t="s">
        <v>102</v>
      </c>
      <c r="B51" s="6" t="s">
        <v>103</v>
      </c>
      <c r="C51" s="6" t="s">
        <v>18</v>
      </c>
      <c r="D51" s="7">
        <v>3854073112</v>
      </c>
      <c r="E51" s="7">
        <v>10192778345</v>
      </c>
      <c r="F51" s="7">
        <v>9743258184</v>
      </c>
      <c r="G51" s="7">
        <f>Table3[[#This Row],[2996801561.0000]]-Table3[[#This Row],[7656745048.0000]]+Table3[[#This Row],[7325027103.0000]]</f>
        <v>4303593273</v>
      </c>
      <c r="H51" s="40">
        <f>(Table3[[#This Row],[2665083616.0000]]/Table3[[#This Row],[Column1]])*100</f>
        <v>5.7418637973155901E-3</v>
      </c>
      <c r="I51" s="51">
        <f>' سهام و صندوق‌های سرمایه‌گذاری'!N52</f>
        <v>74951155668513</v>
      </c>
    </row>
    <row r="52" spans="1:9" ht="23.1" customHeight="1" x14ac:dyDescent="0.55000000000000004">
      <c r="A52" s="6" t="s">
        <v>104</v>
      </c>
      <c r="B52" s="6" t="s">
        <v>105</v>
      </c>
      <c r="C52" s="6" t="s">
        <v>18</v>
      </c>
      <c r="D52" s="7">
        <v>43406396</v>
      </c>
      <c r="E52" s="7">
        <v>371063</v>
      </c>
      <c r="F52" s="7">
        <v>0</v>
      </c>
      <c r="G52" s="7">
        <f>Table3[[#This Row],[2996801561.0000]]-Table3[[#This Row],[7656745048.0000]]+Table3[[#This Row],[7325027103.0000]]</f>
        <v>43777459</v>
      </c>
      <c r="H52" s="40">
        <f>(Table3[[#This Row],[2665083616.0000]]/Table3[[#This Row],[Column1]])*100</f>
        <v>5.8407983985750497E-5</v>
      </c>
      <c r="I52" s="51">
        <f>' سهام و صندوق‌های سرمایه‌گذاری'!N53</f>
        <v>74951155668513</v>
      </c>
    </row>
    <row r="53" spans="1:9" ht="23.1" customHeight="1" x14ac:dyDescent="0.55000000000000004">
      <c r="A53" s="6" t="s">
        <v>106</v>
      </c>
      <c r="B53" s="6" t="s">
        <v>107</v>
      </c>
      <c r="C53" s="6" t="s">
        <v>18</v>
      </c>
      <c r="D53" s="7">
        <v>1504511747</v>
      </c>
      <c r="E53" s="7">
        <v>9301402300</v>
      </c>
      <c r="F53" s="7">
        <v>9304171818</v>
      </c>
      <c r="G53" s="7">
        <f>Table3[[#This Row],[2996801561.0000]]-Table3[[#This Row],[7656745048.0000]]+Table3[[#This Row],[7325027103.0000]]</f>
        <v>1501742229</v>
      </c>
      <c r="H53" s="40">
        <f>(Table3[[#This Row],[2665083616.0000]]/Table3[[#This Row],[Column1]])*100</f>
        <v>2.0036278501718717E-3</v>
      </c>
      <c r="I53" s="51">
        <f>' سهام و صندوق‌های سرمایه‌گذاری'!N54</f>
        <v>74951155668513</v>
      </c>
    </row>
    <row r="54" spans="1:9" ht="23.1" customHeight="1" x14ac:dyDescent="0.55000000000000004">
      <c r="A54" s="6" t="s">
        <v>108</v>
      </c>
      <c r="B54" s="6" t="s">
        <v>109</v>
      </c>
      <c r="C54" s="6" t="s">
        <v>18</v>
      </c>
      <c r="D54" s="7">
        <v>1151772614</v>
      </c>
      <c r="E54" s="7">
        <v>9443074852</v>
      </c>
      <c r="F54" s="7">
        <v>7298174657</v>
      </c>
      <c r="G54" s="7">
        <f>Table3[[#This Row],[2996801561.0000]]-Table3[[#This Row],[7656745048.0000]]+Table3[[#This Row],[7325027103.0000]]</f>
        <v>3296672809</v>
      </c>
      <c r="H54" s="40">
        <f>(Table3[[#This Row],[2665083616.0000]]/Table3[[#This Row],[Column1]])*100</f>
        <v>4.3984282558366646E-3</v>
      </c>
      <c r="I54" s="51">
        <f>' سهام و صندوق‌های سرمایه‌گذاری'!N55</f>
        <v>74951155668513</v>
      </c>
    </row>
    <row r="55" spans="1:9" ht="23.1" customHeight="1" x14ac:dyDescent="0.55000000000000004">
      <c r="A55" s="6" t="s">
        <v>110</v>
      </c>
      <c r="B55" s="6" t="s">
        <v>111</v>
      </c>
      <c r="C55" s="6" t="s">
        <v>18</v>
      </c>
      <c r="D55" s="7">
        <v>6153177117</v>
      </c>
      <c r="E55" s="7">
        <v>32880965110</v>
      </c>
      <c r="F55" s="7">
        <v>33585618167</v>
      </c>
      <c r="G55" s="7">
        <f>Table3[[#This Row],[2996801561.0000]]-Table3[[#This Row],[7656745048.0000]]+Table3[[#This Row],[7325027103.0000]]</f>
        <v>5448524060</v>
      </c>
      <c r="H55" s="40">
        <f>(Table3[[#This Row],[2665083616.0000]]/Table3[[#This Row],[Column1]])*100</f>
        <v>7.2694330212828553E-3</v>
      </c>
      <c r="I55" s="51">
        <f>' سهام و صندوق‌های سرمایه‌گذاری'!N56</f>
        <v>74951155668513</v>
      </c>
    </row>
    <row r="56" spans="1:9" ht="23.1" customHeight="1" x14ac:dyDescent="0.55000000000000004">
      <c r="A56" s="6" t="s">
        <v>112</v>
      </c>
      <c r="B56" s="6" t="s">
        <v>113</v>
      </c>
      <c r="C56" s="6" t="s">
        <v>18</v>
      </c>
      <c r="D56" s="7">
        <v>3738891583</v>
      </c>
      <c r="E56" s="7">
        <v>13325031073</v>
      </c>
      <c r="F56" s="7">
        <v>14401573582</v>
      </c>
      <c r="G56" s="7">
        <f>Table3[[#This Row],[2996801561.0000]]-Table3[[#This Row],[7656745048.0000]]+Table3[[#This Row],[7325027103.0000]]</f>
        <v>2662349074</v>
      </c>
      <c r="H56" s="40">
        <f>(Table3[[#This Row],[2665083616.0000]]/Table3[[#This Row],[Column1]])*100</f>
        <v>3.5521121058823828E-3</v>
      </c>
      <c r="I56" s="51">
        <f>' سهام و صندوق‌های سرمایه‌گذاری'!N57</f>
        <v>74951155668513</v>
      </c>
    </row>
    <row r="57" spans="1:9" ht="23.1" customHeight="1" x14ac:dyDescent="0.55000000000000004">
      <c r="A57" s="6" t="s">
        <v>114</v>
      </c>
      <c r="B57" s="6" t="s">
        <v>115</v>
      </c>
      <c r="C57" s="6" t="s">
        <v>18</v>
      </c>
      <c r="D57" s="7">
        <v>43406396</v>
      </c>
      <c r="E57" s="7">
        <v>10207766806</v>
      </c>
      <c r="F57" s="7">
        <v>3256108456</v>
      </c>
      <c r="G57" s="7">
        <f>Table3[[#This Row],[2996801561.0000]]-Table3[[#This Row],[7656745048.0000]]+Table3[[#This Row],[7325027103.0000]]</f>
        <v>6995064746</v>
      </c>
      <c r="H57" s="40">
        <f>(Table3[[#This Row],[2665083616.0000]]/Table3[[#This Row],[Column1]])*100</f>
        <v>9.3328310732620611E-3</v>
      </c>
      <c r="I57" s="51">
        <f>' سهام و صندوق‌های سرمایه‌گذاری'!N58</f>
        <v>74951155668513</v>
      </c>
    </row>
    <row r="58" spans="1:9" ht="23.1" customHeight="1" x14ac:dyDescent="0.55000000000000004">
      <c r="A58" s="6" t="s">
        <v>116</v>
      </c>
      <c r="B58" s="6" t="s">
        <v>117</v>
      </c>
      <c r="C58" s="6" t="s">
        <v>18</v>
      </c>
      <c r="D58" s="7">
        <v>1222468404</v>
      </c>
      <c r="E58" s="7">
        <v>67549115</v>
      </c>
      <c r="F58" s="7">
        <v>54693726</v>
      </c>
      <c r="G58" s="7">
        <f>Table3[[#This Row],[2996801561.0000]]-Table3[[#This Row],[7656745048.0000]]+Table3[[#This Row],[7325027103.0000]]</f>
        <v>1235323793</v>
      </c>
      <c r="H58" s="40">
        <f>(Table3[[#This Row],[2665083616.0000]]/Table3[[#This Row],[Column1]])*100</f>
        <v>1.6481717753138794E-3</v>
      </c>
      <c r="I58" s="51">
        <f>' سهام و صندوق‌های سرمایه‌گذاری'!N59</f>
        <v>74951155668513</v>
      </c>
    </row>
    <row r="59" spans="1:9" ht="23.1" customHeight="1" x14ac:dyDescent="0.55000000000000004">
      <c r="A59" s="6" t="s">
        <v>118</v>
      </c>
      <c r="B59" s="6" t="s">
        <v>119</v>
      </c>
      <c r="C59" s="6" t="s">
        <v>18</v>
      </c>
      <c r="D59" s="7">
        <v>2278421974</v>
      </c>
      <c r="E59" s="7">
        <v>18259974916</v>
      </c>
      <c r="F59" s="7">
        <v>17316120391</v>
      </c>
      <c r="G59" s="7">
        <f>Table3[[#This Row],[2996801561.0000]]-Table3[[#This Row],[7656745048.0000]]+Table3[[#This Row],[7325027103.0000]]</f>
        <v>3222276499</v>
      </c>
      <c r="H59" s="40">
        <f>(Table3[[#This Row],[2665083616.0000]]/Table3[[#This Row],[Column1]])*100</f>
        <v>4.299168532172052E-3</v>
      </c>
      <c r="I59" s="51">
        <f>' سهام و صندوق‌های سرمایه‌گذاری'!N60</f>
        <v>74951155668513</v>
      </c>
    </row>
    <row r="60" spans="1:9" ht="23.1" customHeight="1" x14ac:dyDescent="0.55000000000000004">
      <c r="A60" s="6" t="s">
        <v>120</v>
      </c>
      <c r="B60" s="6" t="s">
        <v>121</v>
      </c>
      <c r="C60" s="6" t="s">
        <v>18</v>
      </c>
      <c r="D60" s="7">
        <v>36827449</v>
      </c>
      <c r="E60" s="7">
        <v>312789</v>
      </c>
      <c r="F60" s="7">
        <v>0</v>
      </c>
      <c r="G60" s="7">
        <f>Table3[[#This Row],[2996801561.0000]]-Table3[[#This Row],[7656745048.0000]]+Table3[[#This Row],[7325027103.0000]]</f>
        <v>37140238</v>
      </c>
      <c r="H60" s="40">
        <f>(Table3[[#This Row],[2665083616.0000]]/Table3[[#This Row],[Column1]])*100</f>
        <v>4.9552588841005187E-5</v>
      </c>
      <c r="I60" s="51">
        <f>' سهام و صندوق‌های سرمایه‌گذاری'!N61</f>
        <v>74951155668513</v>
      </c>
    </row>
    <row r="61" spans="1:9" ht="23.1" customHeight="1" x14ac:dyDescent="0.55000000000000004">
      <c r="A61" s="6" t="s">
        <v>122</v>
      </c>
      <c r="B61" s="6" t="s">
        <v>123</v>
      </c>
      <c r="C61" s="6" t="s">
        <v>18</v>
      </c>
      <c r="D61" s="7">
        <v>647975856</v>
      </c>
      <c r="E61" s="7">
        <v>20526068883</v>
      </c>
      <c r="F61" s="7">
        <v>10980555704</v>
      </c>
      <c r="G61" s="7">
        <f>Table3[[#This Row],[2996801561.0000]]-Table3[[#This Row],[7656745048.0000]]+Table3[[#This Row],[7325027103.0000]]</f>
        <v>10193489035</v>
      </c>
      <c r="H61" s="40">
        <f>(Table3[[#This Row],[2665083616.0000]]/Table3[[#This Row],[Column1]])*100</f>
        <v>1.360017593335427E-2</v>
      </c>
      <c r="I61" s="51">
        <f>' سهام و صندوق‌های سرمایه‌گذاری'!N62</f>
        <v>74951155668513</v>
      </c>
    </row>
    <row r="62" spans="1:9" ht="23.1" customHeight="1" x14ac:dyDescent="0.55000000000000004">
      <c r="A62" s="6" t="s">
        <v>124</v>
      </c>
      <c r="B62" s="6" t="s">
        <v>125</v>
      </c>
      <c r="C62" s="6" t="s">
        <v>18</v>
      </c>
      <c r="D62" s="7">
        <v>97644382</v>
      </c>
      <c r="E62" s="7">
        <v>1891330412</v>
      </c>
      <c r="F62" s="7">
        <v>955615051</v>
      </c>
      <c r="G62" s="7">
        <f>Table3[[#This Row],[2996801561.0000]]-Table3[[#This Row],[7656745048.0000]]+Table3[[#This Row],[7325027103.0000]]</f>
        <v>1033359743</v>
      </c>
      <c r="H62" s="40">
        <f>(Table3[[#This Row],[2665083616.0000]]/Table3[[#This Row],[Column1]])*100</f>
        <v>1.3787108868210751E-3</v>
      </c>
      <c r="I62" s="51">
        <f>' سهام و صندوق‌های سرمایه‌گذاری'!N63</f>
        <v>74951155668513</v>
      </c>
    </row>
    <row r="63" spans="1:9" ht="23.1" customHeight="1" x14ac:dyDescent="0.55000000000000004">
      <c r="A63" s="6" t="s">
        <v>126</v>
      </c>
      <c r="B63" s="6" t="s">
        <v>127</v>
      </c>
      <c r="C63" s="6" t="s">
        <v>18</v>
      </c>
      <c r="D63" s="7">
        <v>5426730044</v>
      </c>
      <c r="E63" s="7">
        <v>1424128117</v>
      </c>
      <c r="F63" s="7">
        <v>6464242079</v>
      </c>
      <c r="G63" s="7">
        <f>Table3[[#This Row],[2996801561.0000]]-Table3[[#This Row],[7656745048.0000]]+Table3[[#This Row],[7325027103.0000]]</f>
        <v>386616082</v>
      </c>
      <c r="H63" s="40">
        <f>(Table3[[#This Row],[2665083616.0000]]/Table3[[#This Row],[Column1]])*100</f>
        <v>5.1582404374108607E-4</v>
      </c>
      <c r="I63" s="51">
        <f>' سهام و صندوق‌های سرمایه‌گذاری'!N64</f>
        <v>74951155668513</v>
      </c>
    </row>
    <row r="64" spans="1:9" ht="23.1" customHeight="1" x14ac:dyDescent="0.55000000000000004">
      <c r="A64" s="6" t="s">
        <v>128</v>
      </c>
      <c r="B64" s="6" t="s">
        <v>129</v>
      </c>
      <c r="C64" s="6" t="s">
        <v>18</v>
      </c>
      <c r="D64" s="7">
        <v>2591042721</v>
      </c>
      <c r="E64" s="7">
        <v>14059058880</v>
      </c>
      <c r="F64" s="7">
        <v>12179365147</v>
      </c>
      <c r="G64" s="7">
        <f>Table3[[#This Row],[2996801561.0000]]-Table3[[#This Row],[7656745048.0000]]+Table3[[#This Row],[7325027103.0000]]</f>
        <v>4470736454</v>
      </c>
      <c r="H64" s="40">
        <f>(Table3[[#This Row],[2665083616.0000]]/Table3[[#This Row],[Column1]])*100</f>
        <v>5.964866604289275E-3</v>
      </c>
      <c r="I64" s="51">
        <f>' سهام و صندوق‌های سرمایه‌گذاری'!N65</f>
        <v>74951155668513</v>
      </c>
    </row>
    <row r="65" spans="1:9" ht="23.1" customHeight="1" x14ac:dyDescent="0.55000000000000004">
      <c r="A65" s="6" t="s">
        <v>130</v>
      </c>
      <c r="B65" s="6" t="s">
        <v>131</v>
      </c>
      <c r="C65" s="6" t="s">
        <v>18</v>
      </c>
      <c r="D65" s="7">
        <v>12210721674</v>
      </c>
      <c r="E65" s="7">
        <v>1924048</v>
      </c>
      <c r="F65" s="7">
        <v>11375381134</v>
      </c>
      <c r="G65" s="7">
        <f>Table3[[#This Row],[2996801561.0000]]-Table3[[#This Row],[7656745048.0000]]+Table3[[#This Row],[7325027103.0000]]</f>
        <v>837264588</v>
      </c>
      <c r="H65" s="40">
        <f>(Table3[[#This Row],[2665083616.0000]]/Table3[[#This Row],[Column1]])*100</f>
        <v>1.1170802912005464E-3</v>
      </c>
      <c r="I65" s="51">
        <f>' سهام و صندوق‌های سرمایه‌گذاری'!N66</f>
        <v>74951155668513</v>
      </c>
    </row>
    <row r="66" spans="1:9" ht="23.1" customHeight="1" x14ac:dyDescent="0.55000000000000004">
      <c r="A66" s="6" t="s">
        <v>132</v>
      </c>
      <c r="B66" s="6" t="s">
        <v>133</v>
      </c>
      <c r="C66" s="6" t="s">
        <v>18</v>
      </c>
      <c r="D66" s="7">
        <v>1502029491</v>
      </c>
      <c r="E66" s="7">
        <v>424657</v>
      </c>
      <c r="F66" s="7">
        <v>806150486</v>
      </c>
      <c r="G66" s="7">
        <f>Table3[[#This Row],[2996801561.0000]]-Table3[[#This Row],[7656745048.0000]]+Table3[[#This Row],[7325027103.0000]]</f>
        <v>696303662</v>
      </c>
      <c r="H66" s="40">
        <f>(Table3[[#This Row],[2665083616.0000]]/Table3[[#This Row],[Column1]])*100</f>
        <v>9.2900990757173528E-4</v>
      </c>
      <c r="I66" s="51">
        <f>' سهام و صندوق‌های سرمایه‌گذاری'!N67</f>
        <v>74951155668513</v>
      </c>
    </row>
    <row r="67" spans="1:9" ht="23.1" customHeight="1" x14ac:dyDescent="0.55000000000000004">
      <c r="A67" s="6" t="s">
        <v>134</v>
      </c>
      <c r="B67" s="6" t="s">
        <v>135</v>
      </c>
      <c r="C67" s="6" t="s">
        <v>18</v>
      </c>
      <c r="D67" s="7">
        <v>1960343789</v>
      </c>
      <c r="E67" s="7">
        <v>17771038940</v>
      </c>
      <c r="F67" s="7">
        <v>15805162784</v>
      </c>
      <c r="G67" s="7">
        <f>Table3[[#This Row],[2996801561.0000]]-Table3[[#This Row],[7656745048.0000]]+Table3[[#This Row],[7325027103.0000]]</f>
        <v>3926219945</v>
      </c>
      <c r="H67" s="40">
        <f>(Table3[[#This Row],[2665083616.0000]]/Table3[[#This Row],[Column1]])*100</f>
        <v>5.238371456691769E-3</v>
      </c>
      <c r="I67" s="51">
        <f>' سهام و صندوق‌های سرمایه‌گذاری'!N68</f>
        <v>74951155668513</v>
      </c>
    </row>
    <row r="68" spans="1:9" ht="23.1" customHeight="1" x14ac:dyDescent="0.55000000000000004">
      <c r="A68" s="6" t="s">
        <v>136</v>
      </c>
      <c r="B68" s="6" t="s">
        <v>137</v>
      </c>
      <c r="C68" s="6" t="s">
        <v>18</v>
      </c>
      <c r="D68" s="7">
        <v>4058586203</v>
      </c>
      <c r="E68" s="7">
        <v>4516522202</v>
      </c>
      <c r="F68" s="7">
        <v>6108383976</v>
      </c>
      <c r="G68" s="7">
        <f>Table3[[#This Row],[2996801561.0000]]-Table3[[#This Row],[7656745048.0000]]+Table3[[#This Row],[7325027103.0000]]</f>
        <v>2466724429</v>
      </c>
      <c r="H68" s="40">
        <f>(Table3[[#This Row],[2665083616.0000]]/Table3[[#This Row],[Column1]])*100</f>
        <v>3.2911092657591555E-3</v>
      </c>
      <c r="I68" s="51">
        <f>' سهام و صندوق‌های سرمایه‌گذاری'!N69</f>
        <v>74951155668513</v>
      </c>
    </row>
    <row r="69" spans="1:9" ht="23.1" customHeight="1" x14ac:dyDescent="0.55000000000000004">
      <c r="A69" s="6" t="s">
        <v>138</v>
      </c>
      <c r="B69" s="6" t="s">
        <v>139</v>
      </c>
      <c r="C69" s="6" t="s">
        <v>18</v>
      </c>
      <c r="D69" s="7">
        <v>768507498</v>
      </c>
      <c r="E69" s="7">
        <v>10420121357</v>
      </c>
      <c r="F69" s="7">
        <v>10000760701</v>
      </c>
      <c r="G69" s="7">
        <f>Table3[[#This Row],[2996801561.0000]]-Table3[[#This Row],[7656745048.0000]]+Table3[[#This Row],[7325027103.0000]]</f>
        <v>1187868154</v>
      </c>
      <c r="H69" s="40">
        <f>(Table3[[#This Row],[2665083616.0000]]/Table3[[#This Row],[Column1]])*100</f>
        <v>1.5848563553223819E-3</v>
      </c>
      <c r="I69" s="51">
        <f>' سهام و صندوق‌های سرمایه‌گذاری'!N70</f>
        <v>74951155668513</v>
      </c>
    </row>
    <row r="70" spans="1:9" ht="23.1" customHeight="1" x14ac:dyDescent="0.55000000000000004">
      <c r="A70" s="6" t="s">
        <v>140</v>
      </c>
      <c r="B70" s="6" t="s">
        <v>141</v>
      </c>
      <c r="C70" s="6" t="s">
        <v>18</v>
      </c>
      <c r="D70" s="7">
        <v>36827449</v>
      </c>
      <c r="E70" s="7">
        <v>312781</v>
      </c>
      <c r="F70" s="7">
        <v>0</v>
      </c>
      <c r="G70" s="7">
        <f>Table3[[#This Row],[2996801561.0000]]-Table3[[#This Row],[7656745048.0000]]+Table3[[#This Row],[7325027103.0000]]</f>
        <v>37140230</v>
      </c>
      <c r="H70" s="40">
        <f>(Table3[[#This Row],[2665083616.0000]]/Table3[[#This Row],[Column1]])*100</f>
        <v>4.955257816738724E-5</v>
      </c>
      <c r="I70" s="51">
        <f>' سهام و صندوق‌های سرمایه‌گذاری'!N71</f>
        <v>74951155668513</v>
      </c>
    </row>
    <row r="71" spans="1:9" ht="23.1" customHeight="1" x14ac:dyDescent="0.55000000000000004">
      <c r="A71" s="6" t="s">
        <v>142</v>
      </c>
      <c r="B71" s="6" t="s">
        <v>143</v>
      </c>
      <c r="C71" s="6" t="s">
        <v>18</v>
      </c>
      <c r="D71" s="7">
        <v>10031851692</v>
      </c>
      <c r="E71" s="7">
        <v>84540017</v>
      </c>
      <c r="F71" s="7">
        <v>7200821153</v>
      </c>
      <c r="G71" s="7">
        <f>Table3[[#This Row],[2996801561.0000]]-Table3[[#This Row],[7656745048.0000]]+Table3[[#This Row],[7325027103.0000]]</f>
        <v>2915570556</v>
      </c>
      <c r="H71" s="40">
        <f>(Table3[[#This Row],[2665083616.0000]]/Table3[[#This Row],[Column1]])*100</f>
        <v>3.8899607751142814E-3</v>
      </c>
      <c r="I71" s="51">
        <f>' سهام و صندوق‌های سرمایه‌گذاری'!N72</f>
        <v>74951155668513</v>
      </c>
    </row>
    <row r="72" spans="1:9" ht="23.1" customHeight="1" x14ac:dyDescent="0.55000000000000004">
      <c r="A72" s="6" t="s">
        <v>144</v>
      </c>
      <c r="B72" s="6" t="s">
        <v>145</v>
      </c>
      <c r="C72" s="6" t="s">
        <v>18</v>
      </c>
      <c r="D72" s="7">
        <v>2445055865</v>
      </c>
      <c r="E72" s="7">
        <v>2761737110</v>
      </c>
      <c r="F72" s="7">
        <v>4423418882</v>
      </c>
      <c r="G72" s="7">
        <f>Table3[[#This Row],[2996801561.0000]]-Table3[[#This Row],[7656745048.0000]]+Table3[[#This Row],[7325027103.0000]]</f>
        <v>783374093</v>
      </c>
      <c r="H72" s="40">
        <f>(Table3[[#This Row],[2665083616.0000]]/Table3[[#This Row],[Column1]])*100</f>
        <v>1.0451794719011859E-3</v>
      </c>
      <c r="I72" s="51">
        <f>' سهام و صندوق‌های سرمایه‌گذاری'!N73</f>
        <v>74951155668513</v>
      </c>
    </row>
    <row r="73" spans="1:9" ht="23.1" customHeight="1" x14ac:dyDescent="0.55000000000000004">
      <c r="A73" s="6" t="s">
        <v>146</v>
      </c>
      <c r="B73" s="6" t="s">
        <v>147</v>
      </c>
      <c r="C73" s="6" t="s">
        <v>18</v>
      </c>
      <c r="D73" s="7">
        <v>50000000</v>
      </c>
      <c r="E73" s="7">
        <v>16104509698</v>
      </c>
      <c r="F73" s="7">
        <v>13889835795</v>
      </c>
      <c r="G73" s="7">
        <f>Table3[[#This Row],[2996801561.0000]]-Table3[[#This Row],[7656745048.0000]]+Table3[[#This Row],[7325027103.0000]]</f>
        <v>2264673903</v>
      </c>
      <c r="H73" s="40">
        <f>(Table3[[#This Row],[2665083616.0000]]/Table3[[#This Row],[Column1]])*100</f>
        <v>3.0215330007931952E-3</v>
      </c>
      <c r="I73" s="51">
        <f>' سهام و صندوق‌های سرمایه‌گذاری'!N74</f>
        <v>74951155668513</v>
      </c>
    </row>
    <row r="74" spans="1:9" ht="23.1" customHeight="1" x14ac:dyDescent="0.55000000000000004">
      <c r="A74" s="6" t="s">
        <v>148</v>
      </c>
      <c r="B74" s="6" t="s">
        <v>149</v>
      </c>
      <c r="C74" s="6" t="s">
        <v>18</v>
      </c>
      <c r="D74" s="7">
        <v>999998022</v>
      </c>
      <c r="E74" s="7">
        <v>8477136</v>
      </c>
      <c r="F74" s="7">
        <v>54439278</v>
      </c>
      <c r="G74" s="7">
        <f>Table3[[#This Row],[2996801561.0000]]-Table3[[#This Row],[7656745048.0000]]+Table3[[#This Row],[7325027103.0000]]</f>
        <v>954035880</v>
      </c>
      <c r="H74" s="40">
        <f>(Table3[[#This Row],[2665083616.0000]]/Table3[[#This Row],[Column1]])*100</f>
        <v>1.272876810891911E-3</v>
      </c>
      <c r="I74" s="51">
        <f>' سهام و صندوق‌های سرمایه‌گذاری'!N75</f>
        <v>74951155668513</v>
      </c>
    </row>
    <row r="75" spans="1:9" ht="23.1" customHeight="1" x14ac:dyDescent="0.55000000000000004">
      <c r="A75" s="6" t="s">
        <v>150</v>
      </c>
      <c r="B75" s="6" t="s">
        <v>151</v>
      </c>
      <c r="C75" s="6" t="s">
        <v>18</v>
      </c>
      <c r="D75" s="7">
        <v>1319837690</v>
      </c>
      <c r="E75" s="7">
        <v>18500479462</v>
      </c>
      <c r="F75" s="7">
        <v>18335836423</v>
      </c>
      <c r="G75" s="7">
        <f>Table3[[#This Row],[2996801561.0000]]-Table3[[#This Row],[7656745048.0000]]+Table3[[#This Row],[7325027103.0000]]</f>
        <v>1484480729</v>
      </c>
      <c r="H75" s="40">
        <f>(Table3[[#This Row],[2665083616.0000]]/Table3[[#This Row],[Column1]])*100</f>
        <v>1.9805975181562555E-3</v>
      </c>
      <c r="I75" s="51">
        <f>' سهام و صندوق‌های سرمایه‌گذاری'!N76</f>
        <v>74951155668513</v>
      </c>
    </row>
    <row r="76" spans="1:9" ht="23.1" customHeight="1" x14ac:dyDescent="0.55000000000000004">
      <c r="A76" s="6" t="s">
        <v>152</v>
      </c>
      <c r="B76" s="6" t="s">
        <v>153</v>
      </c>
      <c r="C76" s="6" t="s">
        <v>18</v>
      </c>
      <c r="D76" s="7">
        <v>494355117</v>
      </c>
      <c r="E76" s="7">
        <v>11296659432</v>
      </c>
      <c r="F76" s="7">
        <v>10175203535</v>
      </c>
      <c r="G76" s="7">
        <f>Table3[[#This Row],[2996801561.0000]]-Table3[[#This Row],[7656745048.0000]]+Table3[[#This Row],[7325027103.0000]]</f>
        <v>1615811014</v>
      </c>
      <c r="H76" s="40">
        <f>(Table3[[#This Row],[2665083616.0000]]/Table3[[#This Row],[Column1]])*100</f>
        <v>2.1558186789624148E-3</v>
      </c>
      <c r="I76" s="51">
        <f>' سهام و صندوق‌های سرمایه‌گذاری'!N77</f>
        <v>74951155668513</v>
      </c>
    </row>
    <row r="77" spans="1:9" ht="23.1" customHeight="1" x14ac:dyDescent="0.55000000000000004">
      <c r="A77" s="6" t="s">
        <v>154</v>
      </c>
      <c r="B77" s="6" t="s">
        <v>155</v>
      </c>
      <c r="C77" s="6" t="s">
        <v>18</v>
      </c>
      <c r="D77" s="7">
        <v>0</v>
      </c>
      <c r="E77" s="7">
        <v>16608099633643.002</v>
      </c>
      <c r="F77" s="7">
        <v>16606766946259.002</v>
      </c>
      <c r="G77" s="7">
        <f>Table3[[#This Row],[2996801561.0000]]-Table3[[#This Row],[7656745048.0000]]+Table3[[#This Row],[7325027103.0000]]</f>
        <v>1332687384</v>
      </c>
      <c r="H77" s="40">
        <f>(Table3[[#This Row],[2665083616.0000]]/Table3[[#This Row],[Column1]])*100</f>
        <v>1.7780744968017381E-3</v>
      </c>
      <c r="I77" s="51">
        <f>' سهام و صندوق‌های سرمایه‌گذاری'!N78</f>
        <v>74951155668513</v>
      </c>
    </row>
    <row r="78" spans="1:9" ht="23.1" customHeight="1" x14ac:dyDescent="0.55000000000000004">
      <c r="A78" s="6" t="s">
        <v>156</v>
      </c>
      <c r="B78" s="6" t="s">
        <v>157</v>
      </c>
      <c r="C78" s="6" t="s">
        <v>18</v>
      </c>
      <c r="D78" s="7">
        <v>1020238279</v>
      </c>
      <c r="E78" s="7">
        <v>8059486056</v>
      </c>
      <c r="F78" s="7">
        <v>5770581741</v>
      </c>
      <c r="G78" s="7">
        <f>Table3[[#This Row],[2996801561.0000]]-Table3[[#This Row],[7656745048.0000]]+Table3[[#This Row],[7325027103.0000]]</f>
        <v>3309142594</v>
      </c>
      <c r="H78" s="40">
        <f>(Table3[[#This Row],[2665083616.0000]]/Table3[[#This Row],[Column1]])*100</f>
        <v>4.4150654709519998E-3</v>
      </c>
      <c r="I78" s="51">
        <f>' سهام و صندوق‌های سرمایه‌گذاری'!N79</f>
        <v>74951155668513</v>
      </c>
    </row>
    <row r="79" spans="1:9" ht="23.1" customHeight="1" x14ac:dyDescent="0.55000000000000004">
      <c r="A79" s="6" t="s">
        <v>158</v>
      </c>
      <c r="B79" s="6" t="s">
        <v>159</v>
      </c>
      <c r="C79" s="6" t="s">
        <v>18</v>
      </c>
      <c r="D79" s="7">
        <v>6232602454</v>
      </c>
      <c r="E79" s="7">
        <v>38314965533</v>
      </c>
      <c r="F79" s="7">
        <v>43631709116</v>
      </c>
      <c r="G79" s="7">
        <f>Table3[[#This Row],[2996801561.0000]]-Table3[[#This Row],[7656745048.0000]]+Table3[[#This Row],[7325027103.0000]]</f>
        <v>915858871</v>
      </c>
      <c r="H79" s="40">
        <f>(Table3[[#This Row],[2665083616.0000]]/Table3[[#This Row],[Column1]])*100</f>
        <v>1.2219409598573441E-3</v>
      </c>
      <c r="I79" s="51">
        <f>' سهام و صندوق‌های سرمایه‌گذاری'!N80</f>
        <v>74951155668513</v>
      </c>
    </row>
    <row r="80" spans="1:9" ht="23.1" customHeight="1" x14ac:dyDescent="0.55000000000000004">
      <c r="A80" s="6" t="s">
        <v>160</v>
      </c>
      <c r="B80" s="6" t="s">
        <v>161</v>
      </c>
      <c r="C80" s="6" t="s">
        <v>18</v>
      </c>
      <c r="D80" s="7">
        <v>796346825</v>
      </c>
      <c r="E80" s="7">
        <v>5108246082</v>
      </c>
      <c r="F80" s="7">
        <v>4737549242</v>
      </c>
      <c r="G80" s="7">
        <f>Table3[[#This Row],[2996801561.0000]]-Table3[[#This Row],[7656745048.0000]]+Table3[[#This Row],[7325027103.0000]]</f>
        <v>1167043665</v>
      </c>
      <c r="H80" s="40">
        <f>(Table3[[#This Row],[2665083616.0000]]/Table3[[#This Row],[Column1]])*100</f>
        <v>1.5570722753915794E-3</v>
      </c>
      <c r="I80" s="51">
        <f>' سهام و صندوق‌های سرمایه‌گذاری'!N81</f>
        <v>74951155668513</v>
      </c>
    </row>
    <row r="81" spans="1:9" ht="23.1" customHeight="1" x14ac:dyDescent="0.55000000000000004">
      <c r="A81" s="6" t="s">
        <v>162</v>
      </c>
      <c r="B81" s="6" t="s">
        <v>163</v>
      </c>
      <c r="C81" s="6" t="s">
        <v>18</v>
      </c>
      <c r="D81" s="7">
        <v>3173944206</v>
      </c>
      <c r="E81" s="7">
        <v>496960653</v>
      </c>
      <c r="F81" s="7">
        <v>1073302063</v>
      </c>
      <c r="G81" s="7">
        <f>Table3[[#This Row],[2996801561.0000]]-Table3[[#This Row],[7656745048.0000]]+Table3[[#This Row],[7325027103.0000]]</f>
        <v>2597602796</v>
      </c>
      <c r="H81" s="40">
        <f>(Table3[[#This Row],[2665083616.0000]]/Table3[[#This Row],[Column1]])*100</f>
        <v>3.4657274765561136E-3</v>
      </c>
      <c r="I81" s="51">
        <f>' سهام و صندوق‌های سرمایه‌گذاری'!N82</f>
        <v>74951155668513</v>
      </c>
    </row>
    <row r="82" spans="1:9" ht="23.1" customHeight="1" x14ac:dyDescent="0.55000000000000004">
      <c r="A82" s="6" t="s">
        <v>164</v>
      </c>
      <c r="B82" s="6" t="s">
        <v>165</v>
      </c>
      <c r="C82" s="6" t="s">
        <v>18</v>
      </c>
      <c r="D82" s="7">
        <v>190675225</v>
      </c>
      <c r="E82" s="7">
        <v>3321795471</v>
      </c>
      <c r="F82" s="7">
        <v>2705087329</v>
      </c>
      <c r="G82" s="7">
        <f>Table3[[#This Row],[2996801561.0000]]-Table3[[#This Row],[7656745048.0000]]+Table3[[#This Row],[7325027103.0000]]</f>
        <v>807383367</v>
      </c>
      <c r="H82" s="40">
        <f>(Table3[[#This Row],[2665083616.0000]]/Table3[[#This Row],[Column1]])*100</f>
        <v>1.0772126991221056E-3</v>
      </c>
      <c r="I82" s="51">
        <f>' سهام و صندوق‌های سرمایه‌گذاری'!N83</f>
        <v>74951155668513</v>
      </c>
    </row>
    <row r="83" spans="1:9" ht="23.1" customHeight="1" x14ac:dyDescent="0.55000000000000004">
      <c r="A83" s="6" t="s">
        <v>166</v>
      </c>
      <c r="B83" s="6" t="s">
        <v>167</v>
      </c>
      <c r="C83" s="6" t="s">
        <v>18</v>
      </c>
      <c r="D83" s="7">
        <v>3214766596</v>
      </c>
      <c r="E83" s="7">
        <v>5063360246</v>
      </c>
      <c r="F83" s="7">
        <v>6514086615</v>
      </c>
      <c r="G83" s="7">
        <f>Table3[[#This Row],[2996801561.0000]]-Table3[[#This Row],[7656745048.0000]]+Table3[[#This Row],[7325027103.0000]]</f>
        <v>1764040227</v>
      </c>
      <c r="H83" s="40">
        <f>(Table3[[#This Row],[2665083616.0000]]/Table3[[#This Row],[Column1]])*100</f>
        <v>2.353586427408582E-3</v>
      </c>
      <c r="I83" s="51">
        <f>' سهام و صندوق‌های سرمایه‌گذاری'!N84</f>
        <v>74951155668513</v>
      </c>
    </row>
    <row r="84" spans="1:9" ht="23.1" customHeight="1" x14ac:dyDescent="0.55000000000000004">
      <c r="A84" s="6" t="s">
        <v>168</v>
      </c>
      <c r="B84" s="6" t="s">
        <v>169</v>
      </c>
      <c r="C84" s="6" t="s">
        <v>18</v>
      </c>
      <c r="D84" s="7">
        <v>4027465956</v>
      </c>
      <c r="E84" s="7">
        <v>59625858017</v>
      </c>
      <c r="F84" s="7">
        <v>51577449329</v>
      </c>
      <c r="G84" s="7">
        <f>Table3[[#This Row],[2996801561.0000]]-Table3[[#This Row],[7656745048.0000]]+Table3[[#This Row],[7325027103.0000]]</f>
        <v>12075874644</v>
      </c>
      <c r="H84" s="40">
        <f>(Table3[[#This Row],[2665083616.0000]]/Table3[[#This Row],[Column1]])*100</f>
        <v>1.6111659034862724E-2</v>
      </c>
      <c r="I84" s="51">
        <f>' سهام و صندوق‌های سرمایه‌گذاری'!N85</f>
        <v>74951155668513</v>
      </c>
    </row>
    <row r="85" spans="1:9" ht="23.1" customHeight="1" x14ac:dyDescent="0.55000000000000004">
      <c r="A85" s="6" t="s">
        <v>170</v>
      </c>
      <c r="B85" s="6" t="s">
        <v>171</v>
      </c>
      <c r="C85" s="6" t="s">
        <v>18</v>
      </c>
      <c r="D85" s="7">
        <v>2597406413</v>
      </c>
      <c r="E85" s="7">
        <v>17406164677</v>
      </c>
      <c r="F85" s="7">
        <v>13089699869</v>
      </c>
      <c r="G85" s="7">
        <f>Table3[[#This Row],[2996801561.0000]]-Table3[[#This Row],[7656745048.0000]]+Table3[[#This Row],[7325027103.0000]]</f>
        <v>6913871221</v>
      </c>
      <c r="H85" s="40">
        <f>(Table3[[#This Row],[2665083616.0000]]/Table3[[#This Row],[Column1]])*100</f>
        <v>9.2245024900990541E-3</v>
      </c>
      <c r="I85" s="51">
        <f>' سهام و صندوق‌های سرمایه‌گذاری'!N86</f>
        <v>74951155668513</v>
      </c>
    </row>
    <row r="86" spans="1:9" ht="23.1" customHeight="1" x14ac:dyDescent="0.55000000000000004">
      <c r="A86" s="6" t="s">
        <v>172</v>
      </c>
      <c r="B86" s="6" t="s">
        <v>173</v>
      </c>
      <c r="C86" s="6" t="s">
        <v>18</v>
      </c>
      <c r="D86" s="7">
        <v>1473863789</v>
      </c>
      <c r="E86" s="7">
        <v>14304971011</v>
      </c>
      <c r="F86" s="7">
        <v>11259551381</v>
      </c>
      <c r="G86" s="7">
        <f>Table3[[#This Row],[2996801561.0000]]-Table3[[#This Row],[7656745048.0000]]+Table3[[#This Row],[7325027103.0000]]</f>
        <v>4519283419</v>
      </c>
      <c r="H86" s="40">
        <f>(Table3[[#This Row],[2665083616.0000]]/Table3[[#This Row],[Column1]])*100</f>
        <v>6.0296380738776951E-3</v>
      </c>
      <c r="I86" s="51">
        <f>' سهام و صندوق‌های سرمایه‌گذاری'!N87</f>
        <v>74951155668513</v>
      </c>
    </row>
    <row r="87" spans="1:9" ht="23.1" customHeight="1" x14ac:dyDescent="0.55000000000000004">
      <c r="A87" s="6" t="s">
        <v>174</v>
      </c>
      <c r="B87" s="6" t="s">
        <v>175</v>
      </c>
      <c r="C87" s="6" t="s">
        <v>18</v>
      </c>
      <c r="D87" s="7">
        <v>5542866195</v>
      </c>
      <c r="E87" s="7">
        <v>5749418837</v>
      </c>
      <c r="F87" s="7">
        <v>11035685632</v>
      </c>
      <c r="G87" s="7">
        <f>Table3[[#This Row],[2996801561.0000]]-Table3[[#This Row],[7656745048.0000]]+Table3[[#This Row],[7325027103.0000]]</f>
        <v>256599400</v>
      </c>
      <c r="H87" s="40">
        <f>(Table3[[#This Row],[2665083616.0000]]/Table3[[#This Row],[Column1]])*100</f>
        <v>3.4235549500379151E-4</v>
      </c>
      <c r="I87" s="51">
        <f>' سهام و صندوق‌های سرمایه‌گذاری'!N88</f>
        <v>74951155668513</v>
      </c>
    </row>
    <row r="88" spans="1:9" ht="23.1" customHeight="1" x14ac:dyDescent="0.55000000000000004">
      <c r="A88" s="6" t="s">
        <v>176</v>
      </c>
      <c r="B88" s="6" t="s">
        <v>177</v>
      </c>
      <c r="C88" s="6" t="s">
        <v>18</v>
      </c>
      <c r="D88" s="7">
        <v>11304546198</v>
      </c>
      <c r="E88" s="7">
        <v>7274467966</v>
      </c>
      <c r="F88" s="7">
        <v>12648576993</v>
      </c>
      <c r="G88" s="7">
        <f>Table3[[#This Row],[2996801561.0000]]-Table3[[#This Row],[7656745048.0000]]+Table3[[#This Row],[7325027103.0000]]</f>
        <v>5930437171</v>
      </c>
      <c r="H88" s="40">
        <f>(Table3[[#This Row],[2665083616.0000]]/Table3[[#This Row],[Column1]])*100</f>
        <v>7.9124025748563316E-3</v>
      </c>
      <c r="I88" s="51">
        <f>' سهام و صندوق‌های سرمایه‌گذاری'!N89</f>
        <v>74951155668513</v>
      </c>
    </row>
    <row r="89" spans="1:9" ht="23.1" customHeight="1" x14ac:dyDescent="0.55000000000000004">
      <c r="A89" s="6" t="s">
        <v>178</v>
      </c>
      <c r="B89" s="6" t="s">
        <v>179</v>
      </c>
      <c r="C89" s="6" t="s">
        <v>18</v>
      </c>
      <c r="D89" s="7">
        <v>1536551241</v>
      </c>
      <c r="E89" s="7">
        <v>2957274845</v>
      </c>
      <c r="F89" s="7">
        <v>3390567242</v>
      </c>
      <c r="G89" s="7">
        <f>Table3[[#This Row],[2996801561.0000]]-Table3[[#This Row],[7656745048.0000]]+Table3[[#This Row],[7325027103.0000]]</f>
        <v>1103258844</v>
      </c>
      <c r="H89" s="40">
        <f>(Table3[[#This Row],[2665083616.0000]]/Table3[[#This Row],[Column1]])*100</f>
        <v>1.4719704241511506E-3</v>
      </c>
      <c r="I89" s="51">
        <f>' سهام و صندوق‌های سرمایه‌گذاری'!N90</f>
        <v>74951155668513</v>
      </c>
    </row>
    <row r="90" spans="1:9" ht="23.1" customHeight="1" thickBot="1" x14ac:dyDescent="0.6">
      <c r="A90" s="6" t="s">
        <v>180</v>
      </c>
      <c r="B90" s="6"/>
      <c r="C90" s="6"/>
      <c r="D90" s="42">
        <f>SUM(D9:D89)</f>
        <v>218356764826</v>
      </c>
      <c r="E90" s="42">
        <f>SUM(E9:E89)</f>
        <v>17792147603470</v>
      </c>
      <c r="F90" s="42">
        <f>SUM(F9:F89)</f>
        <v>17489771648431.002</v>
      </c>
      <c r="G90" s="42">
        <f>SUM(G9:G89)</f>
        <v>520732719865</v>
      </c>
      <c r="H90" s="43">
        <f>SUM(H9:H89)</f>
        <v>0.69476276278920668</v>
      </c>
      <c r="I90" s="51">
        <f>' سهام و صندوق‌های سرمایه‌گذاری'!N91</f>
        <v>74951155668513</v>
      </c>
    </row>
    <row r="91" spans="1:9" ht="23.1" customHeight="1" thickTop="1" x14ac:dyDescent="0.55000000000000004">
      <c r="A91" s="28" t="s">
        <v>181</v>
      </c>
      <c r="B91" s="28"/>
      <c r="C91" s="28"/>
      <c r="D91" s="29"/>
      <c r="E91" s="50"/>
      <c r="F91" s="50"/>
      <c r="G91" s="29"/>
      <c r="H91" s="49"/>
    </row>
    <row r="95" spans="1:9" x14ac:dyDescent="0.55000000000000004">
      <c r="C95" s="23" t="s">
        <v>182</v>
      </c>
    </row>
  </sheetData>
  <mergeCells count="15">
    <mergeCell ref="A1:H1"/>
    <mergeCell ref="A2:H2"/>
    <mergeCell ref="A3:H3"/>
    <mergeCell ref="H7:H8"/>
    <mergeCell ref="A4:H4"/>
    <mergeCell ref="G6:H6"/>
    <mergeCell ref="G7:G8"/>
    <mergeCell ref="A7:A8"/>
    <mergeCell ref="D7:D8"/>
    <mergeCell ref="B7:B8"/>
    <mergeCell ref="C7:C8"/>
    <mergeCell ref="E7:E8"/>
    <mergeCell ref="F7:F8"/>
    <mergeCell ref="B6:C6"/>
    <mergeCell ref="E6:F6"/>
  </mergeCells>
  <pageMargins left="0.7" right="0.7" top="0.75" bottom="0.75" header="0.3" footer="0.3"/>
  <pageSetup paperSize="9" scale="81" orientation="landscape" r:id="rId1"/>
  <headerFooter differentOddEven="1" differentFirst="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2"/>
  <sheetViews>
    <sheetView rightToLeft="1" zoomScale="106" zoomScaleNormal="106" workbookViewId="0">
      <selection activeCell="A17" sqref="A17"/>
    </sheetView>
  </sheetViews>
  <sheetFormatPr defaultColWidth="0" defaultRowHeight="22.5" x14ac:dyDescent="0.6"/>
  <cols>
    <col min="1" max="1" width="55.85546875" style="31" customWidth="1"/>
    <col min="2" max="2" width="9.42578125" style="8" customWidth="1"/>
    <col min="3" max="3" width="17.7109375" style="8" customWidth="1"/>
    <col min="4" max="4" width="18.85546875" style="8" customWidth="1"/>
    <col min="5" max="5" width="19.85546875" style="8" customWidth="1"/>
    <col min="6" max="19" width="0.7109375" style="1" customWidth="1"/>
    <col min="20" max="20" width="0" style="1" hidden="1" customWidth="1"/>
    <col min="21" max="16384" width="0" style="1" hidden="1"/>
  </cols>
  <sheetData>
    <row r="1" spans="1:19" ht="25.5" x14ac:dyDescent="0.6">
      <c r="A1" s="82" t="s">
        <v>0</v>
      </c>
      <c r="B1" s="82"/>
      <c r="C1" s="82"/>
      <c r="D1" s="82"/>
    </row>
    <row r="2" spans="1:19" ht="25.5" x14ac:dyDescent="0.6">
      <c r="A2" s="82" t="s">
        <v>307</v>
      </c>
      <c r="B2" s="82"/>
      <c r="C2" s="82"/>
      <c r="D2" s="82"/>
    </row>
    <row r="3" spans="1:19" ht="25.5" x14ac:dyDescent="0.6">
      <c r="A3" s="82" t="s">
        <v>308</v>
      </c>
      <c r="B3" s="82"/>
      <c r="C3" s="82"/>
      <c r="D3" s="82"/>
    </row>
    <row r="4" spans="1:19" ht="25.5" x14ac:dyDescent="0.6">
      <c r="A4" s="83" t="s">
        <v>363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x14ac:dyDescent="0.6">
      <c r="A5" s="19" t="s">
        <v>359</v>
      </c>
      <c r="B5" s="19" t="s">
        <v>364</v>
      </c>
      <c r="C5" s="19" t="s">
        <v>12</v>
      </c>
      <c r="D5" s="19" t="s">
        <v>365</v>
      </c>
      <c r="E5" s="19" t="s">
        <v>366</v>
      </c>
    </row>
    <row r="6" spans="1:19" ht="23.1" customHeight="1" x14ac:dyDescent="0.6">
      <c r="A6" s="6" t="s">
        <v>367</v>
      </c>
      <c r="B6" s="6" t="s">
        <v>368</v>
      </c>
      <c r="C6" s="7">
        <f>'درآمد سرمایه گذاری در سهام و ص '!J121</f>
        <v>1363018546043</v>
      </c>
      <c r="D6" s="7">
        <f>(Table11[[#This Row],[-3096598302560.0000]]/C10)*100</f>
        <v>72.350538157818406</v>
      </c>
      <c r="E6" s="7">
        <f>(Table11[[#This Row],[-3096598302560.0000]]/C12)*100</f>
        <v>1.8185424012289171</v>
      </c>
    </row>
    <row r="7" spans="1:19" ht="23.1" customHeight="1" x14ac:dyDescent="0.6">
      <c r="A7" s="6" t="s">
        <v>369</v>
      </c>
      <c r="B7" s="6" t="s">
        <v>370</v>
      </c>
      <c r="C7" s="7">
        <f>'درآمد سرمایه گذاری در اوراق بها'!I32</f>
        <v>455382242685</v>
      </c>
      <c r="D7" s="7">
        <f>(Table11[[#This Row],[-3096598302560.0000]]/C10)*100</f>
        <v>24.172195177698345</v>
      </c>
      <c r="E7" s="7">
        <f>(Table11[[#This Row],[-3096598302560.0000]]/C12)*100</f>
        <v>0.60757200956183011</v>
      </c>
    </row>
    <row r="8" spans="1:19" ht="23.1" customHeight="1" x14ac:dyDescent="0.6">
      <c r="A8" s="6" t="s">
        <v>371</v>
      </c>
      <c r="B8" s="6" t="s">
        <v>372</v>
      </c>
      <c r="C8" s="7">
        <f>'درآمد سپرده بانکی'!D90</f>
        <v>10792251369</v>
      </c>
      <c r="D8" s="7">
        <f>(Table11[[#This Row],[-3096598302560.0000]]/C10)*100</f>
        <v>0.57286468826739601</v>
      </c>
      <c r="E8" s="7">
        <f>(Table11[[#This Row],[-3096598302560.0000]]/C12)*100</f>
        <v>1.4399045982334104E-2</v>
      </c>
    </row>
    <row r="9" spans="1:19" ht="23.1" customHeight="1" x14ac:dyDescent="0.6">
      <c r="A9" s="6" t="s">
        <v>339</v>
      </c>
      <c r="B9" s="6" t="s">
        <v>373</v>
      </c>
      <c r="C9" s="7">
        <f>'سایر درآمدها'!C10</f>
        <v>54716300107</v>
      </c>
      <c r="D9" s="7">
        <f>(Table11[[#This Row],[-3096598302560.0000]]/C10)*100</f>
        <v>2.9044019762158526</v>
      </c>
      <c r="E9" s="7">
        <f>(Table11[[#This Row],[-3096598302560.0000]]/C12)*100</f>
        <v>7.3002610325308609E-2</v>
      </c>
    </row>
    <row r="10" spans="1:19" ht="23.1" customHeight="1" thickBot="1" x14ac:dyDescent="0.65">
      <c r="A10" s="6" t="s">
        <v>180</v>
      </c>
      <c r="B10" s="6"/>
      <c r="C10" s="42">
        <f>C9+C8+C7+C6</f>
        <v>1883909340204</v>
      </c>
      <c r="D10" s="42">
        <f>(Table11[[#This Row],[-3096598302560.0000]]/C10)*100</f>
        <v>100</v>
      </c>
      <c r="E10" s="42">
        <f>SUM(E6:E9)</f>
        <v>2.51351606709839</v>
      </c>
    </row>
    <row r="11" spans="1:19" ht="13.5" customHeight="1" thickTop="1" x14ac:dyDescent="0.6">
      <c r="A11" s="27" t="s">
        <v>181</v>
      </c>
      <c r="B11" s="28"/>
      <c r="C11" s="29"/>
      <c r="D11" s="29"/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idden="1" x14ac:dyDescent="0.6">
      <c r="C12" s="62">
        <f>' سهام و صندوق‌های سرمایه‌گذاری'!N10</f>
        <v>74951155668513</v>
      </c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r:id="rId1"/>
  <headerFooter differentOddEven="1" differentFirst="1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rightToLeft="1" zoomScale="106" zoomScaleNormal="106" workbookViewId="0">
      <selection activeCell="G61" sqref="G61"/>
    </sheetView>
  </sheetViews>
  <sheetFormatPr defaultColWidth="0" defaultRowHeight="20.25" x14ac:dyDescent="0.55000000000000004"/>
  <cols>
    <col min="1" max="1" width="31" style="23" customWidth="1"/>
    <col min="2" max="2" width="17" style="23" customWidth="1"/>
    <col min="3" max="3" width="28.28515625" style="23" customWidth="1"/>
    <col min="4" max="4" width="19.28515625" style="23" customWidth="1"/>
    <col min="5" max="5" width="18.7109375" style="23" customWidth="1"/>
    <col min="6" max="6" width="14.28515625" style="23" customWidth="1"/>
    <col min="7" max="7" width="20" style="23" customWidth="1"/>
    <col min="8" max="8" width="18.7109375" style="23" customWidth="1"/>
    <col min="9" max="9" width="16.28515625" style="23" customWidth="1"/>
    <col min="10" max="10" width="20" style="23" customWidth="1"/>
    <col min="11" max="13" width="0.7109375" style="22" customWidth="1"/>
    <col min="14" max="14" width="0" style="22" hidden="1" customWidth="1"/>
    <col min="15" max="16384" width="0" style="22" hidden="1"/>
  </cols>
  <sheetData>
    <row r="1" spans="1:13" ht="25.5" x14ac:dyDescent="0.55000000000000004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</row>
    <row r="2" spans="1:13" ht="25.5" x14ac:dyDescent="0.55000000000000004">
      <c r="A2" s="82" t="s">
        <v>307</v>
      </c>
      <c r="B2" s="82"/>
      <c r="C2" s="82"/>
      <c r="D2" s="82"/>
      <c r="E2" s="82"/>
      <c r="F2" s="82"/>
      <c r="G2" s="82"/>
      <c r="H2" s="82"/>
      <c r="I2" s="82"/>
      <c r="J2" s="82"/>
    </row>
    <row r="3" spans="1:13" ht="25.5" x14ac:dyDescent="0.55000000000000004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</row>
    <row r="4" spans="1:13" ht="25.5" x14ac:dyDescent="0.55000000000000004">
      <c r="A4" s="83" t="s">
        <v>374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6.5" customHeight="1" x14ac:dyDescent="0.55000000000000004">
      <c r="B5" s="76" t="s">
        <v>375</v>
      </c>
      <c r="C5" s="76"/>
      <c r="D5" s="76"/>
      <c r="E5" s="85" t="s">
        <v>466</v>
      </c>
      <c r="F5" s="85"/>
      <c r="G5" s="85"/>
      <c r="H5" s="85" t="s">
        <v>310</v>
      </c>
      <c r="I5" s="85"/>
      <c r="J5" s="85"/>
      <c r="K5" s="24"/>
      <c r="L5" s="24"/>
      <c r="M5" s="24"/>
    </row>
    <row r="6" spans="1:13" ht="47.25" customHeight="1" x14ac:dyDescent="0.55000000000000004">
      <c r="A6" s="25" t="s">
        <v>376</v>
      </c>
      <c r="B6" s="26" t="s">
        <v>377</v>
      </c>
      <c r="C6" s="25" t="s">
        <v>378</v>
      </c>
      <c r="D6" s="25" t="s">
        <v>379</v>
      </c>
      <c r="E6" s="25" t="s">
        <v>380</v>
      </c>
      <c r="F6" s="26" t="s">
        <v>381</v>
      </c>
      <c r="G6" s="25" t="s">
        <v>382</v>
      </c>
      <c r="H6" s="25" t="s">
        <v>380</v>
      </c>
      <c r="I6" s="25" t="s">
        <v>381</v>
      </c>
      <c r="J6" s="25" t="s">
        <v>382</v>
      </c>
    </row>
    <row r="7" spans="1:13" ht="23.1" customHeight="1" x14ac:dyDescent="0.55000000000000004">
      <c r="A7" s="6" t="s">
        <v>212</v>
      </c>
      <c r="B7" s="7" t="s">
        <v>383</v>
      </c>
      <c r="C7" s="7">
        <v>571425</v>
      </c>
      <c r="D7" s="7">
        <v>6130</v>
      </c>
      <c r="E7" s="7">
        <v>0</v>
      </c>
      <c r="F7" s="7">
        <v>0</v>
      </c>
      <c r="G7" s="7">
        <f>Table4[[#This Row],[0]]+Table4[[#This Row],[Column6]]</f>
        <v>0</v>
      </c>
      <c r="H7" s="7">
        <v>3502835250</v>
      </c>
      <c r="I7" s="7">
        <v>0</v>
      </c>
      <c r="J7" s="7">
        <f>Table4[[#This Row],[3502835250]]+Table4[[#This Row],[Column9]]</f>
        <v>3502835250</v>
      </c>
    </row>
    <row r="8" spans="1:13" ht="23.1" customHeight="1" x14ac:dyDescent="0.55000000000000004">
      <c r="A8" s="6" t="s">
        <v>262</v>
      </c>
      <c r="B8" s="7" t="s">
        <v>384</v>
      </c>
      <c r="C8" s="7">
        <v>7882734</v>
      </c>
      <c r="D8" s="7">
        <v>3370</v>
      </c>
      <c r="E8" s="7">
        <v>0</v>
      </c>
      <c r="F8" s="7">
        <v>0</v>
      </c>
      <c r="G8" s="7">
        <f>Table4[[#This Row],[0]]+Table4[[#This Row],[Column6]]</f>
        <v>0</v>
      </c>
      <c r="H8" s="7">
        <v>26564813580</v>
      </c>
      <c r="I8" s="7">
        <v>0</v>
      </c>
      <c r="J8" s="7">
        <f>Table4[[#This Row],[3502835250]]+Table4[[#This Row],[Column9]]</f>
        <v>26564813580</v>
      </c>
    </row>
    <row r="9" spans="1:13" ht="23.1" customHeight="1" x14ac:dyDescent="0.55000000000000004">
      <c r="A9" s="6" t="s">
        <v>239</v>
      </c>
      <c r="B9" s="7" t="s">
        <v>385</v>
      </c>
      <c r="C9" s="7">
        <v>4091416</v>
      </c>
      <c r="D9" s="7">
        <v>5055</v>
      </c>
      <c r="E9" s="7">
        <v>0</v>
      </c>
      <c r="F9" s="7">
        <v>0</v>
      </c>
      <c r="G9" s="7">
        <f>Table4[[#This Row],[0]]+Table4[[#This Row],[Column6]]</f>
        <v>0</v>
      </c>
      <c r="H9" s="7">
        <v>20682107880</v>
      </c>
      <c r="I9" s="7">
        <v>0</v>
      </c>
      <c r="J9" s="7">
        <f>Table4[[#This Row],[3502835250]]+Table4[[#This Row],[Column9]]</f>
        <v>20682107880</v>
      </c>
    </row>
    <row r="10" spans="1:13" ht="23.1" customHeight="1" x14ac:dyDescent="0.55000000000000004">
      <c r="A10" s="6" t="s">
        <v>238</v>
      </c>
      <c r="B10" s="7" t="s">
        <v>385</v>
      </c>
      <c r="C10" s="7">
        <v>1282154</v>
      </c>
      <c r="D10" s="7">
        <v>4430</v>
      </c>
      <c r="E10" s="7">
        <v>0</v>
      </c>
      <c r="F10" s="7">
        <v>118094037</v>
      </c>
      <c r="G10" s="7">
        <f>Table4[[#This Row],[0]]+Table4[[#This Row],[Column6]]</f>
        <v>118094037</v>
      </c>
      <c r="H10" s="7">
        <v>5679942220</v>
      </c>
      <c r="I10" s="7">
        <v>0</v>
      </c>
      <c r="J10" s="7">
        <f>Table4[[#This Row],[3502835250]]+Table4[[#This Row],[Column9]]</f>
        <v>5679942220</v>
      </c>
    </row>
    <row r="11" spans="1:13" ht="23.1" customHeight="1" x14ac:dyDescent="0.55000000000000004">
      <c r="A11" s="6" t="s">
        <v>261</v>
      </c>
      <c r="B11" s="7" t="s">
        <v>386</v>
      </c>
      <c r="C11" s="7">
        <v>150988</v>
      </c>
      <c r="D11" s="7">
        <v>11621</v>
      </c>
      <c r="E11" s="7">
        <v>0</v>
      </c>
      <c r="F11" s="7">
        <v>0</v>
      </c>
      <c r="G11" s="7">
        <f>Table4[[#This Row],[0]]+Table4[[#This Row],[Column6]]</f>
        <v>0</v>
      </c>
      <c r="H11" s="7">
        <v>1754631548</v>
      </c>
      <c r="I11" s="7">
        <v>0</v>
      </c>
      <c r="J11" s="7">
        <f>Table4[[#This Row],[3502835250]]+Table4[[#This Row],[Column9]]</f>
        <v>1754631548</v>
      </c>
    </row>
    <row r="12" spans="1:13" ht="23.1" customHeight="1" x14ac:dyDescent="0.55000000000000004">
      <c r="A12" s="6" t="s">
        <v>251</v>
      </c>
      <c r="B12" s="7" t="s">
        <v>386</v>
      </c>
      <c r="C12" s="7">
        <v>9157319</v>
      </c>
      <c r="D12" s="7">
        <v>2750</v>
      </c>
      <c r="E12" s="7">
        <v>0</v>
      </c>
      <c r="F12" s="7">
        <v>487018313</v>
      </c>
      <c r="G12" s="7">
        <f>Table4[[#This Row],[0]]+Table4[[#This Row],[Column6]]</f>
        <v>487018313</v>
      </c>
      <c r="H12" s="7">
        <v>25182627250</v>
      </c>
      <c r="I12" s="7">
        <v>-507032763</v>
      </c>
      <c r="J12" s="7">
        <f>Table4[[#This Row],[3502835250]]+Table4[[#This Row],[Column9]]</f>
        <v>24675594487</v>
      </c>
    </row>
    <row r="13" spans="1:13" ht="23.1" customHeight="1" x14ac:dyDescent="0.55000000000000004">
      <c r="A13" s="6" t="s">
        <v>213</v>
      </c>
      <c r="B13" s="7" t="s">
        <v>386</v>
      </c>
      <c r="C13" s="7">
        <v>2233516</v>
      </c>
      <c r="D13" s="7">
        <v>4864</v>
      </c>
      <c r="E13" s="7">
        <v>0</v>
      </c>
      <c r="F13" s="7">
        <v>0</v>
      </c>
      <c r="G13" s="7">
        <f>Table4[[#This Row],[0]]+Table4[[#This Row],[Column6]]</f>
        <v>0</v>
      </c>
      <c r="H13" s="7">
        <v>10863821824</v>
      </c>
      <c r="I13" s="7">
        <v>0</v>
      </c>
      <c r="J13" s="7">
        <f>Table4[[#This Row],[3502835250]]+Table4[[#This Row],[Column9]]</f>
        <v>10863821824</v>
      </c>
    </row>
    <row r="14" spans="1:13" ht="23.1" customHeight="1" x14ac:dyDescent="0.55000000000000004">
      <c r="A14" s="6" t="s">
        <v>260</v>
      </c>
      <c r="B14" s="7" t="s">
        <v>386</v>
      </c>
      <c r="C14" s="7">
        <v>6092842</v>
      </c>
      <c r="D14" s="7">
        <v>2900</v>
      </c>
      <c r="E14" s="7">
        <v>0</v>
      </c>
      <c r="F14" s="7">
        <v>328058287</v>
      </c>
      <c r="G14" s="7">
        <f>Table4[[#This Row],[0]]+Table4[[#This Row],[Column6]]</f>
        <v>328058287</v>
      </c>
      <c r="H14" s="7">
        <v>17669241800</v>
      </c>
      <c r="I14" s="7">
        <v>-708628369</v>
      </c>
      <c r="J14" s="7">
        <f>Table4[[#This Row],[3502835250]]+Table4[[#This Row],[Column9]]</f>
        <v>16960613431</v>
      </c>
    </row>
    <row r="15" spans="1:13" ht="23.1" customHeight="1" x14ac:dyDescent="0.55000000000000004">
      <c r="A15" s="6" t="s">
        <v>200</v>
      </c>
      <c r="B15" s="7" t="s">
        <v>387</v>
      </c>
      <c r="C15" s="7">
        <v>2592794</v>
      </c>
      <c r="D15" s="7">
        <v>1771</v>
      </c>
      <c r="E15" s="7">
        <v>0</v>
      </c>
      <c r="F15" s="7">
        <v>58989131</v>
      </c>
      <c r="G15" s="7">
        <f>Table4[[#This Row],[0]]+Table4[[#This Row],[Column6]]</f>
        <v>58989131</v>
      </c>
      <c r="H15" s="7">
        <v>4591838174</v>
      </c>
      <c r="I15" s="7">
        <v>0</v>
      </c>
      <c r="J15" s="7">
        <f>Table4[[#This Row],[3502835250]]+Table4[[#This Row],[Column9]]</f>
        <v>4591838174</v>
      </c>
    </row>
    <row r="16" spans="1:13" ht="23.1" customHeight="1" x14ac:dyDescent="0.55000000000000004">
      <c r="A16" s="6" t="s">
        <v>228</v>
      </c>
      <c r="B16" s="7" t="s">
        <v>388</v>
      </c>
      <c r="C16" s="7">
        <v>7665420</v>
      </c>
      <c r="D16" s="7">
        <v>2265</v>
      </c>
      <c r="E16" s="7">
        <v>0</v>
      </c>
      <c r="F16" s="7">
        <v>0</v>
      </c>
      <c r="G16" s="7">
        <f>Table4[[#This Row],[0]]+Table4[[#This Row],[Column6]]</f>
        <v>0</v>
      </c>
      <c r="H16" s="7">
        <v>17362176300</v>
      </c>
      <c r="I16" s="7">
        <v>0</v>
      </c>
      <c r="J16" s="7">
        <f>Table4[[#This Row],[3502835250]]+Table4[[#This Row],[Column9]]</f>
        <v>17362176300</v>
      </c>
    </row>
    <row r="17" spans="1:10" ht="23.1" customHeight="1" x14ac:dyDescent="0.55000000000000004">
      <c r="A17" s="6" t="s">
        <v>211</v>
      </c>
      <c r="B17" s="7" t="s">
        <v>388</v>
      </c>
      <c r="C17" s="7">
        <v>3980729</v>
      </c>
      <c r="D17" s="7">
        <v>2180</v>
      </c>
      <c r="E17" s="7">
        <v>0</v>
      </c>
      <c r="F17" s="7">
        <v>0</v>
      </c>
      <c r="G17" s="7">
        <f>Table4[[#This Row],[0]]+Table4[[#This Row],[Column6]]</f>
        <v>0</v>
      </c>
      <c r="H17" s="7">
        <v>8677989220</v>
      </c>
      <c r="I17" s="7">
        <v>0</v>
      </c>
      <c r="J17" s="7">
        <f>Table4[[#This Row],[3502835250]]+Table4[[#This Row],[Column9]]</f>
        <v>8677989220</v>
      </c>
    </row>
    <row r="18" spans="1:10" ht="23.1" customHeight="1" x14ac:dyDescent="0.55000000000000004">
      <c r="A18" s="6" t="s">
        <v>207</v>
      </c>
      <c r="B18" s="7" t="s">
        <v>389</v>
      </c>
      <c r="C18" s="7">
        <v>2197672</v>
      </c>
      <c r="D18" s="7">
        <v>5165</v>
      </c>
      <c r="E18" s="7">
        <v>0</v>
      </c>
      <c r="F18" s="7">
        <v>0</v>
      </c>
      <c r="G18" s="7">
        <f>Table4[[#This Row],[0]]+Table4[[#This Row],[Column6]]</f>
        <v>0</v>
      </c>
      <c r="H18" s="7">
        <v>11350975880</v>
      </c>
      <c r="I18" s="7">
        <v>0</v>
      </c>
      <c r="J18" s="7">
        <f>Table4[[#This Row],[3502835250]]+Table4[[#This Row],[Column9]]</f>
        <v>11350975880</v>
      </c>
    </row>
    <row r="19" spans="1:10" ht="23.1" customHeight="1" x14ac:dyDescent="0.55000000000000004">
      <c r="A19" s="6" t="s">
        <v>390</v>
      </c>
      <c r="B19" s="7" t="s">
        <v>391</v>
      </c>
      <c r="C19" s="7">
        <v>1280001</v>
      </c>
      <c r="D19" s="7">
        <v>847</v>
      </c>
      <c r="E19" s="7">
        <v>0</v>
      </c>
      <c r="F19" s="7">
        <v>0</v>
      </c>
      <c r="G19" s="7">
        <f>Table4[[#This Row],[0]]+Table4[[#This Row],[Column6]]</f>
        <v>0</v>
      </c>
      <c r="H19" s="7">
        <v>1084160847</v>
      </c>
      <c r="I19" s="7">
        <v>0</v>
      </c>
      <c r="J19" s="7">
        <f>Table4[[#This Row],[3502835250]]+Table4[[#This Row],[Column9]]</f>
        <v>1084160847</v>
      </c>
    </row>
    <row r="20" spans="1:10" ht="23.1" customHeight="1" x14ac:dyDescent="0.55000000000000004">
      <c r="A20" s="6" t="s">
        <v>234</v>
      </c>
      <c r="B20" s="7" t="s">
        <v>392</v>
      </c>
      <c r="C20" s="7">
        <v>3176282</v>
      </c>
      <c r="D20" s="7">
        <v>3530</v>
      </c>
      <c r="E20" s="7">
        <v>0</v>
      </c>
      <c r="F20" s="7">
        <v>208174177</v>
      </c>
      <c r="G20" s="7">
        <f>Table4[[#This Row],[0]]+Table4[[#This Row],[Column6]]</f>
        <v>208174177</v>
      </c>
      <c r="H20" s="7">
        <v>11212275460</v>
      </c>
      <c r="I20" s="7">
        <v>-449670482</v>
      </c>
      <c r="J20" s="7">
        <f>Table4[[#This Row],[3502835250]]+Table4[[#This Row],[Column9]]</f>
        <v>10762604978</v>
      </c>
    </row>
    <row r="21" spans="1:10" ht="23.1" customHeight="1" x14ac:dyDescent="0.55000000000000004">
      <c r="A21" s="6" t="s">
        <v>197</v>
      </c>
      <c r="B21" s="7" t="s">
        <v>392</v>
      </c>
      <c r="C21" s="7">
        <v>15053521</v>
      </c>
      <c r="D21" s="7">
        <v>2250</v>
      </c>
      <c r="E21" s="7">
        <v>0</v>
      </c>
      <c r="F21" s="7">
        <v>681030970</v>
      </c>
      <c r="G21" s="7">
        <f>Table4[[#This Row],[0]]+Table4[[#This Row],[Column6]]</f>
        <v>681030970</v>
      </c>
      <c r="H21" s="7">
        <v>33870422250</v>
      </c>
      <c r="I21" s="7">
        <v>-23183041</v>
      </c>
      <c r="J21" s="7">
        <f>Table4[[#This Row],[3502835250]]+Table4[[#This Row],[Column9]]</f>
        <v>33847239209</v>
      </c>
    </row>
    <row r="22" spans="1:10" ht="23.1" customHeight="1" x14ac:dyDescent="0.55000000000000004">
      <c r="A22" s="6" t="s">
        <v>231</v>
      </c>
      <c r="B22" s="7" t="s">
        <v>393</v>
      </c>
      <c r="C22" s="7">
        <v>1091616</v>
      </c>
      <c r="D22" s="7">
        <v>7554</v>
      </c>
      <c r="E22" s="7">
        <v>0</v>
      </c>
      <c r="F22" s="7">
        <v>0</v>
      </c>
      <c r="G22" s="7">
        <f>Table4[[#This Row],[0]]+Table4[[#This Row],[Column6]]</f>
        <v>0</v>
      </c>
      <c r="H22" s="7">
        <v>8246067264</v>
      </c>
      <c r="I22" s="7">
        <v>0</v>
      </c>
      <c r="J22" s="7">
        <f>Table4[[#This Row],[3502835250]]+Table4[[#This Row],[Column9]]</f>
        <v>8246067264</v>
      </c>
    </row>
    <row r="23" spans="1:10" ht="23.1" customHeight="1" x14ac:dyDescent="0.55000000000000004">
      <c r="A23" s="6" t="s">
        <v>248</v>
      </c>
      <c r="B23" s="7" t="s">
        <v>394</v>
      </c>
      <c r="C23" s="7">
        <v>8997016</v>
      </c>
      <c r="D23" s="7">
        <v>4397</v>
      </c>
      <c r="E23" s="7">
        <v>0</v>
      </c>
      <c r="F23" s="7">
        <v>0</v>
      </c>
      <c r="G23" s="7">
        <f>Table4[[#This Row],[0]]+Table4[[#This Row],[Column6]]</f>
        <v>0</v>
      </c>
      <c r="H23" s="7">
        <v>39559879352</v>
      </c>
      <c r="I23" s="7">
        <v>0</v>
      </c>
      <c r="J23" s="7">
        <f>Table4[[#This Row],[3502835250]]+Table4[[#This Row],[Column9]]</f>
        <v>39559879352</v>
      </c>
    </row>
    <row r="24" spans="1:10" ht="23.1" customHeight="1" x14ac:dyDescent="0.55000000000000004">
      <c r="A24" s="6" t="s">
        <v>269</v>
      </c>
      <c r="B24" s="7" t="s">
        <v>394</v>
      </c>
      <c r="C24" s="7">
        <v>3862291</v>
      </c>
      <c r="D24" s="7">
        <v>700</v>
      </c>
      <c r="E24" s="7">
        <v>0</v>
      </c>
      <c r="F24" s="7">
        <v>50196811</v>
      </c>
      <c r="G24" s="7">
        <f>Table4[[#This Row],[0]]+Table4[[#This Row],[Column6]]</f>
        <v>50196811</v>
      </c>
      <c r="H24" s="7">
        <v>2703603700</v>
      </c>
      <c r="I24" s="7">
        <v>-108428551</v>
      </c>
      <c r="J24" s="7">
        <f>Table4[[#This Row],[3502835250]]+Table4[[#This Row],[Column9]]</f>
        <v>2595175149</v>
      </c>
    </row>
    <row r="25" spans="1:10" ht="23.1" customHeight="1" x14ac:dyDescent="0.55000000000000004">
      <c r="A25" s="6" t="s">
        <v>265</v>
      </c>
      <c r="B25" s="7" t="s">
        <v>395</v>
      </c>
      <c r="C25" s="7">
        <v>3536</v>
      </c>
      <c r="D25" s="7">
        <v>5614</v>
      </c>
      <c r="E25" s="7">
        <v>0</v>
      </c>
      <c r="F25" s="7">
        <v>0</v>
      </c>
      <c r="G25" s="7">
        <f>Table4[[#This Row],[0]]+Table4[[#This Row],[Column6]]</f>
        <v>0</v>
      </c>
      <c r="H25" s="7">
        <v>19851104</v>
      </c>
      <c r="I25" s="7">
        <v>0</v>
      </c>
      <c r="J25" s="7">
        <f>Table4[[#This Row],[3502835250]]+Table4[[#This Row],[Column9]]</f>
        <v>19851104</v>
      </c>
    </row>
    <row r="26" spans="1:10" ht="23.1" customHeight="1" x14ac:dyDescent="0.55000000000000004">
      <c r="A26" s="6" t="s">
        <v>252</v>
      </c>
      <c r="B26" s="7" t="s">
        <v>396</v>
      </c>
      <c r="C26" s="7">
        <v>199481490</v>
      </c>
      <c r="D26" s="7">
        <v>980</v>
      </c>
      <c r="E26" s="7">
        <v>0</v>
      </c>
      <c r="F26" s="7">
        <v>0</v>
      </c>
      <c r="G26" s="7">
        <f>Table4[[#This Row],[0]]+Table4[[#This Row],[Column6]]</f>
        <v>0</v>
      </c>
      <c r="H26" s="7">
        <v>195491860200</v>
      </c>
      <c r="I26" s="7">
        <v>0</v>
      </c>
      <c r="J26" s="7">
        <f>Table4[[#This Row],[3502835250]]+Table4[[#This Row],[Column9]]</f>
        <v>195491860200</v>
      </c>
    </row>
    <row r="27" spans="1:10" ht="23.1" customHeight="1" x14ac:dyDescent="0.55000000000000004">
      <c r="A27" s="6" t="s">
        <v>198</v>
      </c>
      <c r="B27" s="7" t="s">
        <v>396</v>
      </c>
      <c r="C27" s="7">
        <v>16014337</v>
      </c>
      <c r="D27" s="7">
        <v>40</v>
      </c>
      <c r="E27" s="7">
        <v>0</v>
      </c>
      <c r="F27" s="7">
        <v>0</v>
      </c>
      <c r="G27" s="7">
        <f>Table4[[#This Row],[0]]+Table4[[#This Row],[Column6]]</f>
        <v>0</v>
      </c>
      <c r="H27" s="7">
        <v>640573480</v>
      </c>
      <c r="I27" s="7">
        <v>0</v>
      </c>
      <c r="J27" s="7">
        <f>Table4[[#This Row],[3502835250]]+Table4[[#This Row],[Column9]]</f>
        <v>640573480</v>
      </c>
    </row>
    <row r="28" spans="1:10" ht="23.1" customHeight="1" x14ac:dyDescent="0.55000000000000004">
      <c r="A28" s="6" t="s">
        <v>202</v>
      </c>
      <c r="B28" s="7" t="s">
        <v>397</v>
      </c>
      <c r="C28" s="7">
        <v>6382901</v>
      </c>
      <c r="D28" s="7">
        <v>3360</v>
      </c>
      <c r="E28" s="7">
        <v>0</v>
      </c>
      <c r="F28" s="7">
        <v>0</v>
      </c>
      <c r="G28" s="7">
        <f>Table4[[#This Row],[0]]+Table4[[#This Row],[Column6]]</f>
        <v>0</v>
      </c>
      <c r="H28" s="7">
        <v>21446547360</v>
      </c>
      <c r="I28" s="7">
        <v>0</v>
      </c>
      <c r="J28" s="7">
        <f>Table4[[#This Row],[3502835250]]+Table4[[#This Row],[Column9]]</f>
        <v>21446547360</v>
      </c>
    </row>
    <row r="29" spans="1:10" ht="23.1" customHeight="1" x14ac:dyDescent="0.55000000000000004">
      <c r="A29" s="6" t="s">
        <v>246</v>
      </c>
      <c r="B29" s="7" t="s">
        <v>396</v>
      </c>
      <c r="C29" s="7">
        <v>5673657</v>
      </c>
      <c r="D29" s="7">
        <v>3000</v>
      </c>
      <c r="E29" s="7">
        <v>0</v>
      </c>
      <c r="F29" s="7">
        <v>310338546</v>
      </c>
      <c r="G29" s="7">
        <f>Table4[[#This Row],[0]]+Table4[[#This Row],[Column6]]</f>
        <v>310338546</v>
      </c>
      <c r="H29" s="7">
        <v>17020971000</v>
      </c>
      <c r="I29" s="7">
        <v>-831643534</v>
      </c>
      <c r="J29" s="7">
        <f>Table4[[#This Row],[3502835250]]+Table4[[#This Row],[Column9]]</f>
        <v>16189327466</v>
      </c>
    </row>
    <row r="30" spans="1:10" ht="23.1" customHeight="1" x14ac:dyDescent="0.55000000000000004">
      <c r="A30" s="6" t="s">
        <v>244</v>
      </c>
      <c r="B30" s="7" t="s">
        <v>397</v>
      </c>
      <c r="C30" s="7">
        <v>911374</v>
      </c>
      <c r="D30" s="7">
        <v>740</v>
      </c>
      <c r="E30" s="7">
        <v>0</v>
      </c>
      <c r="F30" s="7">
        <v>12061843</v>
      </c>
      <c r="G30" s="7">
        <f>Table4[[#This Row],[0]]+Table4[[#This Row],[Column6]]</f>
        <v>12061843</v>
      </c>
      <c r="H30" s="7">
        <v>674416760</v>
      </c>
      <c r="I30" s="7">
        <v>-39159683</v>
      </c>
      <c r="J30" s="7">
        <f>Table4[[#This Row],[3502835250]]+Table4[[#This Row],[Column9]]</f>
        <v>635257077</v>
      </c>
    </row>
    <row r="31" spans="1:10" ht="23.1" customHeight="1" x14ac:dyDescent="0.55000000000000004">
      <c r="A31" s="6" t="s">
        <v>236</v>
      </c>
      <c r="B31" s="7" t="s">
        <v>397</v>
      </c>
      <c r="C31" s="7">
        <v>9470475</v>
      </c>
      <c r="D31" s="7">
        <v>1170</v>
      </c>
      <c r="E31" s="7">
        <v>0</v>
      </c>
      <c r="F31" s="7">
        <v>205726730</v>
      </c>
      <c r="G31" s="7">
        <f>Table4[[#This Row],[0]]+Table4[[#This Row],[Column6]]</f>
        <v>205726730</v>
      </c>
      <c r="H31" s="7">
        <v>11080455750</v>
      </c>
      <c r="I31" s="7">
        <v>-444383827</v>
      </c>
      <c r="J31" s="7">
        <f>Table4[[#This Row],[3502835250]]+Table4[[#This Row],[Column9]]</f>
        <v>10636071923</v>
      </c>
    </row>
    <row r="32" spans="1:10" ht="23.1" customHeight="1" x14ac:dyDescent="0.55000000000000004">
      <c r="A32" s="6" t="s">
        <v>218</v>
      </c>
      <c r="B32" s="7" t="s">
        <v>398</v>
      </c>
      <c r="C32" s="7">
        <v>11615467</v>
      </c>
      <c r="D32" s="7">
        <v>2800</v>
      </c>
      <c r="E32" s="7">
        <v>0</v>
      </c>
      <c r="F32" s="7">
        <v>0</v>
      </c>
      <c r="G32" s="7">
        <f>Table4[[#This Row],[0]]+Table4[[#This Row],[Column6]]</f>
        <v>0</v>
      </c>
      <c r="H32" s="7">
        <v>32523307600</v>
      </c>
      <c r="I32" s="7">
        <v>0</v>
      </c>
      <c r="J32" s="7">
        <f>Table4[[#This Row],[3502835250]]+Table4[[#This Row],[Column9]]</f>
        <v>32523307600</v>
      </c>
    </row>
    <row r="33" spans="1:10" ht="23.1" customHeight="1" x14ac:dyDescent="0.55000000000000004">
      <c r="A33" s="6" t="s">
        <v>267</v>
      </c>
      <c r="B33" s="7" t="s">
        <v>398</v>
      </c>
      <c r="C33" s="7">
        <v>2846242</v>
      </c>
      <c r="D33" s="7">
        <v>3456</v>
      </c>
      <c r="E33" s="7">
        <v>0</v>
      </c>
      <c r="F33" s="7">
        <v>0</v>
      </c>
      <c r="G33" s="7">
        <f>Table4[[#This Row],[0]]+Table4[[#This Row],[Column6]]</f>
        <v>0</v>
      </c>
      <c r="H33" s="7">
        <v>9836612352</v>
      </c>
      <c r="I33" s="7">
        <v>0</v>
      </c>
      <c r="J33" s="7">
        <f>Table4[[#This Row],[3502835250]]+Table4[[#This Row],[Column9]]</f>
        <v>9836612352</v>
      </c>
    </row>
    <row r="34" spans="1:10" ht="23.1" customHeight="1" x14ac:dyDescent="0.55000000000000004">
      <c r="A34" s="6" t="s">
        <v>233</v>
      </c>
      <c r="B34" s="7" t="s">
        <v>398</v>
      </c>
      <c r="C34" s="7">
        <v>9031424</v>
      </c>
      <c r="D34" s="7">
        <v>1010</v>
      </c>
      <c r="E34" s="7">
        <v>0</v>
      </c>
      <c r="F34" s="7">
        <v>211424047</v>
      </c>
      <c r="G34" s="7">
        <f>Table4[[#This Row],[0]]+Table4[[#This Row],[Column6]]</f>
        <v>211424047</v>
      </c>
      <c r="H34" s="7">
        <v>11387313680</v>
      </c>
      <c r="I34" s="7">
        <v>-456690424</v>
      </c>
      <c r="J34" s="7">
        <f>Table4[[#This Row],[3502835250]]+Table4[[#This Row],[Column9]]</f>
        <v>10930623256</v>
      </c>
    </row>
    <row r="35" spans="1:10" ht="23.1" customHeight="1" x14ac:dyDescent="0.55000000000000004">
      <c r="A35" s="6" t="s">
        <v>194</v>
      </c>
      <c r="B35" s="7" t="s">
        <v>399</v>
      </c>
      <c r="C35" s="7">
        <v>5017303</v>
      </c>
      <c r="D35" s="7">
        <v>2050</v>
      </c>
      <c r="E35" s="7">
        <v>0</v>
      </c>
      <c r="F35" s="7">
        <v>198651314</v>
      </c>
      <c r="G35" s="7">
        <f>Table4[[#This Row],[0]]+Table4[[#This Row],[Column6]]</f>
        <v>198651314</v>
      </c>
      <c r="H35" s="7">
        <v>10285471150</v>
      </c>
      <c r="I35" s="7">
        <v>-213849501</v>
      </c>
      <c r="J35" s="7">
        <f>Table4[[#This Row],[3502835250]]+Table4[[#This Row],[Column9]]</f>
        <v>10071621649</v>
      </c>
    </row>
    <row r="36" spans="1:10" ht="23.1" customHeight="1" x14ac:dyDescent="0.55000000000000004">
      <c r="A36" s="6" t="s">
        <v>219</v>
      </c>
      <c r="B36" s="7" t="s">
        <v>400</v>
      </c>
      <c r="C36" s="7">
        <v>6812478</v>
      </c>
      <c r="D36" s="7">
        <v>2780</v>
      </c>
      <c r="E36" s="7">
        <v>0</v>
      </c>
      <c r="F36" s="7">
        <v>633696052</v>
      </c>
      <c r="G36" s="7">
        <f>Table4[[#This Row],[0]]+Table4[[#This Row],[Column6]]</f>
        <v>633696052</v>
      </c>
      <c r="H36" s="7">
        <v>18938688840</v>
      </c>
      <c r="I36" s="7">
        <v>-477471378</v>
      </c>
      <c r="J36" s="7">
        <f>Table4[[#This Row],[3502835250]]+Table4[[#This Row],[Column9]]</f>
        <v>18461217462</v>
      </c>
    </row>
    <row r="37" spans="1:10" ht="23.1" customHeight="1" x14ac:dyDescent="0.55000000000000004">
      <c r="A37" s="6" t="s">
        <v>222</v>
      </c>
      <c r="B37" s="7" t="s">
        <v>401</v>
      </c>
      <c r="C37" s="7">
        <v>75832330</v>
      </c>
      <c r="D37" s="7">
        <v>3200</v>
      </c>
      <c r="E37" s="7">
        <v>0</v>
      </c>
      <c r="F37" s="7">
        <v>3726006434</v>
      </c>
      <c r="G37" s="7">
        <f>Table4[[#This Row],[0]]+Table4[[#This Row],[Column6]]</f>
        <v>3726006434</v>
      </c>
      <c r="H37" s="7">
        <v>242663456000</v>
      </c>
      <c r="I37" s="7">
        <v>-3879129987</v>
      </c>
      <c r="J37" s="7">
        <f>Table4[[#This Row],[3502835250]]+Table4[[#This Row],[Column9]]</f>
        <v>238784326013</v>
      </c>
    </row>
    <row r="38" spans="1:10" ht="23.1" customHeight="1" x14ac:dyDescent="0.55000000000000004">
      <c r="A38" s="6" t="s">
        <v>224</v>
      </c>
      <c r="B38" s="7" t="s">
        <v>401</v>
      </c>
      <c r="C38" s="7">
        <v>11272747</v>
      </c>
      <c r="D38" s="7">
        <v>3840</v>
      </c>
      <c r="E38" s="7">
        <v>0</v>
      </c>
      <c r="F38" s="7">
        <v>796423905</v>
      </c>
      <c r="G38" s="7">
        <f>Table4[[#This Row],[0]]+Table4[[#This Row],[Column6]]</f>
        <v>796423905</v>
      </c>
      <c r="H38" s="7">
        <v>43287348480</v>
      </c>
      <c r="I38" s="7">
        <v>-1926400325</v>
      </c>
      <c r="J38" s="7">
        <f>Table4[[#This Row],[3502835250]]+Table4[[#This Row],[Column9]]</f>
        <v>41360948155</v>
      </c>
    </row>
    <row r="39" spans="1:10" ht="23.1" customHeight="1" x14ac:dyDescent="0.55000000000000004">
      <c r="A39" s="6" t="s">
        <v>264</v>
      </c>
      <c r="B39" s="7" t="s">
        <v>401</v>
      </c>
      <c r="C39" s="7">
        <v>5961820</v>
      </c>
      <c r="D39" s="7">
        <v>87</v>
      </c>
      <c r="E39" s="7">
        <v>0</v>
      </c>
      <c r="F39" s="7">
        <v>9630110</v>
      </c>
      <c r="G39" s="7">
        <f>Table4[[#This Row],[0]]+Table4[[#This Row],[Column6]]</f>
        <v>9630110</v>
      </c>
      <c r="H39" s="7">
        <v>518678340</v>
      </c>
      <c r="I39" s="7">
        <v>-20801695</v>
      </c>
      <c r="J39" s="7">
        <f>Table4[[#This Row],[3502835250]]+Table4[[#This Row],[Column9]]</f>
        <v>497876645</v>
      </c>
    </row>
    <row r="40" spans="1:10" ht="23.1" customHeight="1" x14ac:dyDescent="0.55000000000000004">
      <c r="A40" s="6" t="s">
        <v>271</v>
      </c>
      <c r="B40" s="7" t="s">
        <v>402</v>
      </c>
      <c r="C40" s="7">
        <v>6256914</v>
      </c>
      <c r="D40" s="7">
        <v>3910</v>
      </c>
      <c r="E40" s="7">
        <v>0</v>
      </c>
      <c r="F40" s="7">
        <v>399995809</v>
      </c>
      <c r="G40" s="7">
        <f>Table4[[#This Row],[0]]+Table4[[#This Row],[Column6]]</f>
        <v>399995809</v>
      </c>
      <c r="H40" s="7">
        <v>24464533740</v>
      </c>
      <c r="I40" s="7">
        <v>-430598228</v>
      </c>
      <c r="J40" s="7">
        <f>Table4[[#This Row],[3502835250]]+Table4[[#This Row],[Column9]]</f>
        <v>24033935512</v>
      </c>
    </row>
    <row r="41" spans="1:10" ht="23.1" customHeight="1" x14ac:dyDescent="0.55000000000000004">
      <c r="A41" s="6" t="s">
        <v>254</v>
      </c>
      <c r="B41" s="7" t="s">
        <v>403</v>
      </c>
      <c r="C41" s="7">
        <v>10758096</v>
      </c>
      <c r="D41" s="7">
        <v>14350</v>
      </c>
      <c r="E41" s="7">
        <v>0</v>
      </c>
      <c r="F41" s="7">
        <v>0</v>
      </c>
      <c r="G41" s="7">
        <f>Table4[[#This Row],[0]]+Table4[[#This Row],[Column6]]</f>
        <v>0</v>
      </c>
      <c r="H41" s="7">
        <v>154378677600</v>
      </c>
      <c r="I41" s="7">
        <v>0</v>
      </c>
      <c r="J41" s="7">
        <f>Table4[[#This Row],[3502835250]]+Table4[[#This Row],[Column9]]</f>
        <v>154378677600</v>
      </c>
    </row>
    <row r="42" spans="1:10" ht="23.1" customHeight="1" x14ac:dyDescent="0.55000000000000004">
      <c r="A42" s="6" t="s">
        <v>258</v>
      </c>
      <c r="B42" s="7" t="s">
        <v>403</v>
      </c>
      <c r="C42" s="7">
        <v>7127500</v>
      </c>
      <c r="D42" s="7">
        <v>4500</v>
      </c>
      <c r="E42" s="7">
        <v>0</v>
      </c>
      <c r="F42" s="7">
        <v>619465312</v>
      </c>
      <c r="G42" s="7">
        <f>Table4[[#This Row],[0]]+Table4[[#This Row],[Column6]]</f>
        <v>619465312</v>
      </c>
      <c r="H42" s="7">
        <v>32073750000</v>
      </c>
      <c r="I42" s="7">
        <v>-666858652</v>
      </c>
      <c r="J42" s="7">
        <f>Table4[[#This Row],[3502835250]]+Table4[[#This Row],[Column9]]</f>
        <v>31406891348</v>
      </c>
    </row>
    <row r="43" spans="1:10" ht="23.1" customHeight="1" x14ac:dyDescent="0.55000000000000004">
      <c r="A43" s="6" t="s">
        <v>215</v>
      </c>
      <c r="B43" s="7" t="s">
        <v>403</v>
      </c>
      <c r="C43" s="7">
        <v>18470752</v>
      </c>
      <c r="D43" s="7">
        <v>3410</v>
      </c>
      <c r="E43" s="7">
        <v>0</v>
      </c>
      <c r="F43" s="7">
        <v>0</v>
      </c>
      <c r="G43" s="7">
        <f>Table4[[#This Row],[0]]+Table4[[#This Row],[Column6]]</f>
        <v>0</v>
      </c>
      <c r="H43" s="7">
        <v>62985264320</v>
      </c>
      <c r="I43" s="7">
        <v>0</v>
      </c>
      <c r="J43" s="7">
        <f>Table4[[#This Row],[3502835250]]+Table4[[#This Row],[Column9]]</f>
        <v>62985264320</v>
      </c>
    </row>
    <row r="44" spans="1:10" ht="23.1" customHeight="1" x14ac:dyDescent="0.55000000000000004">
      <c r="A44" s="6" t="s">
        <v>220</v>
      </c>
      <c r="B44" s="7" t="s">
        <v>403</v>
      </c>
      <c r="C44" s="7">
        <v>6781661</v>
      </c>
      <c r="D44" s="7">
        <v>140</v>
      </c>
      <c r="E44" s="7">
        <v>0</v>
      </c>
      <c r="F44" s="7">
        <v>18859476</v>
      </c>
      <c r="G44" s="7">
        <f>Table4[[#This Row],[0]]+Table4[[#This Row],[Column6]]</f>
        <v>18859476</v>
      </c>
      <c r="H44" s="7">
        <v>949432540</v>
      </c>
      <c r="I44" s="7">
        <v>-6458725</v>
      </c>
      <c r="J44" s="7">
        <f>Table4[[#This Row],[3502835250]]+Table4[[#This Row],[Column9]]</f>
        <v>942973815</v>
      </c>
    </row>
    <row r="45" spans="1:10" ht="23.1" customHeight="1" x14ac:dyDescent="0.55000000000000004">
      <c r="A45" s="6" t="s">
        <v>253</v>
      </c>
      <c r="B45" s="7" t="s">
        <v>404</v>
      </c>
      <c r="C45" s="7">
        <v>5647657</v>
      </c>
      <c r="D45" s="7">
        <v>6730</v>
      </c>
      <c r="E45" s="7">
        <v>0</v>
      </c>
      <c r="F45" s="7">
        <v>706613941</v>
      </c>
      <c r="G45" s="7">
        <f>Table4[[#This Row],[0]]+Table4[[#This Row],[Column6]]</f>
        <v>706613941</v>
      </c>
      <c r="H45" s="7">
        <v>38008731610</v>
      </c>
      <c r="I45" s="7">
        <v>-1500344669</v>
      </c>
      <c r="J45" s="7">
        <f>Table4[[#This Row],[3502835250]]+Table4[[#This Row],[Column9]]</f>
        <v>36508386941</v>
      </c>
    </row>
    <row r="46" spans="1:10" ht="23.1" customHeight="1" x14ac:dyDescent="0.55000000000000004">
      <c r="A46" s="6" t="s">
        <v>230</v>
      </c>
      <c r="B46" s="7" t="s">
        <v>405</v>
      </c>
      <c r="C46" s="7">
        <v>3986178</v>
      </c>
      <c r="D46" s="7">
        <v>4240</v>
      </c>
      <c r="E46" s="7">
        <v>0</v>
      </c>
      <c r="F46" s="7">
        <v>314210988</v>
      </c>
      <c r="G46" s="7">
        <f>Table4[[#This Row],[0]]+Table4[[#This Row],[Column6]]</f>
        <v>314210988</v>
      </c>
      <c r="H46" s="7">
        <v>16901394720</v>
      </c>
      <c r="I46" s="7">
        <v>-667160318</v>
      </c>
      <c r="J46" s="7">
        <f>Table4[[#This Row],[3502835250]]+Table4[[#This Row],[Column9]]</f>
        <v>16234234402</v>
      </c>
    </row>
    <row r="47" spans="1:10" ht="23.1" customHeight="1" x14ac:dyDescent="0.55000000000000004">
      <c r="A47" s="6" t="s">
        <v>259</v>
      </c>
      <c r="B47" s="7" t="s">
        <v>406</v>
      </c>
      <c r="C47" s="7">
        <v>3166141</v>
      </c>
      <c r="D47" s="7">
        <v>400</v>
      </c>
      <c r="E47" s="7">
        <v>0</v>
      </c>
      <c r="F47" s="7">
        <v>22621463</v>
      </c>
      <c r="G47" s="7">
        <f>Table4[[#This Row],[0]]+Table4[[#This Row],[Column6]]</f>
        <v>22621463</v>
      </c>
      <c r="H47" s="7">
        <v>1266456400</v>
      </c>
      <c r="I47" s="7">
        <v>-74305308</v>
      </c>
      <c r="J47" s="7">
        <f>Table4[[#This Row],[3502835250]]+Table4[[#This Row],[Column9]]</f>
        <v>1192151092</v>
      </c>
    </row>
    <row r="48" spans="1:10" ht="23.1" customHeight="1" x14ac:dyDescent="0.55000000000000004">
      <c r="A48" s="6" t="s">
        <v>240</v>
      </c>
      <c r="B48" s="7" t="s">
        <v>401</v>
      </c>
      <c r="C48" s="7">
        <v>13932980</v>
      </c>
      <c r="D48" s="7">
        <v>735</v>
      </c>
      <c r="E48" s="7">
        <v>0</v>
      </c>
      <c r="F48" s="7">
        <v>185517588</v>
      </c>
      <c r="G48" s="7">
        <f>Table4[[#This Row],[0]]+Table4[[#This Row],[Column6]]</f>
        <v>185517588</v>
      </c>
      <c r="H48" s="7">
        <v>10240740300</v>
      </c>
      <c r="I48" s="7">
        <v>-531986509</v>
      </c>
      <c r="J48" s="7">
        <f>Table4[[#This Row],[3502835250]]+Table4[[#This Row],[Column9]]</f>
        <v>9708753791</v>
      </c>
    </row>
    <row r="49" spans="1:10" ht="23.1" customHeight="1" x14ac:dyDescent="0.55000000000000004">
      <c r="A49" s="6" t="s">
        <v>272</v>
      </c>
      <c r="B49" s="7" t="s">
        <v>407</v>
      </c>
      <c r="C49" s="7">
        <v>5886758</v>
      </c>
      <c r="D49" s="7">
        <v>13600</v>
      </c>
      <c r="E49" s="7">
        <v>0</v>
      </c>
      <c r="F49" s="7">
        <v>0</v>
      </c>
      <c r="G49" s="7">
        <f>Table4[[#This Row],[0]]+Table4[[#This Row],[Column6]]</f>
        <v>0</v>
      </c>
      <c r="H49" s="7">
        <v>80059908800</v>
      </c>
      <c r="I49" s="7">
        <v>0</v>
      </c>
      <c r="J49" s="7">
        <f>Table4[[#This Row],[3502835250]]+Table4[[#This Row],[Column9]]</f>
        <v>80059908800</v>
      </c>
    </row>
    <row r="50" spans="1:10" ht="23.1" customHeight="1" x14ac:dyDescent="0.55000000000000004">
      <c r="A50" s="6" t="s">
        <v>205</v>
      </c>
      <c r="B50" s="7" t="s">
        <v>407</v>
      </c>
      <c r="C50" s="7">
        <v>85993192</v>
      </c>
      <c r="D50" s="7">
        <v>362</v>
      </c>
      <c r="E50" s="7">
        <v>0</v>
      </c>
      <c r="F50" s="7">
        <v>535998764</v>
      </c>
      <c r="G50" s="7">
        <f>Table4[[#This Row],[0]]+Table4[[#This Row],[Column6]]</f>
        <v>535998764</v>
      </c>
      <c r="H50" s="7">
        <v>31129535504</v>
      </c>
      <c r="I50" s="7">
        <v>-2364268519</v>
      </c>
      <c r="J50" s="7">
        <f>Table4[[#This Row],[3502835250]]+Table4[[#This Row],[Column9]]</f>
        <v>28765266985</v>
      </c>
    </row>
    <row r="51" spans="1:10" ht="23.1" customHeight="1" x14ac:dyDescent="0.55000000000000004">
      <c r="A51" s="6" t="s">
        <v>241</v>
      </c>
      <c r="B51" s="7" t="s">
        <v>407</v>
      </c>
      <c r="C51" s="7">
        <v>278009140</v>
      </c>
      <c r="D51" s="7">
        <v>1485</v>
      </c>
      <c r="E51" s="7">
        <v>0</v>
      </c>
      <c r="F51" s="7">
        <v>0</v>
      </c>
      <c r="G51" s="7">
        <f>Table4[[#This Row],[0]]+Table4[[#This Row],[Column6]]</f>
        <v>0</v>
      </c>
      <c r="H51" s="7">
        <v>412843572900</v>
      </c>
      <c r="I51" s="7">
        <v>0</v>
      </c>
      <c r="J51" s="7">
        <f>Table4[[#This Row],[3502835250]]+Table4[[#This Row],[Column9]]</f>
        <v>412843572900</v>
      </c>
    </row>
    <row r="52" spans="1:10" ht="23.1" customHeight="1" x14ac:dyDescent="0.55000000000000004">
      <c r="A52" s="6" t="s">
        <v>195</v>
      </c>
      <c r="B52" s="7" t="s">
        <v>408</v>
      </c>
      <c r="C52" s="7">
        <v>50572</v>
      </c>
      <c r="D52" s="7">
        <v>1800</v>
      </c>
      <c r="E52" s="7">
        <v>0</v>
      </c>
      <c r="F52" s="7">
        <v>1583222</v>
      </c>
      <c r="G52" s="7">
        <f>Table4[[#This Row],[0]]+Table4[[#This Row],[Column6]]</f>
        <v>1583222</v>
      </c>
      <c r="H52" s="7">
        <v>91029600</v>
      </c>
      <c r="I52" s="7">
        <v>-6485569</v>
      </c>
      <c r="J52" s="7">
        <f>Table4[[#This Row],[3502835250]]+Table4[[#This Row],[Column9]]</f>
        <v>84544031</v>
      </c>
    </row>
    <row r="53" spans="1:10" ht="23.1" customHeight="1" x14ac:dyDescent="0.55000000000000004">
      <c r="A53" s="6" t="s">
        <v>263</v>
      </c>
      <c r="B53" s="7" t="s">
        <v>409</v>
      </c>
      <c r="C53" s="7">
        <v>3526771</v>
      </c>
      <c r="D53" s="7">
        <v>3120</v>
      </c>
      <c r="E53" s="7">
        <v>0</v>
      </c>
      <c r="F53" s="7">
        <v>193077175</v>
      </c>
      <c r="G53" s="7">
        <f>Table4[[#This Row],[0]]+Table4[[#This Row],[Column6]]</f>
        <v>193077175</v>
      </c>
      <c r="H53" s="7">
        <v>11003525520</v>
      </c>
      <c r="I53" s="7">
        <v>-738255706</v>
      </c>
      <c r="J53" s="7">
        <f>Table4[[#This Row],[3502835250]]+Table4[[#This Row],[Column9]]</f>
        <v>10265269814</v>
      </c>
    </row>
    <row r="54" spans="1:10" ht="23.1" customHeight="1" x14ac:dyDescent="0.55000000000000004">
      <c r="A54" s="6" t="s">
        <v>255</v>
      </c>
      <c r="B54" s="7" t="s">
        <v>410</v>
      </c>
      <c r="C54" s="7">
        <v>5691205</v>
      </c>
      <c r="D54" s="7">
        <v>5030</v>
      </c>
      <c r="E54" s="7">
        <v>0</v>
      </c>
      <c r="F54" s="7">
        <v>532195305</v>
      </c>
      <c r="G54" s="7">
        <f>Table4[[#This Row],[0]]+Table4[[#This Row],[Column6]]</f>
        <v>532195305</v>
      </c>
      <c r="H54" s="7">
        <v>28626761150</v>
      </c>
      <c r="I54" s="7">
        <v>-1130003730</v>
      </c>
      <c r="J54" s="7">
        <f>Table4[[#This Row],[3502835250]]+Table4[[#This Row],[Column9]]</f>
        <v>27496757420</v>
      </c>
    </row>
    <row r="55" spans="1:10" ht="23.1" customHeight="1" x14ac:dyDescent="0.55000000000000004">
      <c r="A55" s="6" t="s">
        <v>232</v>
      </c>
      <c r="B55" s="7" t="s">
        <v>411</v>
      </c>
      <c r="C55" s="7">
        <v>11898072</v>
      </c>
      <c r="D55" s="7">
        <v>1410</v>
      </c>
      <c r="E55" s="7">
        <v>0</v>
      </c>
      <c r="F55" s="7">
        <v>288859631</v>
      </c>
      <c r="G55" s="7">
        <f>Table4[[#This Row],[0]]+Table4[[#This Row],[Column6]]</f>
        <v>288859631</v>
      </c>
      <c r="H55" s="7">
        <v>16776281520</v>
      </c>
      <c r="I55" s="7">
        <v>-1274147964</v>
      </c>
      <c r="J55" s="7">
        <f>Table4[[#This Row],[3502835250]]+Table4[[#This Row],[Column9]]</f>
        <v>15502133556</v>
      </c>
    </row>
    <row r="56" spans="1:10" ht="23.1" customHeight="1" x14ac:dyDescent="0.55000000000000004">
      <c r="A56" s="6" t="s">
        <v>204</v>
      </c>
      <c r="B56" s="7" t="s">
        <v>412</v>
      </c>
      <c r="C56" s="7">
        <v>18414902</v>
      </c>
      <c r="D56" s="7">
        <v>672</v>
      </c>
      <c r="E56" s="7">
        <v>0</v>
      </c>
      <c r="F56" s="7">
        <v>221888523</v>
      </c>
      <c r="G56" s="7">
        <f>Table4[[#This Row],[0]]+Table4[[#This Row],[Column6]]</f>
        <v>221888523</v>
      </c>
      <c r="H56" s="7">
        <v>12374814144</v>
      </c>
      <c r="I56" s="7">
        <v>-703477807</v>
      </c>
      <c r="J56" s="7">
        <f>Table4[[#This Row],[3502835250]]+Table4[[#This Row],[Column9]]</f>
        <v>11671336337</v>
      </c>
    </row>
    <row r="57" spans="1:10" ht="23.1" customHeight="1" x14ac:dyDescent="0.55000000000000004">
      <c r="A57" s="6" t="s">
        <v>247</v>
      </c>
      <c r="B57" s="7" t="s">
        <v>412</v>
      </c>
      <c r="C57" s="7">
        <v>600305</v>
      </c>
      <c r="D57" s="7">
        <v>4930</v>
      </c>
      <c r="E57" s="7">
        <v>0</v>
      </c>
      <c r="F57" s="7">
        <v>51149975</v>
      </c>
      <c r="G57" s="7">
        <f>Table4[[#This Row],[0]]+Table4[[#This Row],[Column6]]</f>
        <v>51149975</v>
      </c>
      <c r="H57" s="7">
        <v>2959503650</v>
      </c>
      <c r="I57" s="7">
        <v>-219570023</v>
      </c>
      <c r="J57" s="7">
        <f>Table4[[#This Row],[3502835250]]+Table4[[#This Row],[Column9]]</f>
        <v>2739933627</v>
      </c>
    </row>
    <row r="58" spans="1:10" ht="23.1" customHeight="1" x14ac:dyDescent="0.55000000000000004">
      <c r="A58" s="6" t="s">
        <v>199</v>
      </c>
      <c r="B58" s="7" t="s">
        <v>413</v>
      </c>
      <c r="C58" s="7">
        <v>5819391</v>
      </c>
      <c r="D58" s="7">
        <v>3430</v>
      </c>
      <c r="E58" s="7">
        <v>0</v>
      </c>
      <c r="F58" s="7">
        <v>343686763</v>
      </c>
      <c r="G58" s="7">
        <f>Table4[[#This Row],[0]]+Table4[[#This Row],[Column6]]</f>
        <v>343686763</v>
      </c>
      <c r="H58" s="7">
        <v>19960511130</v>
      </c>
      <c r="I58" s="7">
        <v>-1515988187</v>
      </c>
      <c r="J58" s="7">
        <f>Table4[[#This Row],[3502835250]]+Table4[[#This Row],[Column9]]</f>
        <v>18444522943</v>
      </c>
    </row>
    <row r="59" spans="1:10" ht="23.1" customHeight="1" x14ac:dyDescent="0.55000000000000004">
      <c r="A59" s="6" t="s">
        <v>210</v>
      </c>
      <c r="B59" s="7" t="s">
        <v>414</v>
      </c>
      <c r="C59" s="7">
        <v>10074207</v>
      </c>
      <c r="D59" s="7">
        <v>2400</v>
      </c>
      <c r="E59" s="7">
        <v>0</v>
      </c>
      <c r="F59" s="7">
        <v>954398558</v>
      </c>
      <c r="G59" s="7">
        <f>Table4[[#This Row],[0]]+Table4[[#This Row],[Column6]]</f>
        <v>954398558</v>
      </c>
      <c r="H59" s="7">
        <v>24178096800</v>
      </c>
      <c r="I59" s="7">
        <v>0</v>
      </c>
      <c r="J59" s="7">
        <f>Table4[[#This Row],[3502835250]]+Table4[[#This Row],[Column9]]</f>
        <v>24178096800</v>
      </c>
    </row>
    <row r="60" spans="1:10" ht="23.1" customHeight="1" x14ac:dyDescent="0.55000000000000004">
      <c r="A60" s="6" t="s">
        <v>216</v>
      </c>
      <c r="B60" s="7" t="s">
        <v>415</v>
      </c>
      <c r="C60" s="7">
        <v>5582679</v>
      </c>
      <c r="D60" s="7">
        <v>5610</v>
      </c>
      <c r="E60" s="7">
        <v>0</v>
      </c>
      <c r="F60" s="7">
        <v>560132592</v>
      </c>
      <c r="G60" s="7">
        <f>Table4[[#This Row],[0]]+Table4[[#This Row],[Column6]]</f>
        <v>560132592</v>
      </c>
      <c r="H60" s="7">
        <v>31318829190</v>
      </c>
      <c r="I60" s="7">
        <v>-1818512663</v>
      </c>
      <c r="J60" s="7">
        <f>Table4[[#This Row],[3502835250]]+Table4[[#This Row],[Column9]]</f>
        <v>29500316527</v>
      </c>
    </row>
    <row r="61" spans="1:10" ht="23.1" customHeight="1" x14ac:dyDescent="0.55000000000000004">
      <c r="A61" s="6" t="s">
        <v>221</v>
      </c>
      <c r="B61" s="7" t="s">
        <v>416</v>
      </c>
      <c r="C61" s="7">
        <v>3005271</v>
      </c>
      <c r="D61" s="7">
        <v>3710</v>
      </c>
      <c r="E61" s="7">
        <v>0</v>
      </c>
      <c r="F61" s="7">
        <v>203286687</v>
      </c>
      <c r="G61" s="7">
        <f>Table4[[#This Row],[0]]+Table4[[#This Row],[Column6]]</f>
        <v>203286687</v>
      </c>
      <c r="H61" s="7">
        <v>11149555410</v>
      </c>
      <c r="I61" s="7">
        <v>-544766551</v>
      </c>
      <c r="J61" s="7">
        <f>Table4[[#This Row],[3502835250]]+Table4[[#This Row],[Column9]]</f>
        <v>10604788859</v>
      </c>
    </row>
    <row r="62" spans="1:10" ht="23.1" customHeight="1" x14ac:dyDescent="0.55000000000000004">
      <c r="A62" s="6" t="s">
        <v>250</v>
      </c>
      <c r="B62" s="7" t="s">
        <v>417</v>
      </c>
      <c r="C62" s="7">
        <v>1631672</v>
      </c>
      <c r="D62" s="7">
        <v>2650</v>
      </c>
      <c r="E62" s="7">
        <v>0</v>
      </c>
      <c r="F62" s="7">
        <v>28114772</v>
      </c>
      <c r="G62" s="7">
        <f>Table4[[#This Row],[0]]+Table4[[#This Row],[Column6]]</f>
        <v>28114772</v>
      </c>
      <c r="H62" s="7">
        <v>4323930800</v>
      </c>
      <c r="I62" s="7">
        <v>-72189491</v>
      </c>
      <c r="J62" s="7">
        <f>Table4[[#This Row],[3502835250]]+Table4[[#This Row],[Column9]]</f>
        <v>4251741309</v>
      </c>
    </row>
    <row r="63" spans="1:10" ht="23.1" customHeight="1" x14ac:dyDescent="0.55000000000000004">
      <c r="A63" s="6" t="s">
        <v>208</v>
      </c>
      <c r="B63" s="7" t="s">
        <v>418</v>
      </c>
      <c r="C63" s="7">
        <v>5959438</v>
      </c>
      <c r="D63" s="7">
        <v>3400</v>
      </c>
      <c r="E63" s="7">
        <v>0</v>
      </c>
      <c r="F63" s="7">
        <v>348879435</v>
      </c>
      <c r="G63" s="7">
        <f>Table4[[#This Row],[0]]+Table4[[#This Row],[Column6]]</f>
        <v>348879435</v>
      </c>
      <c r="H63" s="7">
        <v>20262089200</v>
      </c>
      <c r="I63" s="7">
        <v>-1538892851</v>
      </c>
      <c r="J63" s="7">
        <f>Table4[[#This Row],[3502835250]]+Table4[[#This Row],[Column9]]</f>
        <v>18723196349</v>
      </c>
    </row>
    <row r="64" spans="1:10" ht="23.1" customHeight="1" x14ac:dyDescent="0.55000000000000004">
      <c r="A64" s="6" t="s">
        <v>235</v>
      </c>
      <c r="B64" s="7" t="s">
        <v>418</v>
      </c>
      <c r="C64" s="7">
        <v>8518201</v>
      </c>
      <c r="D64" s="7">
        <v>7650</v>
      </c>
      <c r="E64" s="7">
        <v>0</v>
      </c>
      <c r="F64" s="7">
        <v>0</v>
      </c>
      <c r="G64" s="7">
        <f>Table4[[#This Row],[0]]+Table4[[#This Row],[Column6]]</f>
        <v>0</v>
      </c>
      <c r="H64" s="7">
        <v>65164237650</v>
      </c>
      <c r="I64" s="7">
        <v>0</v>
      </c>
      <c r="J64" s="7">
        <f>Table4[[#This Row],[3502835250]]+Table4[[#This Row],[Column9]]</f>
        <v>65164237650</v>
      </c>
    </row>
    <row r="65" spans="1:10" ht="23.1" customHeight="1" x14ac:dyDescent="0.55000000000000004">
      <c r="A65" s="6" t="s">
        <v>245</v>
      </c>
      <c r="B65" s="7" t="s">
        <v>419</v>
      </c>
      <c r="C65" s="7">
        <v>106409163</v>
      </c>
      <c r="D65" s="7">
        <v>1260</v>
      </c>
      <c r="E65" s="7">
        <v>0</v>
      </c>
      <c r="F65" s="7">
        <v>2592948114</v>
      </c>
      <c r="G65" s="7">
        <f>Table4[[#This Row],[0]]+Table4[[#This Row],[Column6]]</f>
        <v>2592948114</v>
      </c>
      <c r="H65" s="7">
        <v>134075545380</v>
      </c>
      <c r="I65" s="7">
        <v>-2699507625</v>
      </c>
      <c r="J65" s="7">
        <f>Table4[[#This Row],[3502835250]]+Table4[[#This Row],[Column9]]</f>
        <v>131376037755</v>
      </c>
    </row>
    <row r="66" spans="1:10" ht="23.1" customHeight="1" x14ac:dyDescent="0.55000000000000004">
      <c r="A66" s="6" t="s">
        <v>256</v>
      </c>
      <c r="B66" s="7" t="s">
        <v>420</v>
      </c>
      <c r="C66" s="7">
        <v>15523757</v>
      </c>
      <c r="D66" s="7">
        <v>2200</v>
      </c>
      <c r="E66" s="7">
        <v>0</v>
      </c>
      <c r="F66" s="7">
        <v>0</v>
      </c>
      <c r="G66" s="7">
        <f>Table4[[#This Row],[0]]+Table4[[#This Row],[Column6]]</f>
        <v>0</v>
      </c>
      <c r="H66" s="7">
        <v>34152265400</v>
      </c>
      <c r="I66" s="7">
        <v>0</v>
      </c>
      <c r="J66" s="7">
        <f>Table4[[#This Row],[3502835250]]+Table4[[#This Row],[Column9]]</f>
        <v>34152265400</v>
      </c>
    </row>
    <row r="67" spans="1:10" ht="23.1" customHeight="1" x14ac:dyDescent="0.55000000000000004">
      <c r="A67" s="6" t="s">
        <v>206</v>
      </c>
      <c r="B67" s="7" t="s">
        <v>420</v>
      </c>
      <c r="C67" s="7">
        <v>5762154</v>
      </c>
      <c r="D67" s="7">
        <v>11000</v>
      </c>
      <c r="E67" s="7">
        <v>0</v>
      </c>
      <c r="F67" s="7">
        <v>0</v>
      </c>
      <c r="G67" s="7">
        <f>Table4[[#This Row],[0]]+Table4[[#This Row],[Column6]]</f>
        <v>0</v>
      </c>
      <c r="H67" s="7">
        <v>63383694000</v>
      </c>
      <c r="I67" s="7">
        <v>0</v>
      </c>
      <c r="J67" s="7">
        <f>Table4[[#This Row],[3502835250]]+Table4[[#This Row],[Column9]]</f>
        <v>63383694000</v>
      </c>
    </row>
    <row r="68" spans="1:10" ht="23.1" customHeight="1" x14ac:dyDescent="0.55000000000000004">
      <c r="A68" s="6" t="s">
        <v>223</v>
      </c>
      <c r="B68" s="7" t="s">
        <v>421</v>
      </c>
      <c r="C68" s="7">
        <v>15347425</v>
      </c>
      <c r="D68" s="7">
        <v>740</v>
      </c>
      <c r="E68" s="7">
        <v>0</v>
      </c>
      <c r="F68" s="7">
        <v>219348411</v>
      </c>
      <c r="G68" s="7">
        <f>Table4[[#This Row],[0]]+Table4[[#This Row],[Column6]]</f>
        <v>219348411</v>
      </c>
      <c r="H68" s="7">
        <v>11357094500</v>
      </c>
      <c r="I68" s="7">
        <v>-236130067</v>
      </c>
      <c r="J68" s="7">
        <f>Table4[[#This Row],[3502835250]]+Table4[[#This Row],[Column9]]</f>
        <v>11120964433</v>
      </c>
    </row>
    <row r="69" spans="1:10" ht="23.1" customHeight="1" x14ac:dyDescent="0.55000000000000004">
      <c r="A69" s="6" t="s">
        <v>243</v>
      </c>
      <c r="B69" s="7" t="s">
        <v>422</v>
      </c>
      <c r="C69" s="7">
        <v>19341774</v>
      </c>
      <c r="D69" s="7">
        <v>4720</v>
      </c>
      <c r="E69" s="7">
        <v>0</v>
      </c>
      <c r="F69" s="7">
        <v>1838117583</v>
      </c>
      <c r="G69" s="7">
        <f>Table4[[#This Row],[0]]+Table4[[#This Row],[Column6]]</f>
        <v>1838117583</v>
      </c>
      <c r="H69" s="7">
        <v>91293173280</v>
      </c>
      <c r="I69" s="7">
        <v>0</v>
      </c>
      <c r="J69" s="7">
        <f>Table4[[#This Row],[3502835250]]+Table4[[#This Row],[Column9]]</f>
        <v>91293173280</v>
      </c>
    </row>
    <row r="70" spans="1:10" ht="23.1" customHeight="1" x14ac:dyDescent="0.55000000000000004">
      <c r="A70" s="6" t="s">
        <v>214</v>
      </c>
      <c r="B70" s="7" t="s">
        <v>423</v>
      </c>
      <c r="C70" s="7">
        <v>3400873</v>
      </c>
      <c r="D70" s="7">
        <v>520</v>
      </c>
      <c r="E70" s="7">
        <v>0</v>
      </c>
      <c r="F70" s="7">
        <v>32877030</v>
      </c>
      <c r="G70" s="7">
        <f>Table4[[#This Row],[0]]+Table4[[#This Row],[Column6]]</f>
        <v>32877030</v>
      </c>
      <c r="H70" s="7">
        <v>1768453960</v>
      </c>
      <c r="I70" s="7">
        <v>-69807393</v>
      </c>
      <c r="J70" s="7">
        <f>Table4[[#This Row],[3502835250]]+Table4[[#This Row],[Column9]]</f>
        <v>1698646567</v>
      </c>
    </row>
    <row r="71" spans="1:10" ht="23.1" customHeight="1" x14ac:dyDescent="0.55000000000000004">
      <c r="A71" s="6" t="s">
        <v>237</v>
      </c>
      <c r="B71" s="7" t="s">
        <v>424</v>
      </c>
      <c r="C71" s="7">
        <v>4009000</v>
      </c>
      <c r="D71" s="7">
        <v>3000</v>
      </c>
      <c r="E71" s="7">
        <v>0</v>
      </c>
      <c r="F71" s="7">
        <v>0</v>
      </c>
      <c r="G71" s="7">
        <f>Table4[[#This Row],[0]]+Table4[[#This Row],[Column6]]</f>
        <v>0</v>
      </c>
      <c r="H71" s="7">
        <v>12027000000</v>
      </c>
      <c r="I71" s="7">
        <v>0</v>
      </c>
      <c r="J71" s="7">
        <f>Table4[[#This Row],[3502835250]]+Table4[[#This Row],[Column9]]</f>
        <v>12027000000</v>
      </c>
    </row>
    <row r="72" spans="1:10" ht="23.1" customHeight="1" x14ac:dyDescent="0.55000000000000004">
      <c r="A72" s="6" t="s">
        <v>203</v>
      </c>
      <c r="B72" s="7" t="s">
        <v>425</v>
      </c>
      <c r="C72" s="7">
        <v>2427233</v>
      </c>
      <c r="D72" s="7">
        <v>1080</v>
      </c>
      <c r="E72" s="7">
        <v>0</v>
      </c>
      <c r="F72" s="7">
        <v>46585384</v>
      </c>
      <c r="G72" s="7">
        <f>Table4[[#This Row],[0]]+Table4[[#This Row],[Column6]]</f>
        <v>46585384</v>
      </c>
      <c r="H72" s="7">
        <v>2621411640</v>
      </c>
      <c r="I72" s="7">
        <v>-160150550</v>
      </c>
      <c r="J72" s="7">
        <f>Table4[[#This Row],[3502835250]]+Table4[[#This Row],[Column9]]</f>
        <v>2461261090</v>
      </c>
    </row>
    <row r="73" spans="1:10" ht="23.1" customHeight="1" x14ac:dyDescent="0.55000000000000004">
      <c r="A73" s="6" t="s">
        <v>266</v>
      </c>
      <c r="B73" s="7" t="s">
        <v>426</v>
      </c>
      <c r="C73" s="7">
        <v>25483583</v>
      </c>
      <c r="D73" s="7">
        <v>1500</v>
      </c>
      <c r="E73" s="7">
        <v>0</v>
      </c>
      <c r="F73" s="7">
        <v>0</v>
      </c>
      <c r="G73" s="7">
        <f>Table4[[#This Row],[0]]+Table4[[#This Row],[Column6]]</f>
        <v>0</v>
      </c>
      <c r="H73" s="7">
        <v>38225374500</v>
      </c>
      <c r="I73" s="7">
        <v>0</v>
      </c>
      <c r="J73" s="7">
        <f>Table4[[#This Row],[3502835250]]+Table4[[#This Row],[Column9]]</f>
        <v>38225374500</v>
      </c>
    </row>
    <row r="74" spans="1:10" ht="23.1" customHeight="1" x14ac:dyDescent="0.55000000000000004">
      <c r="A74" s="6" t="s">
        <v>257</v>
      </c>
      <c r="B74" s="7" t="s">
        <v>427</v>
      </c>
      <c r="C74" s="7">
        <v>42857123</v>
      </c>
      <c r="D74" s="7">
        <v>15</v>
      </c>
      <c r="E74" s="7">
        <v>0</v>
      </c>
      <c r="F74" s="7">
        <v>11482718</v>
      </c>
      <c r="G74" s="7">
        <f>Table4[[#This Row],[0]]+Table4[[#This Row],[Column6]]</f>
        <v>11482718</v>
      </c>
      <c r="H74" s="7">
        <v>642856845</v>
      </c>
      <c r="I74" s="7">
        <v>-37717584</v>
      </c>
      <c r="J74" s="7">
        <f>Table4[[#This Row],[3502835250]]+Table4[[#This Row],[Column9]]</f>
        <v>605139261</v>
      </c>
    </row>
    <row r="75" spans="1:10" ht="23.1" customHeight="1" x14ac:dyDescent="0.55000000000000004">
      <c r="A75" s="6" t="s">
        <v>225</v>
      </c>
      <c r="B75" s="7" t="s">
        <v>428</v>
      </c>
      <c r="C75" s="7">
        <v>574837714</v>
      </c>
      <c r="D75" s="7">
        <v>1300</v>
      </c>
      <c r="E75" s="7">
        <v>0</v>
      </c>
      <c r="F75" s="7">
        <v>13892724718</v>
      </c>
      <c r="G75" s="7">
        <f>Table4[[#This Row],[0]]+Table4[[#This Row],[Column6]]</f>
        <v>13892724718</v>
      </c>
      <c r="H75" s="7">
        <v>747289028200</v>
      </c>
      <c r="I75" s="7">
        <v>-29498251113</v>
      </c>
      <c r="J75" s="7">
        <f>Table4[[#This Row],[3502835250]]+Table4[[#This Row],[Column9]]</f>
        <v>717790777087</v>
      </c>
    </row>
    <row r="76" spans="1:10" ht="23.1" customHeight="1" x14ac:dyDescent="0.55000000000000004">
      <c r="A76" s="6" t="s">
        <v>226</v>
      </c>
      <c r="B76" s="7" t="s">
        <v>428</v>
      </c>
      <c r="C76" s="7">
        <v>753936083</v>
      </c>
      <c r="D76" s="7">
        <v>2150</v>
      </c>
      <c r="E76" s="7">
        <v>0</v>
      </c>
      <c r="F76" s="7">
        <v>0</v>
      </c>
      <c r="G76" s="7">
        <f>Table4[[#This Row],[0]]+Table4[[#This Row],[Column6]]</f>
        <v>0</v>
      </c>
      <c r="H76" s="7">
        <v>1620962578450</v>
      </c>
      <c r="I76" s="7">
        <v>0</v>
      </c>
      <c r="J76" s="7">
        <f>Table4[[#This Row],[3502835250]]+Table4[[#This Row],[Column9]]</f>
        <v>1620962578450</v>
      </c>
    </row>
    <row r="77" spans="1:10" ht="23.1" customHeight="1" x14ac:dyDescent="0.55000000000000004">
      <c r="A77" s="6" t="s">
        <v>270</v>
      </c>
      <c r="B77" s="7" t="s">
        <v>429</v>
      </c>
      <c r="C77" s="7">
        <v>153248986</v>
      </c>
      <c r="D77" s="7">
        <v>520</v>
      </c>
      <c r="E77" s="7">
        <v>0</v>
      </c>
      <c r="F77" s="7">
        <v>0</v>
      </c>
      <c r="G77" s="7">
        <f>Table4[[#This Row],[0]]+Table4[[#This Row],[Column6]]</f>
        <v>0</v>
      </c>
      <c r="H77" s="7">
        <v>79689472720</v>
      </c>
      <c r="I77" s="7">
        <v>0</v>
      </c>
      <c r="J77" s="7">
        <f>Table4[[#This Row],[3502835250]]+Table4[[#This Row],[Column9]]</f>
        <v>79689472720</v>
      </c>
    </row>
    <row r="78" spans="1:10" ht="23.1" customHeight="1" x14ac:dyDescent="0.55000000000000004">
      <c r="A78" s="6" t="s">
        <v>249</v>
      </c>
      <c r="B78" s="7" t="s">
        <v>430</v>
      </c>
      <c r="C78" s="7">
        <v>78835568</v>
      </c>
      <c r="D78" s="7">
        <v>2750</v>
      </c>
      <c r="E78" s="7">
        <v>0</v>
      </c>
      <c r="F78" s="7">
        <v>4030451684</v>
      </c>
      <c r="G78" s="7">
        <f>Table4[[#This Row],[0]]+Table4[[#This Row],[Column6]]</f>
        <v>4030451684</v>
      </c>
      <c r="H78" s="7">
        <v>216797812000</v>
      </c>
      <c r="I78" s="7">
        <v>-8557808368</v>
      </c>
      <c r="J78" s="7">
        <f>Table4[[#This Row],[3502835250]]+Table4[[#This Row],[Column9]]</f>
        <v>208240003632</v>
      </c>
    </row>
    <row r="79" spans="1:10" ht="23.1" customHeight="1" x14ac:dyDescent="0.55000000000000004">
      <c r="A79" s="6" t="s">
        <v>217</v>
      </c>
      <c r="B79" s="7" t="s">
        <v>431</v>
      </c>
      <c r="C79" s="7">
        <v>1414057051</v>
      </c>
      <c r="D79" s="7">
        <v>955</v>
      </c>
      <c r="E79" s="7">
        <v>0</v>
      </c>
      <c r="F79" s="7">
        <v>24558483751</v>
      </c>
      <c r="G79" s="7">
        <f>Table4[[#This Row],[0]]+Table4[[#This Row],[Column6]]</f>
        <v>24558483751</v>
      </c>
      <c r="H79" s="7">
        <v>1350424483705</v>
      </c>
      <c r="I79" s="7">
        <v>-67653015774</v>
      </c>
      <c r="J79" s="7">
        <f>Table4[[#This Row],[3502835250]]+Table4[[#This Row],[Column9]]</f>
        <v>1282771467931</v>
      </c>
    </row>
    <row r="80" spans="1:10" ht="23.1" customHeight="1" thickBot="1" x14ac:dyDescent="0.6">
      <c r="A80" s="6" t="s">
        <v>180</v>
      </c>
      <c r="B80" s="7"/>
      <c r="C80" s="7"/>
      <c r="D80" s="7"/>
      <c r="E80" s="42">
        <f t="shared" ref="E80:J80" si="0">SUM(E7:E79)</f>
        <v>0</v>
      </c>
      <c r="F80" s="42">
        <f t="shared" si="0"/>
        <v>61789076079</v>
      </c>
      <c r="G80" s="42">
        <f t="shared" si="0"/>
        <v>61789076079</v>
      </c>
      <c r="H80" s="42">
        <f t="shared" si="0"/>
        <v>6384576370673</v>
      </c>
      <c r="I80" s="42">
        <f t="shared" si="0"/>
        <v>-134803133504</v>
      </c>
      <c r="J80" s="42">
        <f t="shared" si="0"/>
        <v>6249773237169</v>
      </c>
    </row>
    <row r="81" spans="1:10" ht="23.1" customHeight="1" thickTop="1" x14ac:dyDescent="0.55000000000000004">
      <c r="A81" s="6" t="s">
        <v>181</v>
      </c>
      <c r="B81" s="16"/>
      <c r="C81" s="16"/>
      <c r="D81" s="16"/>
      <c r="E81" s="16"/>
      <c r="F81" s="16"/>
      <c r="G81" s="16"/>
      <c r="H81" s="16"/>
      <c r="I81" s="16"/>
      <c r="J81" s="16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scale="42" orientation="portrait" r:id="rId1"/>
  <headerFooter differentOddEven="1" differentFirst="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rightToLeft="1" zoomScale="130" zoomScaleNormal="130" workbookViewId="0">
      <selection activeCell="J100" sqref="J100"/>
    </sheetView>
  </sheetViews>
  <sheetFormatPr defaultRowHeight="22.5" x14ac:dyDescent="0.6"/>
  <cols>
    <col min="1" max="1" width="30" style="8" customWidth="1"/>
    <col min="2" max="2" width="17" style="8" customWidth="1"/>
    <col min="3" max="3" width="13.5703125" style="8" customWidth="1"/>
    <col min="4" max="4" width="20.7109375" style="8" customWidth="1"/>
    <col min="5" max="5" width="13.42578125" style="8" customWidth="1"/>
    <col min="6" max="6" width="11.85546875" style="8" customWidth="1"/>
    <col min="7" max="7" width="13.42578125" style="8" customWidth="1"/>
    <col min="8" max="8" width="15.140625" style="8" customWidth="1"/>
    <col min="9" max="9" width="11.85546875" style="8" customWidth="1"/>
    <col min="10" max="10" width="15.140625" style="8" customWidth="1"/>
    <col min="11" max="11" width="9.140625" style="1" customWidth="1"/>
    <col min="12" max="16384" width="9.140625" style="1"/>
  </cols>
  <sheetData>
    <row r="1" spans="1:10" x14ac:dyDescent="0.6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x14ac:dyDescent="0.6">
      <c r="A2" s="67" t="s">
        <v>307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x14ac:dyDescent="0.6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25.5" x14ac:dyDescent="0.6">
      <c r="A4" s="83" t="s">
        <v>432</v>
      </c>
      <c r="B4" s="83"/>
      <c r="C4" s="83"/>
      <c r="D4" s="83"/>
      <c r="E4" s="83"/>
    </row>
    <row r="5" spans="1:10" ht="16.5" customHeight="1" x14ac:dyDescent="0.6">
      <c r="A5" s="18"/>
      <c r="B5" s="86"/>
      <c r="C5" s="86"/>
      <c r="D5" s="86"/>
      <c r="E5" s="85" t="s">
        <v>466</v>
      </c>
      <c r="F5" s="85"/>
      <c r="G5" s="85"/>
      <c r="H5" s="85" t="s">
        <v>310</v>
      </c>
      <c r="I5" s="85"/>
      <c r="J5" s="85"/>
    </row>
    <row r="6" spans="1:10" ht="38.25" customHeight="1" x14ac:dyDescent="0.6">
      <c r="A6" s="8" t="s">
        <v>359</v>
      </c>
      <c r="B6" s="21" t="s">
        <v>433</v>
      </c>
      <c r="C6" s="21" t="s">
        <v>293</v>
      </c>
      <c r="D6" s="21" t="s">
        <v>11</v>
      </c>
      <c r="E6" s="21" t="s">
        <v>434</v>
      </c>
      <c r="F6" s="21" t="s">
        <v>381</v>
      </c>
      <c r="G6" s="21" t="s">
        <v>435</v>
      </c>
      <c r="H6" s="21" t="s">
        <v>434</v>
      </c>
      <c r="I6" s="21" t="s">
        <v>381</v>
      </c>
      <c r="J6" s="21" t="s">
        <v>435</v>
      </c>
    </row>
    <row r="7" spans="1:10" ht="23.1" customHeight="1" x14ac:dyDescent="0.6">
      <c r="A7" s="6" t="s">
        <v>316</v>
      </c>
      <c r="B7" s="7" t="s">
        <v>436</v>
      </c>
      <c r="C7" s="7" t="s">
        <v>437</v>
      </c>
      <c r="D7" s="44">
        <v>18</v>
      </c>
      <c r="E7" s="7">
        <v>0</v>
      </c>
      <c r="F7" s="7">
        <v>0</v>
      </c>
      <c r="G7" s="7">
        <f>Table5[[#This Row],[0]]-Table5[[#This Row],[Column6]]</f>
        <v>0</v>
      </c>
      <c r="H7" s="7">
        <v>26156605409</v>
      </c>
      <c r="I7" s="7">
        <v>0</v>
      </c>
      <c r="J7" s="7">
        <f>Table5[[#This Row],[26156605409]]-Table5[[#This Row],[Column9]]</f>
        <v>26156605409</v>
      </c>
    </row>
    <row r="8" spans="1:10" ht="23.1" customHeight="1" x14ac:dyDescent="0.6">
      <c r="A8" s="6" t="s">
        <v>301</v>
      </c>
      <c r="B8" s="7" t="s">
        <v>303</v>
      </c>
      <c r="C8" s="7" t="s">
        <v>303</v>
      </c>
      <c r="D8" s="44">
        <v>18</v>
      </c>
      <c r="E8" s="7">
        <v>686709179</v>
      </c>
      <c r="F8" s="7">
        <v>0</v>
      </c>
      <c r="G8" s="7">
        <f>Table5[[#This Row],[0]]-Table5[[#This Row],[Column6]]</f>
        <v>686709179</v>
      </c>
      <c r="H8" s="7">
        <f>303047739064-423296</f>
        <v>303047315768</v>
      </c>
      <c r="I8" s="7">
        <v>0</v>
      </c>
      <c r="J8" s="7">
        <f>Table5[[#This Row],[26156605409]]-Table5[[#This Row],[Column9]]</f>
        <v>303047315768</v>
      </c>
    </row>
    <row r="9" spans="1:10" ht="23.1" customHeight="1" x14ac:dyDescent="0.6">
      <c r="A9" s="6" t="s">
        <v>298</v>
      </c>
      <c r="B9" s="7" t="s">
        <v>438</v>
      </c>
      <c r="C9" s="7" t="s">
        <v>300</v>
      </c>
      <c r="D9" s="44">
        <v>15</v>
      </c>
      <c r="E9" s="7">
        <v>3585084213</v>
      </c>
      <c r="F9" s="7">
        <v>0</v>
      </c>
      <c r="G9" s="7">
        <f>Table5[[#This Row],[0]]-Table5[[#This Row],[Column6]]</f>
        <v>3585084213</v>
      </c>
      <c r="H9" s="7">
        <v>15088252223</v>
      </c>
      <c r="I9" s="7">
        <v>0</v>
      </c>
      <c r="J9" s="7">
        <f>Table5[[#This Row],[26156605409]]-Table5[[#This Row],[Column9]]</f>
        <v>15088252223</v>
      </c>
    </row>
    <row r="10" spans="1:10" ht="23.1" customHeight="1" x14ac:dyDescent="0.6">
      <c r="A10" s="6" t="s">
        <v>324</v>
      </c>
      <c r="B10" s="7" t="s">
        <v>438</v>
      </c>
      <c r="C10" s="7" t="s">
        <v>439</v>
      </c>
      <c r="D10" s="44">
        <v>15</v>
      </c>
      <c r="E10" s="7">
        <v>0</v>
      </c>
      <c r="F10" s="7">
        <v>0</v>
      </c>
      <c r="G10" s="7">
        <f>Table5[[#This Row],[0]]-Table5[[#This Row],[Column6]]</f>
        <v>0</v>
      </c>
      <c r="H10" s="7">
        <v>2280197734</v>
      </c>
      <c r="I10" s="7">
        <v>0</v>
      </c>
      <c r="J10" s="7">
        <f>Table5[[#This Row],[26156605409]]-Table5[[#This Row],[Column9]]</f>
        <v>2280197734</v>
      </c>
    </row>
    <row r="11" spans="1:10" ht="23.1" customHeight="1" x14ac:dyDescent="0.6">
      <c r="A11" s="6" t="s">
        <v>328</v>
      </c>
      <c r="B11" s="7" t="s">
        <v>427</v>
      </c>
      <c r="C11" s="7" t="s">
        <v>440</v>
      </c>
      <c r="D11" s="44">
        <v>18</v>
      </c>
      <c r="E11" s="7">
        <v>0</v>
      </c>
      <c r="F11" s="7">
        <v>0</v>
      </c>
      <c r="G11" s="7">
        <f>Table5[[#This Row],[0]]-Table5[[#This Row],[Column6]]</f>
        <v>0</v>
      </c>
      <c r="H11" s="7">
        <v>27856188697</v>
      </c>
      <c r="I11" s="7">
        <v>0</v>
      </c>
      <c r="J11" s="7">
        <f>Table5[[#This Row],[26156605409]]-Table5[[#This Row],[Column9]]</f>
        <v>27856188697</v>
      </c>
    </row>
    <row r="12" spans="1:10" ht="23.1" customHeight="1" x14ac:dyDescent="0.6">
      <c r="A12" s="6" t="s">
        <v>317</v>
      </c>
      <c r="B12" s="7" t="s">
        <v>398</v>
      </c>
      <c r="C12" s="7" t="s">
        <v>441</v>
      </c>
      <c r="D12" s="44">
        <v>18</v>
      </c>
      <c r="E12" s="7">
        <v>0</v>
      </c>
      <c r="F12" s="7">
        <v>0</v>
      </c>
      <c r="G12" s="7">
        <f>Table5[[#This Row],[0]]-Table5[[#This Row],[Column6]]</f>
        <v>0</v>
      </c>
      <c r="H12" s="7">
        <v>2871588521</v>
      </c>
      <c r="I12" s="7">
        <v>0</v>
      </c>
      <c r="J12" s="7">
        <f>Table5[[#This Row],[26156605409]]-Table5[[#This Row],[Column9]]</f>
        <v>2871588521</v>
      </c>
    </row>
    <row r="13" spans="1:10" ht="23.1" customHeight="1" x14ac:dyDescent="0.6">
      <c r="A13" s="6" t="s">
        <v>332</v>
      </c>
      <c r="B13" s="7" t="s">
        <v>442</v>
      </c>
      <c r="C13" s="7" t="s">
        <v>443</v>
      </c>
      <c r="D13" s="44">
        <v>18</v>
      </c>
      <c r="E13" s="7">
        <v>0</v>
      </c>
      <c r="F13" s="7">
        <v>0</v>
      </c>
      <c r="G13" s="7">
        <f>Table5[[#This Row],[0]]-Table5[[#This Row],[Column6]]</f>
        <v>0</v>
      </c>
      <c r="H13" s="7">
        <v>14274404221</v>
      </c>
      <c r="I13" s="7">
        <v>0</v>
      </c>
      <c r="J13" s="7">
        <f>Table5[[#This Row],[26156605409]]-Table5[[#This Row],[Column9]]</f>
        <v>14274404221</v>
      </c>
    </row>
    <row r="14" spans="1:10" ht="23.1" customHeight="1" x14ac:dyDescent="0.6">
      <c r="A14" s="6" t="s">
        <v>294</v>
      </c>
      <c r="B14" s="7" t="s">
        <v>297</v>
      </c>
      <c r="C14" s="7" t="s">
        <v>297</v>
      </c>
      <c r="D14" s="44">
        <v>15</v>
      </c>
      <c r="E14" s="7">
        <v>506184578</v>
      </c>
      <c r="F14" s="7">
        <v>0</v>
      </c>
      <c r="G14" s="7">
        <f>Table5[[#This Row],[0]]-Table5[[#This Row],[Column6]]</f>
        <v>506184578</v>
      </c>
      <c r="H14" s="7">
        <v>3559300362</v>
      </c>
      <c r="I14" s="7">
        <v>0</v>
      </c>
      <c r="J14" s="7">
        <f>Table5[[#This Row],[26156605409]]-Table5[[#This Row],[Column9]]</f>
        <v>3559300362</v>
      </c>
    </row>
    <row r="15" spans="1:10" ht="23.1" customHeight="1" x14ac:dyDescent="0.6">
      <c r="A15" s="6" t="s">
        <v>319</v>
      </c>
      <c r="B15" s="7" t="s">
        <v>444</v>
      </c>
      <c r="C15" s="7" t="s">
        <v>445</v>
      </c>
      <c r="D15" s="44">
        <v>17.899999999999999</v>
      </c>
      <c r="E15" s="7">
        <v>0</v>
      </c>
      <c r="F15" s="7">
        <v>0</v>
      </c>
      <c r="G15" s="7">
        <f>Table5[[#This Row],[0]]-Table5[[#This Row],[Column6]]</f>
        <v>0</v>
      </c>
      <c r="H15" s="7">
        <v>22592071365</v>
      </c>
      <c r="I15" s="7">
        <v>0</v>
      </c>
      <c r="J15" s="7">
        <f>Table5[[#This Row],[26156605409]]-Table5[[#This Row],[Column9]]</f>
        <v>22592071365</v>
      </c>
    </row>
    <row r="16" spans="1:10" ht="23.1" customHeight="1" x14ac:dyDescent="0.6">
      <c r="A16" s="6" t="s">
        <v>322</v>
      </c>
      <c r="B16" s="7" t="s">
        <v>446</v>
      </c>
      <c r="C16" s="7" t="s">
        <v>447</v>
      </c>
      <c r="D16" s="44">
        <v>16</v>
      </c>
      <c r="E16" s="7">
        <v>0</v>
      </c>
      <c r="F16" s="7">
        <v>0</v>
      </c>
      <c r="G16" s="7">
        <f>Table5[[#This Row],[0]]-Table5[[#This Row],[Column6]]</f>
        <v>0</v>
      </c>
      <c r="H16" s="7">
        <v>7332351267</v>
      </c>
      <c r="I16" s="7">
        <v>0</v>
      </c>
      <c r="J16" s="7">
        <f>Table5[[#This Row],[26156605409]]-Table5[[#This Row],[Column9]]</f>
        <v>7332351267</v>
      </c>
    </row>
    <row r="17" spans="1:10" ht="23.1" customHeight="1" x14ac:dyDescent="0.6">
      <c r="A17" s="6" t="s">
        <v>323</v>
      </c>
      <c r="B17" s="7" t="s">
        <v>448</v>
      </c>
      <c r="C17" s="7" t="s">
        <v>449</v>
      </c>
      <c r="D17" s="44">
        <v>18</v>
      </c>
      <c r="E17" s="7">
        <v>0</v>
      </c>
      <c r="F17" s="7">
        <v>0</v>
      </c>
      <c r="G17" s="7">
        <f>Table5[[#This Row],[0]]-Table5[[#This Row],[Column6]]</f>
        <v>0</v>
      </c>
      <c r="H17" s="7">
        <v>5487627459</v>
      </c>
      <c r="I17" s="7">
        <v>0</v>
      </c>
      <c r="J17" s="7">
        <f>Table5[[#This Row],[26156605409]]-Table5[[#This Row],[Column9]]</f>
        <v>5487627459</v>
      </c>
    </row>
    <row r="18" spans="1:10" ht="23.1" customHeight="1" x14ac:dyDescent="0.6">
      <c r="A18" s="6" t="s">
        <v>331</v>
      </c>
      <c r="B18" s="7" t="s">
        <v>450</v>
      </c>
      <c r="C18" s="7" t="s">
        <v>451</v>
      </c>
      <c r="D18" s="44">
        <v>18</v>
      </c>
      <c r="E18" s="7">
        <v>0</v>
      </c>
      <c r="F18" s="7">
        <v>0</v>
      </c>
      <c r="G18" s="7">
        <f>Table5[[#This Row],[0]]-Table5[[#This Row],[Column6]]</f>
        <v>0</v>
      </c>
      <c r="H18" s="7">
        <v>34332036210</v>
      </c>
      <c r="I18" s="7">
        <v>0</v>
      </c>
      <c r="J18" s="7">
        <f>Table5[[#This Row],[26156605409]]-Table5[[#This Row],[Column9]]</f>
        <v>34332036210</v>
      </c>
    </row>
    <row r="19" spans="1:10" ht="23.1" customHeight="1" x14ac:dyDescent="0.6">
      <c r="A19" s="6" t="s">
        <v>162</v>
      </c>
      <c r="B19" s="7" t="s">
        <v>467</v>
      </c>
      <c r="C19" s="7" t="s">
        <v>19</v>
      </c>
      <c r="D19" s="7">
        <v>10</v>
      </c>
      <c r="E19" s="7">
        <v>26956786</v>
      </c>
      <c r="F19" s="7">
        <v>0</v>
      </c>
      <c r="G19" s="7">
        <f>Table5[[#This Row],[0]]-Table5[[#This Row],[Column6]]</f>
        <v>26956786</v>
      </c>
      <c r="H19" s="7">
        <v>242274417</v>
      </c>
      <c r="I19" s="7">
        <v>0</v>
      </c>
      <c r="J19" s="7">
        <f>Table5[[#This Row],[26156605409]]-Table5[[#This Row],[Column9]]</f>
        <v>242274417</v>
      </c>
    </row>
    <row r="20" spans="1:10" ht="23.1" customHeight="1" x14ac:dyDescent="0.6">
      <c r="A20" s="6" t="s">
        <v>178</v>
      </c>
      <c r="B20" s="7" t="s">
        <v>468</v>
      </c>
      <c r="C20" s="7" t="s">
        <v>19</v>
      </c>
      <c r="D20" s="7">
        <v>10</v>
      </c>
      <c r="E20" s="7">
        <v>2585954</v>
      </c>
      <c r="F20" s="7">
        <v>0</v>
      </c>
      <c r="G20" s="7">
        <f>Table5[[#This Row],[0]]-Table5[[#This Row],[Column6]]</f>
        <v>2585954</v>
      </c>
      <c r="H20" s="7">
        <v>113826295</v>
      </c>
      <c r="I20" s="7">
        <v>0</v>
      </c>
      <c r="J20" s="7">
        <f>Table5[[#This Row],[26156605409]]-Table5[[#This Row],[Column9]]</f>
        <v>113826295</v>
      </c>
    </row>
    <row r="21" spans="1:10" ht="23.1" customHeight="1" x14ac:dyDescent="0.6">
      <c r="A21" s="6" t="s">
        <v>174</v>
      </c>
      <c r="B21" s="7" t="s">
        <v>469</v>
      </c>
      <c r="C21" s="7" t="s">
        <v>19</v>
      </c>
      <c r="D21" s="7">
        <v>10</v>
      </c>
      <c r="E21" s="7">
        <v>714303</v>
      </c>
      <c r="F21" s="7">
        <v>0</v>
      </c>
      <c r="G21" s="7">
        <f>Table5[[#This Row],[0]]-Table5[[#This Row],[Column6]]</f>
        <v>714303</v>
      </c>
      <c r="H21" s="7">
        <v>176579602</v>
      </c>
      <c r="I21" s="7">
        <v>0</v>
      </c>
      <c r="J21" s="7">
        <f>Table5[[#This Row],[26156605409]]-Table5[[#This Row],[Column9]]</f>
        <v>176579602</v>
      </c>
    </row>
    <row r="22" spans="1:10" ht="23.1" customHeight="1" x14ac:dyDescent="0.6">
      <c r="A22" s="6" t="s">
        <v>168</v>
      </c>
      <c r="B22" s="7" t="s">
        <v>470</v>
      </c>
      <c r="C22" s="7" t="s">
        <v>19</v>
      </c>
      <c r="D22" s="7">
        <v>10</v>
      </c>
      <c r="E22" s="7">
        <v>24088966</v>
      </c>
      <c r="F22" s="7">
        <v>0</v>
      </c>
      <c r="G22" s="7">
        <f>Table5[[#This Row],[0]]-Table5[[#This Row],[Column6]]</f>
        <v>24088966</v>
      </c>
      <c r="H22" s="7">
        <v>88745955</v>
      </c>
      <c r="I22" s="7">
        <v>0</v>
      </c>
      <c r="J22" s="7">
        <f>Table5[[#This Row],[26156605409]]-Table5[[#This Row],[Column9]]</f>
        <v>88745955</v>
      </c>
    </row>
    <row r="23" spans="1:10" ht="23.1" customHeight="1" x14ac:dyDescent="0.6">
      <c r="A23" s="6" t="s">
        <v>164</v>
      </c>
      <c r="B23" s="7" t="s">
        <v>467</v>
      </c>
      <c r="C23" s="7" t="s">
        <v>19</v>
      </c>
      <c r="D23" s="7">
        <v>10</v>
      </c>
      <c r="E23" s="7">
        <v>428264</v>
      </c>
      <c r="F23" s="7">
        <v>0</v>
      </c>
      <c r="G23" s="7">
        <f>Table5[[#This Row],[0]]-Table5[[#This Row],[Column6]]</f>
        <v>428264</v>
      </c>
      <c r="H23" s="7">
        <v>191415156</v>
      </c>
      <c r="I23" s="7">
        <v>0</v>
      </c>
      <c r="J23" s="7">
        <f>Table5[[#This Row],[26156605409]]-Table5[[#This Row],[Column9]]</f>
        <v>191415156</v>
      </c>
    </row>
    <row r="24" spans="1:10" ht="23.1" customHeight="1" x14ac:dyDescent="0.6">
      <c r="A24" s="6" t="s">
        <v>176</v>
      </c>
      <c r="B24" s="7" t="s">
        <v>468</v>
      </c>
      <c r="C24" s="7" t="s">
        <v>19</v>
      </c>
      <c r="D24" s="7">
        <v>10</v>
      </c>
      <c r="E24" s="7">
        <v>424657</v>
      </c>
      <c r="F24" s="7">
        <v>0</v>
      </c>
      <c r="G24" s="7">
        <f>Table5[[#This Row],[0]]-Table5[[#This Row],[Column6]]</f>
        <v>424657</v>
      </c>
      <c r="H24" s="7">
        <v>291012542</v>
      </c>
      <c r="I24" s="7">
        <v>0</v>
      </c>
      <c r="J24" s="7">
        <f>Table5[[#This Row],[26156605409]]-Table5[[#This Row],[Column9]]</f>
        <v>291012542</v>
      </c>
    </row>
    <row r="25" spans="1:10" ht="23.1" customHeight="1" x14ac:dyDescent="0.6">
      <c r="A25" s="6" t="s">
        <v>170</v>
      </c>
      <c r="B25" s="7" t="s">
        <v>468</v>
      </c>
      <c r="C25" s="7" t="s">
        <v>19</v>
      </c>
      <c r="D25" s="7">
        <v>10</v>
      </c>
      <c r="E25" s="7">
        <v>424657</v>
      </c>
      <c r="F25" s="7">
        <v>0</v>
      </c>
      <c r="G25" s="7">
        <f>Table5[[#This Row],[0]]-Table5[[#This Row],[Column6]]</f>
        <v>424657</v>
      </c>
      <c r="H25" s="7">
        <v>176627711</v>
      </c>
      <c r="I25" s="7">
        <v>0</v>
      </c>
      <c r="J25" s="7">
        <f>Table5[[#This Row],[26156605409]]-Table5[[#This Row],[Column9]]</f>
        <v>176627711</v>
      </c>
    </row>
    <row r="26" spans="1:10" ht="23.1" customHeight="1" x14ac:dyDescent="0.6">
      <c r="A26" s="6" t="s">
        <v>172</v>
      </c>
      <c r="B26" s="7" t="s">
        <v>467</v>
      </c>
      <c r="C26" s="7" t="s">
        <v>19</v>
      </c>
      <c r="D26" s="7">
        <v>10</v>
      </c>
      <c r="E26" s="7">
        <v>565342</v>
      </c>
      <c r="F26" s="7">
        <v>0</v>
      </c>
      <c r="G26" s="7">
        <f>Table5[[#This Row],[0]]-Table5[[#This Row],[Column6]]</f>
        <v>565342</v>
      </c>
      <c r="H26" s="7">
        <v>41550060</v>
      </c>
      <c r="I26" s="7">
        <v>0</v>
      </c>
      <c r="J26" s="7">
        <f>Table5[[#This Row],[26156605409]]-Table5[[#This Row],[Column9]]</f>
        <v>41550060</v>
      </c>
    </row>
    <row r="27" spans="1:10" ht="23.1" customHeight="1" x14ac:dyDescent="0.6">
      <c r="A27" s="6" t="s">
        <v>166</v>
      </c>
      <c r="B27" s="7" t="s">
        <v>468</v>
      </c>
      <c r="C27" s="7" t="s">
        <v>19</v>
      </c>
      <c r="D27" s="7">
        <v>10</v>
      </c>
      <c r="E27" s="7">
        <v>427488</v>
      </c>
      <c r="F27" s="7">
        <v>0</v>
      </c>
      <c r="G27" s="7">
        <f>Table5[[#This Row],[0]]-Table5[[#This Row],[Column6]]</f>
        <v>427488</v>
      </c>
      <c r="H27" s="7">
        <v>180236069</v>
      </c>
      <c r="I27" s="7">
        <v>0</v>
      </c>
      <c r="J27" s="7">
        <f>Table5[[#This Row],[26156605409]]-Table5[[#This Row],[Column9]]</f>
        <v>180236069</v>
      </c>
    </row>
    <row r="28" spans="1:10" ht="23.1" customHeight="1" x14ac:dyDescent="0.6">
      <c r="A28" s="6" t="s">
        <v>142</v>
      </c>
      <c r="B28" s="7" t="s">
        <v>472</v>
      </c>
      <c r="C28" s="7" t="s">
        <v>19</v>
      </c>
      <c r="D28" s="7">
        <v>10</v>
      </c>
      <c r="E28" s="7">
        <v>84540017</v>
      </c>
      <c r="F28" s="7">
        <v>0</v>
      </c>
      <c r="G28" s="7">
        <f>Table5[[#This Row],[0]]-Table5[[#This Row],[Column6]]</f>
        <v>84540017</v>
      </c>
      <c r="H28" s="7">
        <v>257727439</v>
      </c>
      <c r="I28" s="7">
        <v>0</v>
      </c>
      <c r="J28" s="7">
        <f>Table5[[#This Row],[26156605409]]-Table5[[#This Row],[Column9]]</f>
        <v>257727439</v>
      </c>
    </row>
    <row r="29" spans="1:10" ht="23.1" customHeight="1" x14ac:dyDescent="0.6">
      <c r="A29" s="6" t="s">
        <v>150</v>
      </c>
      <c r="B29" s="7" t="s">
        <v>469</v>
      </c>
      <c r="C29" s="7" t="s">
        <v>19</v>
      </c>
      <c r="D29" s="7">
        <v>10</v>
      </c>
      <c r="E29" s="7">
        <v>8345684</v>
      </c>
      <c r="F29" s="7">
        <v>0</v>
      </c>
      <c r="G29" s="7">
        <f>Table5[[#This Row],[0]]-Table5[[#This Row],[Column6]]</f>
        <v>8345684</v>
      </c>
      <c r="H29" s="7">
        <v>73338627</v>
      </c>
      <c r="I29" s="7">
        <v>0</v>
      </c>
      <c r="J29" s="7">
        <f>Table5[[#This Row],[26156605409]]-Table5[[#This Row],[Column9]]</f>
        <v>73338627</v>
      </c>
    </row>
    <row r="30" spans="1:10" ht="23.1" customHeight="1" x14ac:dyDescent="0.6">
      <c r="A30" s="6" t="s">
        <v>140</v>
      </c>
      <c r="B30" s="7" t="s">
        <v>472</v>
      </c>
      <c r="C30" s="7" t="s">
        <v>19</v>
      </c>
      <c r="D30" s="7">
        <v>10</v>
      </c>
      <c r="E30" s="7">
        <v>312781</v>
      </c>
      <c r="F30" s="7">
        <v>0</v>
      </c>
      <c r="G30" s="7">
        <f>Table5[[#This Row],[0]]-Table5[[#This Row],[Column6]]</f>
        <v>312781</v>
      </c>
      <c r="H30" s="7">
        <v>782231066</v>
      </c>
      <c r="I30" s="7">
        <v>0</v>
      </c>
      <c r="J30" s="7">
        <f>Table5[[#This Row],[26156605409]]-Table5[[#This Row],[Column9]]</f>
        <v>782231066</v>
      </c>
    </row>
    <row r="31" spans="1:10" ht="23.1" customHeight="1" x14ac:dyDescent="0.6">
      <c r="A31" s="6" t="s">
        <v>146</v>
      </c>
      <c r="B31" s="7" t="s">
        <v>468</v>
      </c>
      <c r="C31" s="7" t="s">
        <v>19</v>
      </c>
      <c r="D31" s="7">
        <v>10</v>
      </c>
      <c r="E31" s="7">
        <v>427488</v>
      </c>
      <c r="F31" s="7">
        <v>0</v>
      </c>
      <c r="G31" s="7">
        <f>Table5[[#This Row],[0]]-Table5[[#This Row],[Column6]]</f>
        <v>427488</v>
      </c>
      <c r="H31" s="7">
        <v>113760656</v>
      </c>
      <c r="I31" s="7">
        <v>0</v>
      </c>
      <c r="J31" s="7">
        <f>Table5[[#This Row],[26156605409]]-Table5[[#This Row],[Column9]]</f>
        <v>113760656</v>
      </c>
    </row>
    <row r="32" spans="1:10" ht="23.1" customHeight="1" x14ac:dyDescent="0.6">
      <c r="A32" s="6" t="s">
        <v>160</v>
      </c>
      <c r="B32" s="7" t="s">
        <v>467</v>
      </c>
      <c r="C32" s="7" t="s">
        <v>19</v>
      </c>
      <c r="D32" s="7">
        <v>10</v>
      </c>
      <c r="E32" s="7">
        <v>6763493</v>
      </c>
      <c r="F32" s="7">
        <v>0</v>
      </c>
      <c r="G32" s="7">
        <f>Table5[[#This Row],[0]]-Table5[[#This Row],[Column6]]</f>
        <v>6763493</v>
      </c>
      <c r="H32" s="7">
        <v>208205068</v>
      </c>
      <c r="I32" s="7">
        <v>0</v>
      </c>
      <c r="J32" s="7">
        <f>Table5[[#This Row],[26156605409]]-Table5[[#This Row],[Column9]]</f>
        <v>208205068</v>
      </c>
    </row>
    <row r="33" spans="1:10" ht="23.1" customHeight="1" x14ac:dyDescent="0.6">
      <c r="A33" s="6" t="s">
        <v>144</v>
      </c>
      <c r="B33" s="7" t="s">
        <v>467</v>
      </c>
      <c r="C33" s="7" t="s">
        <v>19</v>
      </c>
      <c r="D33" s="7">
        <v>10</v>
      </c>
      <c r="E33" s="7">
        <v>459929</v>
      </c>
      <c r="F33" s="7">
        <v>0</v>
      </c>
      <c r="G33" s="7">
        <f>Table5[[#This Row],[0]]-Table5[[#This Row],[Column6]]</f>
        <v>459929</v>
      </c>
      <c r="H33" s="7">
        <v>79358744</v>
      </c>
      <c r="I33" s="7">
        <v>0</v>
      </c>
      <c r="J33" s="7">
        <f>Table5[[#This Row],[26156605409]]-Table5[[#This Row],[Column9]]</f>
        <v>79358744</v>
      </c>
    </row>
    <row r="34" spans="1:10" ht="23.1" customHeight="1" x14ac:dyDescent="0.6">
      <c r="A34" s="6" t="s">
        <v>152</v>
      </c>
      <c r="B34" s="7" t="s">
        <v>467</v>
      </c>
      <c r="C34" s="7" t="s">
        <v>19</v>
      </c>
      <c r="D34" s="7">
        <v>10</v>
      </c>
      <c r="E34" s="7">
        <v>4198632</v>
      </c>
      <c r="F34" s="7">
        <v>0</v>
      </c>
      <c r="G34" s="7">
        <f>Table5[[#This Row],[0]]-Table5[[#This Row],[Column6]]</f>
        <v>4198632</v>
      </c>
      <c r="H34" s="7">
        <v>162975523</v>
      </c>
      <c r="I34" s="7">
        <v>0</v>
      </c>
      <c r="J34" s="7">
        <f>Table5[[#This Row],[26156605409]]-Table5[[#This Row],[Column9]]</f>
        <v>162975523</v>
      </c>
    </row>
    <row r="35" spans="1:10" ht="23.1" customHeight="1" x14ac:dyDescent="0.6">
      <c r="A35" s="6" t="s">
        <v>158</v>
      </c>
      <c r="B35" s="7" t="s">
        <v>469</v>
      </c>
      <c r="C35" s="7" t="s">
        <v>19</v>
      </c>
      <c r="D35" s="7">
        <v>10</v>
      </c>
      <c r="E35" s="7">
        <v>424657</v>
      </c>
      <c r="F35" s="7">
        <v>0</v>
      </c>
      <c r="G35" s="7">
        <f>Table5[[#This Row],[0]]-Table5[[#This Row],[Column6]]</f>
        <v>424657</v>
      </c>
      <c r="H35" s="7">
        <v>49703191</v>
      </c>
      <c r="I35" s="7">
        <v>0</v>
      </c>
      <c r="J35" s="7">
        <f>Table5[[#This Row],[26156605409]]-Table5[[#This Row],[Column9]]</f>
        <v>49703191</v>
      </c>
    </row>
    <row r="36" spans="1:10" ht="23.1" customHeight="1" x14ac:dyDescent="0.6">
      <c r="A36" s="6" t="s">
        <v>154</v>
      </c>
      <c r="B36" s="7" t="s">
        <v>19</v>
      </c>
      <c r="C36" s="7" t="s">
        <v>19</v>
      </c>
      <c r="D36" s="7">
        <v>10</v>
      </c>
      <c r="E36" s="7">
        <v>0</v>
      </c>
      <c r="F36" s="7">
        <v>0</v>
      </c>
      <c r="G36" s="7">
        <f>Table5[[#This Row],[0]]-Table5[[#This Row],[Column6]]</f>
        <v>0</v>
      </c>
      <c r="H36" s="7">
        <v>66907147</v>
      </c>
      <c r="I36" s="7">
        <v>0</v>
      </c>
      <c r="J36" s="7">
        <f>Table5[[#This Row],[26156605409]]-Table5[[#This Row],[Column9]]</f>
        <v>66907147</v>
      </c>
    </row>
    <row r="37" spans="1:10" ht="23.1" customHeight="1" x14ac:dyDescent="0.6">
      <c r="A37" s="6" t="s">
        <v>148</v>
      </c>
      <c r="B37" s="7" t="s">
        <v>471</v>
      </c>
      <c r="C37" s="7" t="s">
        <v>19</v>
      </c>
      <c r="D37" s="7">
        <v>10</v>
      </c>
      <c r="E37" s="7">
        <v>8477136</v>
      </c>
      <c r="F37" s="7">
        <v>0</v>
      </c>
      <c r="G37" s="7">
        <f>Table5[[#This Row],[0]]-Table5[[#This Row],[Column6]]</f>
        <v>8477136</v>
      </c>
      <c r="H37" s="7">
        <v>161440729</v>
      </c>
      <c r="I37" s="7">
        <v>0</v>
      </c>
      <c r="J37" s="7">
        <f>Table5[[#This Row],[26156605409]]-Table5[[#This Row],[Column9]]</f>
        <v>161440729</v>
      </c>
    </row>
    <row r="38" spans="1:10" ht="23.1" customHeight="1" x14ac:dyDescent="0.6">
      <c r="A38" s="6" t="s">
        <v>156</v>
      </c>
      <c r="B38" s="7" t="s">
        <v>467</v>
      </c>
      <c r="C38" s="7" t="s">
        <v>19</v>
      </c>
      <c r="D38" s="7">
        <v>10</v>
      </c>
      <c r="E38" s="7">
        <v>8480022</v>
      </c>
      <c r="F38" s="7">
        <v>0</v>
      </c>
      <c r="G38" s="7">
        <f>Table5[[#This Row],[0]]-Table5[[#This Row],[Column6]]</f>
        <v>8480022</v>
      </c>
      <c r="H38" s="7">
        <v>77779805</v>
      </c>
      <c r="I38" s="7">
        <v>0</v>
      </c>
      <c r="J38" s="7">
        <f>Table5[[#This Row],[26156605409]]-Table5[[#This Row],[Column9]]</f>
        <v>77779805</v>
      </c>
    </row>
    <row r="39" spans="1:10" ht="23.1" customHeight="1" x14ac:dyDescent="0.6">
      <c r="A39" s="6" t="s">
        <v>126</v>
      </c>
      <c r="B39" s="7" t="s">
        <v>472</v>
      </c>
      <c r="C39" s="7" t="s">
        <v>19</v>
      </c>
      <c r="D39" s="7">
        <v>10</v>
      </c>
      <c r="E39" s="7">
        <v>428264</v>
      </c>
      <c r="F39" s="7">
        <v>0</v>
      </c>
      <c r="G39" s="7">
        <f>Table5[[#This Row],[0]]-Table5[[#This Row],[Column6]]</f>
        <v>428264</v>
      </c>
      <c r="H39" s="7">
        <v>21915595</v>
      </c>
      <c r="I39" s="7">
        <v>0</v>
      </c>
      <c r="J39" s="7">
        <f>Table5[[#This Row],[26156605409]]-Table5[[#This Row],[Column9]]</f>
        <v>21915595</v>
      </c>
    </row>
    <row r="40" spans="1:10" ht="23.1" customHeight="1" x14ac:dyDescent="0.6">
      <c r="A40" s="6" t="s">
        <v>124</v>
      </c>
      <c r="B40" s="7" t="s">
        <v>467</v>
      </c>
      <c r="C40" s="7" t="s">
        <v>19</v>
      </c>
      <c r="D40" s="7">
        <v>10</v>
      </c>
      <c r="E40" s="7">
        <v>424657</v>
      </c>
      <c r="F40" s="7">
        <v>0</v>
      </c>
      <c r="G40" s="7">
        <f>Table5[[#This Row],[0]]-Table5[[#This Row],[Column6]]</f>
        <v>424657</v>
      </c>
      <c r="H40" s="7">
        <v>103771284</v>
      </c>
      <c r="I40" s="7">
        <v>0</v>
      </c>
      <c r="J40" s="7">
        <f>Table5[[#This Row],[26156605409]]-Table5[[#This Row],[Column9]]</f>
        <v>103771284</v>
      </c>
    </row>
    <row r="41" spans="1:10" ht="23.1" customHeight="1" x14ac:dyDescent="0.6">
      <c r="A41" s="6" t="s">
        <v>138</v>
      </c>
      <c r="B41" s="7" t="s">
        <v>467</v>
      </c>
      <c r="C41" s="7" t="s">
        <v>19</v>
      </c>
      <c r="D41" s="7">
        <v>10</v>
      </c>
      <c r="E41" s="7">
        <v>424657</v>
      </c>
      <c r="F41" s="7">
        <v>0</v>
      </c>
      <c r="G41" s="7">
        <f>Table5[[#This Row],[0]]-Table5[[#This Row],[Column6]]</f>
        <v>424657</v>
      </c>
      <c r="H41" s="7">
        <v>161653450</v>
      </c>
      <c r="I41" s="7">
        <v>0</v>
      </c>
      <c r="J41" s="7">
        <f>Table5[[#This Row],[26156605409]]-Table5[[#This Row],[Column9]]</f>
        <v>161653450</v>
      </c>
    </row>
    <row r="42" spans="1:10" ht="23.1" customHeight="1" x14ac:dyDescent="0.6">
      <c r="A42" s="6" t="s">
        <v>134</v>
      </c>
      <c r="B42" s="7" t="s">
        <v>467</v>
      </c>
      <c r="C42" s="7" t="s">
        <v>19</v>
      </c>
      <c r="D42" s="7">
        <v>10</v>
      </c>
      <c r="E42" s="7">
        <v>368656</v>
      </c>
      <c r="F42" s="7">
        <v>0</v>
      </c>
      <c r="G42" s="7">
        <f>Table5[[#This Row],[0]]-Table5[[#This Row],[Column6]]</f>
        <v>368656</v>
      </c>
      <c r="H42" s="7">
        <v>40937313</v>
      </c>
      <c r="I42" s="7">
        <v>0</v>
      </c>
      <c r="J42" s="7">
        <f>Table5[[#This Row],[26156605409]]-Table5[[#This Row],[Column9]]</f>
        <v>40937313</v>
      </c>
    </row>
    <row r="43" spans="1:10" ht="23.1" customHeight="1" x14ac:dyDescent="0.6">
      <c r="A43" s="6" t="s">
        <v>132</v>
      </c>
      <c r="B43" s="7" t="s">
        <v>467</v>
      </c>
      <c r="C43" s="7" t="s">
        <v>19</v>
      </c>
      <c r="D43" s="7">
        <v>10</v>
      </c>
      <c r="E43" s="7">
        <v>424657</v>
      </c>
      <c r="F43" s="7">
        <v>0</v>
      </c>
      <c r="G43" s="7">
        <f>Table5[[#This Row],[0]]-Table5[[#This Row],[Column6]]</f>
        <v>424657</v>
      </c>
      <c r="H43" s="7">
        <v>19918978</v>
      </c>
      <c r="I43" s="7">
        <v>0</v>
      </c>
      <c r="J43" s="7">
        <f>Table5[[#This Row],[26156605409]]-Table5[[#This Row],[Column9]]</f>
        <v>19918978</v>
      </c>
    </row>
    <row r="44" spans="1:10" ht="23.1" customHeight="1" x14ac:dyDescent="0.6">
      <c r="A44" s="6" t="s">
        <v>136</v>
      </c>
      <c r="B44" s="7" t="s">
        <v>469</v>
      </c>
      <c r="C44" s="7" t="s">
        <v>19</v>
      </c>
      <c r="D44" s="7">
        <v>10</v>
      </c>
      <c r="E44" s="7">
        <v>424657</v>
      </c>
      <c r="F44" s="7">
        <v>0</v>
      </c>
      <c r="G44" s="7">
        <f>Table5[[#This Row],[0]]-Table5[[#This Row],[Column6]]</f>
        <v>424657</v>
      </c>
      <c r="H44" s="7">
        <v>122672666</v>
      </c>
      <c r="I44" s="7">
        <v>0</v>
      </c>
      <c r="J44" s="7">
        <f>Table5[[#This Row],[26156605409]]-Table5[[#This Row],[Column9]]</f>
        <v>122672666</v>
      </c>
    </row>
    <row r="45" spans="1:10" ht="23.1" customHeight="1" x14ac:dyDescent="0.6">
      <c r="A45" s="6" t="s">
        <v>122</v>
      </c>
      <c r="B45" s="7" t="s">
        <v>468</v>
      </c>
      <c r="C45" s="7" t="s">
        <v>19</v>
      </c>
      <c r="D45" s="7">
        <v>10</v>
      </c>
      <c r="E45" s="7">
        <v>427488</v>
      </c>
      <c r="F45" s="7">
        <v>0</v>
      </c>
      <c r="G45" s="7">
        <f>Table5[[#This Row],[0]]-Table5[[#This Row],[Column6]]</f>
        <v>427488</v>
      </c>
      <c r="H45" s="7">
        <v>362710582</v>
      </c>
      <c r="I45" s="7">
        <v>0</v>
      </c>
      <c r="J45" s="7">
        <f>Table5[[#This Row],[26156605409]]-Table5[[#This Row],[Column9]]</f>
        <v>362710582</v>
      </c>
    </row>
    <row r="46" spans="1:10" ht="23.1" customHeight="1" x14ac:dyDescent="0.6">
      <c r="A46" s="6" t="s">
        <v>128</v>
      </c>
      <c r="B46" s="7" t="s">
        <v>469</v>
      </c>
      <c r="C46" s="7" t="s">
        <v>19</v>
      </c>
      <c r="D46" s="7">
        <v>10</v>
      </c>
      <c r="E46" s="7">
        <v>17965940</v>
      </c>
      <c r="F46" s="7">
        <v>0</v>
      </c>
      <c r="G46" s="7">
        <f>Table5[[#This Row],[0]]-Table5[[#This Row],[Column6]]</f>
        <v>17965940</v>
      </c>
      <c r="H46" s="7">
        <v>148858057</v>
      </c>
      <c r="I46" s="7">
        <v>0</v>
      </c>
      <c r="J46" s="7">
        <f>Table5[[#This Row],[26156605409]]-Table5[[#This Row],[Column9]]</f>
        <v>148858057</v>
      </c>
    </row>
    <row r="47" spans="1:10" ht="23.1" customHeight="1" x14ac:dyDescent="0.6">
      <c r="A47" s="6" t="s">
        <v>130</v>
      </c>
      <c r="B47" s="7" t="s">
        <v>471</v>
      </c>
      <c r="C47" s="7" t="s">
        <v>19</v>
      </c>
      <c r="D47" s="7">
        <v>10</v>
      </c>
      <c r="E47" s="7">
        <v>730253</v>
      </c>
      <c r="F47" s="7">
        <v>0</v>
      </c>
      <c r="G47" s="7">
        <f>Table5[[#This Row],[0]]-Table5[[#This Row],[Column6]]</f>
        <v>730253</v>
      </c>
      <c r="H47" s="7">
        <v>91165685</v>
      </c>
      <c r="I47" s="7">
        <v>0</v>
      </c>
      <c r="J47" s="7">
        <f>Table5[[#This Row],[26156605409]]-Table5[[#This Row],[Column9]]</f>
        <v>91165685</v>
      </c>
    </row>
    <row r="48" spans="1:10" ht="23.1" customHeight="1" x14ac:dyDescent="0.6">
      <c r="A48" s="6" t="s">
        <v>118</v>
      </c>
      <c r="B48" s="7" t="s">
        <v>475</v>
      </c>
      <c r="C48" s="7" t="s">
        <v>19</v>
      </c>
      <c r="D48" s="7">
        <v>10</v>
      </c>
      <c r="E48" s="7">
        <v>424657</v>
      </c>
      <c r="F48" s="7">
        <v>0</v>
      </c>
      <c r="G48" s="7">
        <f>Table5[[#This Row],[0]]-Table5[[#This Row],[Column6]]</f>
        <v>424657</v>
      </c>
      <c r="H48" s="7">
        <v>171497097</v>
      </c>
      <c r="I48" s="7">
        <v>0</v>
      </c>
      <c r="J48" s="7">
        <f>Table5[[#This Row],[26156605409]]-Table5[[#This Row],[Column9]]</f>
        <v>171497097</v>
      </c>
    </row>
    <row r="49" spans="1:10" ht="23.1" customHeight="1" x14ac:dyDescent="0.6">
      <c r="A49" s="6" t="s">
        <v>102</v>
      </c>
      <c r="B49" s="7" t="s">
        <v>467</v>
      </c>
      <c r="C49" s="7" t="s">
        <v>19</v>
      </c>
      <c r="D49" s="7">
        <v>10</v>
      </c>
      <c r="E49" s="7">
        <v>424657</v>
      </c>
      <c r="F49" s="7">
        <v>0</v>
      </c>
      <c r="G49" s="7">
        <f>Table5[[#This Row],[0]]-Table5[[#This Row],[Column6]]</f>
        <v>424657</v>
      </c>
      <c r="H49" s="7">
        <v>135343785</v>
      </c>
      <c r="I49" s="7">
        <v>0</v>
      </c>
      <c r="J49" s="7">
        <f>Table5[[#This Row],[26156605409]]-Table5[[#This Row],[Column9]]</f>
        <v>135343785</v>
      </c>
    </row>
    <row r="50" spans="1:10" ht="23.1" customHeight="1" x14ac:dyDescent="0.6">
      <c r="A50" s="6" t="s">
        <v>116</v>
      </c>
      <c r="B50" s="7" t="s">
        <v>469</v>
      </c>
      <c r="C50" s="7" t="s">
        <v>19</v>
      </c>
      <c r="D50" s="7">
        <v>10</v>
      </c>
      <c r="E50" s="7">
        <v>9656593</v>
      </c>
      <c r="F50" s="7">
        <v>0</v>
      </c>
      <c r="G50" s="7">
        <f>Table5[[#This Row],[0]]-Table5[[#This Row],[Column6]]</f>
        <v>9656593</v>
      </c>
      <c r="H50" s="7">
        <v>99395112</v>
      </c>
      <c r="I50" s="7">
        <v>0</v>
      </c>
      <c r="J50" s="7">
        <f>Table5[[#This Row],[26156605409]]-Table5[[#This Row],[Column9]]</f>
        <v>99395112</v>
      </c>
    </row>
    <row r="51" spans="1:10" ht="23.1" customHeight="1" x14ac:dyDescent="0.6">
      <c r="A51" s="6" t="s">
        <v>114</v>
      </c>
      <c r="B51" s="7" t="s">
        <v>467</v>
      </c>
      <c r="C51" s="7" t="s">
        <v>19</v>
      </c>
      <c r="D51" s="7">
        <v>10</v>
      </c>
      <c r="E51" s="7">
        <v>368656</v>
      </c>
      <c r="F51" s="7">
        <v>0</v>
      </c>
      <c r="G51" s="7">
        <f>Table5[[#This Row],[0]]-Table5[[#This Row],[Column6]]</f>
        <v>368656</v>
      </c>
      <c r="H51" s="7">
        <v>137401606</v>
      </c>
      <c r="I51" s="7">
        <v>0</v>
      </c>
      <c r="J51" s="7">
        <f>Table5[[#This Row],[26156605409]]-Table5[[#This Row],[Column9]]</f>
        <v>137401606</v>
      </c>
    </row>
    <row r="52" spans="1:10" ht="23.1" customHeight="1" x14ac:dyDescent="0.6">
      <c r="A52" s="6" t="s">
        <v>120</v>
      </c>
      <c r="B52" s="7" t="s">
        <v>467</v>
      </c>
      <c r="C52" s="7" t="s">
        <v>19</v>
      </c>
      <c r="D52" s="7">
        <v>10</v>
      </c>
      <c r="E52" s="7">
        <v>312789</v>
      </c>
      <c r="F52" s="7">
        <v>0</v>
      </c>
      <c r="G52" s="7">
        <f>Table5[[#This Row],[0]]-Table5[[#This Row],[Column6]]</f>
        <v>312789</v>
      </c>
      <c r="H52" s="7">
        <v>453274</v>
      </c>
      <c r="I52" s="7">
        <v>0</v>
      </c>
      <c r="J52" s="7">
        <f>Table5[[#This Row],[26156605409]]-Table5[[#This Row],[Column9]]</f>
        <v>453274</v>
      </c>
    </row>
    <row r="53" spans="1:10" ht="23.1" customHeight="1" x14ac:dyDescent="0.6">
      <c r="A53" s="6" t="s">
        <v>112</v>
      </c>
      <c r="B53" s="7" t="s">
        <v>471</v>
      </c>
      <c r="C53" s="7" t="s">
        <v>19</v>
      </c>
      <c r="D53" s="7">
        <v>10</v>
      </c>
      <c r="E53" s="7">
        <v>368656</v>
      </c>
      <c r="F53" s="7">
        <v>0</v>
      </c>
      <c r="G53" s="7">
        <f>Table5[[#This Row],[0]]-Table5[[#This Row],[Column6]]</f>
        <v>368656</v>
      </c>
      <c r="H53" s="7">
        <v>117064940</v>
      </c>
      <c r="I53" s="7">
        <v>0</v>
      </c>
      <c r="J53" s="7">
        <f>Table5[[#This Row],[26156605409]]-Table5[[#This Row],[Column9]]</f>
        <v>117064940</v>
      </c>
    </row>
    <row r="54" spans="1:10" ht="23.1" customHeight="1" x14ac:dyDescent="0.6">
      <c r="A54" s="6" t="s">
        <v>100</v>
      </c>
      <c r="B54" s="7" t="s">
        <v>467</v>
      </c>
      <c r="C54" s="7" t="s">
        <v>19</v>
      </c>
      <c r="D54" s="7">
        <v>10</v>
      </c>
      <c r="E54" s="7">
        <v>7715439</v>
      </c>
      <c r="F54" s="7">
        <v>0</v>
      </c>
      <c r="G54" s="7">
        <f>Table5[[#This Row],[0]]-Table5[[#This Row],[Column6]]</f>
        <v>7715439</v>
      </c>
      <c r="H54" s="7">
        <v>137244922</v>
      </c>
      <c r="I54" s="7">
        <v>0</v>
      </c>
      <c r="J54" s="7">
        <f>Table5[[#This Row],[26156605409]]-Table5[[#This Row],[Column9]]</f>
        <v>137244922</v>
      </c>
    </row>
    <row r="55" spans="1:10" ht="23.1" customHeight="1" x14ac:dyDescent="0.6">
      <c r="A55" s="6" t="s">
        <v>110</v>
      </c>
      <c r="B55" s="7" t="s">
        <v>469</v>
      </c>
      <c r="C55" s="7" t="s">
        <v>19</v>
      </c>
      <c r="D55" s="7">
        <v>10</v>
      </c>
      <c r="E55" s="7">
        <v>9568333</v>
      </c>
      <c r="F55" s="7">
        <v>0</v>
      </c>
      <c r="G55" s="7">
        <f>Table5[[#This Row],[0]]-Table5[[#This Row],[Column6]]</f>
        <v>9568333</v>
      </c>
      <c r="H55" s="7">
        <v>49821926</v>
      </c>
      <c r="I55" s="7">
        <v>0</v>
      </c>
      <c r="J55" s="7">
        <f>Table5[[#This Row],[26156605409]]-Table5[[#This Row],[Column9]]</f>
        <v>49821926</v>
      </c>
    </row>
    <row r="56" spans="1:10" ht="23.1" customHeight="1" x14ac:dyDescent="0.6">
      <c r="A56" s="6" t="s">
        <v>106</v>
      </c>
      <c r="B56" s="7" t="s">
        <v>468</v>
      </c>
      <c r="C56" s="7" t="s">
        <v>19</v>
      </c>
      <c r="D56" s="7">
        <v>10</v>
      </c>
      <c r="E56" s="7">
        <v>5832735</v>
      </c>
      <c r="F56" s="7">
        <v>0</v>
      </c>
      <c r="G56" s="7">
        <f>Table5[[#This Row],[0]]-Table5[[#This Row],[Column6]]</f>
        <v>5832735</v>
      </c>
      <c r="H56" s="7">
        <v>101622583</v>
      </c>
      <c r="I56" s="7">
        <v>0</v>
      </c>
      <c r="J56" s="7">
        <f>Table5[[#This Row],[26156605409]]-Table5[[#This Row],[Column9]]</f>
        <v>101622583</v>
      </c>
    </row>
    <row r="57" spans="1:10" ht="23.1" customHeight="1" x14ac:dyDescent="0.6">
      <c r="A57" s="6" t="s">
        <v>108</v>
      </c>
      <c r="B57" s="7" t="s">
        <v>467</v>
      </c>
      <c r="C57" s="7" t="s">
        <v>19</v>
      </c>
      <c r="D57" s="7">
        <v>10</v>
      </c>
      <c r="E57" s="7">
        <v>331241</v>
      </c>
      <c r="F57" s="7">
        <v>0</v>
      </c>
      <c r="G57" s="7">
        <f>Table5[[#This Row],[0]]-Table5[[#This Row],[Column6]]</f>
        <v>331241</v>
      </c>
      <c r="H57" s="7">
        <v>151784653</v>
      </c>
      <c r="I57" s="7">
        <v>0</v>
      </c>
      <c r="J57" s="7">
        <f>Table5[[#This Row],[26156605409]]-Table5[[#This Row],[Column9]]</f>
        <v>151784653</v>
      </c>
    </row>
    <row r="58" spans="1:10" ht="23.1" customHeight="1" x14ac:dyDescent="0.6">
      <c r="A58" s="6" t="s">
        <v>104</v>
      </c>
      <c r="B58" s="7" t="s">
        <v>468</v>
      </c>
      <c r="C58" s="7" t="s">
        <v>19</v>
      </c>
      <c r="D58" s="7">
        <v>10</v>
      </c>
      <c r="E58" s="7">
        <v>371063</v>
      </c>
      <c r="F58" s="7">
        <v>0</v>
      </c>
      <c r="G58" s="7">
        <f>Table5[[#This Row],[0]]-Table5[[#This Row],[Column6]]</f>
        <v>371063</v>
      </c>
      <c r="H58" s="7">
        <v>982363</v>
      </c>
      <c r="I58" s="7">
        <v>0</v>
      </c>
      <c r="J58" s="7">
        <f>Table5[[#This Row],[26156605409]]-Table5[[#This Row],[Column9]]</f>
        <v>982363</v>
      </c>
    </row>
    <row r="59" spans="1:10" ht="23.1" customHeight="1" x14ac:dyDescent="0.6">
      <c r="A59" s="6" t="s">
        <v>98</v>
      </c>
      <c r="B59" s="7" t="s">
        <v>473</v>
      </c>
      <c r="C59" s="7" t="s">
        <v>19</v>
      </c>
      <c r="D59" s="7">
        <v>10</v>
      </c>
      <c r="E59" s="7">
        <v>0</v>
      </c>
      <c r="F59" s="7">
        <v>0</v>
      </c>
      <c r="G59" s="7">
        <f>Table5[[#This Row],[0]]-Table5[[#This Row],[Column6]]</f>
        <v>0</v>
      </c>
      <c r="H59" s="7">
        <v>65216942</v>
      </c>
      <c r="I59" s="7">
        <v>0</v>
      </c>
      <c r="J59" s="7">
        <f>Table5[[#This Row],[26156605409]]-Table5[[#This Row],[Column9]]</f>
        <v>65216942</v>
      </c>
    </row>
    <row r="60" spans="1:10" ht="23.1" customHeight="1" x14ac:dyDescent="0.6">
      <c r="A60" s="6" t="s">
        <v>84</v>
      </c>
      <c r="B60" s="7" t="s">
        <v>472</v>
      </c>
      <c r="C60" s="7" t="s">
        <v>19</v>
      </c>
      <c r="D60" s="7">
        <v>10</v>
      </c>
      <c r="E60" s="7">
        <v>475864</v>
      </c>
      <c r="F60" s="7">
        <v>0</v>
      </c>
      <c r="G60" s="7">
        <f>Table5[[#This Row],[0]]-Table5[[#This Row],[Column6]]</f>
        <v>475864</v>
      </c>
      <c r="H60" s="7">
        <v>134726932</v>
      </c>
      <c r="I60" s="7">
        <v>0</v>
      </c>
      <c r="J60" s="7">
        <f>Table5[[#This Row],[26156605409]]-Table5[[#This Row],[Column9]]</f>
        <v>134726932</v>
      </c>
    </row>
    <row r="61" spans="1:10" ht="23.1" customHeight="1" x14ac:dyDescent="0.6">
      <c r="A61" s="6" t="s">
        <v>94</v>
      </c>
      <c r="B61" s="7" t="s">
        <v>467</v>
      </c>
      <c r="C61" s="7" t="s">
        <v>19</v>
      </c>
      <c r="D61" s="7">
        <v>10</v>
      </c>
      <c r="E61" s="7">
        <v>7001958</v>
      </c>
      <c r="F61" s="7">
        <v>0</v>
      </c>
      <c r="G61" s="7">
        <f>Table5[[#This Row],[0]]-Table5[[#This Row],[Column6]]</f>
        <v>7001958</v>
      </c>
      <c r="H61" s="7">
        <v>130543958</v>
      </c>
      <c r="I61" s="7">
        <v>0</v>
      </c>
      <c r="J61" s="7">
        <f>Table5[[#This Row],[26156605409]]-Table5[[#This Row],[Column9]]</f>
        <v>130543958</v>
      </c>
    </row>
    <row r="62" spans="1:10" ht="23.1" customHeight="1" x14ac:dyDescent="0.6">
      <c r="A62" s="6" t="s">
        <v>86</v>
      </c>
      <c r="B62" s="7" t="s">
        <v>469</v>
      </c>
      <c r="C62" s="7" t="s">
        <v>19</v>
      </c>
      <c r="D62" s="7">
        <v>10</v>
      </c>
      <c r="E62" s="7">
        <v>2551894</v>
      </c>
      <c r="F62" s="7">
        <v>0</v>
      </c>
      <c r="G62" s="7">
        <f>Table5[[#This Row],[0]]-Table5[[#This Row],[Column6]]</f>
        <v>2551894</v>
      </c>
      <c r="H62" s="7">
        <v>253970826</v>
      </c>
      <c r="I62" s="7">
        <v>0</v>
      </c>
      <c r="J62" s="7">
        <f>Table5[[#This Row],[26156605409]]-Table5[[#This Row],[Column9]]</f>
        <v>253970826</v>
      </c>
    </row>
    <row r="63" spans="1:10" ht="23.1" customHeight="1" x14ac:dyDescent="0.6">
      <c r="A63" s="6" t="s">
        <v>92</v>
      </c>
      <c r="B63" s="7" t="s">
        <v>467</v>
      </c>
      <c r="C63" s="7" t="s">
        <v>19</v>
      </c>
      <c r="D63" s="7">
        <v>10</v>
      </c>
      <c r="E63" s="7">
        <v>4599394</v>
      </c>
      <c r="F63" s="7">
        <v>0</v>
      </c>
      <c r="G63" s="7">
        <f>Table5[[#This Row],[0]]-Table5[[#This Row],[Column6]]</f>
        <v>4599394</v>
      </c>
      <c r="H63" s="7">
        <v>55104142</v>
      </c>
      <c r="I63" s="7">
        <v>0</v>
      </c>
      <c r="J63" s="7">
        <f>Table5[[#This Row],[26156605409]]-Table5[[#This Row],[Column9]]</f>
        <v>55104142</v>
      </c>
    </row>
    <row r="64" spans="1:10" ht="23.1" customHeight="1" x14ac:dyDescent="0.6">
      <c r="A64" s="6" t="s">
        <v>82</v>
      </c>
      <c r="B64" s="7" t="s">
        <v>468</v>
      </c>
      <c r="C64" s="7" t="s">
        <v>19</v>
      </c>
      <c r="D64" s="7">
        <v>10</v>
      </c>
      <c r="E64" s="7">
        <v>427488</v>
      </c>
      <c r="F64" s="7">
        <v>0</v>
      </c>
      <c r="G64" s="7">
        <f>Table5[[#This Row],[0]]-Table5[[#This Row],[Column6]]</f>
        <v>427488</v>
      </c>
      <c r="H64" s="7">
        <v>256700937</v>
      </c>
      <c r="I64" s="7">
        <v>0</v>
      </c>
      <c r="J64" s="7">
        <f>Table5[[#This Row],[26156605409]]-Table5[[#This Row],[Column9]]</f>
        <v>256700937</v>
      </c>
    </row>
    <row r="65" spans="1:10" ht="23.1" customHeight="1" x14ac:dyDescent="0.6">
      <c r="A65" s="6" t="s">
        <v>96</v>
      </c>
      <c r="B65" s="7" t="s">
        <v>469</v>
      </c>
      <c r="C65" s="7" t="s">
        <v>19</v>
      </c>
      <c r="D65" s="7">
        <v>10</v>
      </c>
      <c r="E65" s="7">
        <v>2844895</v>
      </c>
      <c r="F65" s="7">
        <v>0</v>
      </c>
      <c r="G65" s="7">
        <f>Table5[[#This Row],[0]]-Table5[[#This Row],[Column6]]</f>
        <v>2844895</v>
      </c>
      <c r="H65" s="7">
        <v>70384624</v>
      </c>
      <c r="I65" s="7">
        <v>0</v>
      </c>
      <c r="J65" s="7">
        <f>Table5[[#This Row],[26156605409]]-Table5[[#This Row],[Column9]]</f>
        <v>70384624</v>
      </c>
    </row>
    <row r="66" spans="1:10" ht="23.1" customHeight="1" x14ac:dyDescent="0.6">
      <c r="A66" s="6" t="s">
        <v>90</v>
      </c>
      <c r="B66" s="7" t="s">
        <v>469</v>
      </c>
      <c r="C66" s="7" t="s">
        <v>19</v>
      </c>
      <c r="D66" s="7">
        <v>10</v>
      </c>
      <c r="E66" s="7">
        <v>368656</v>
      </c>
      <c r="F66" s="7">
        <v>0</v>
      </c>
      <c r="G66" s="7">
        <f>Table5[[#This Row],[0]]-Table5[[#This Row],[Column6]]</f>
        <v>368656</v>
      </c>
      <c r="H66" s="7">
        <v>90022829</v>
      </c>
      <c r="I66" s="7">
        <v>0</v>
      </c>
      <c r="J66" s="7">
        <f>Table5[[#This Row],[26156605409]]-Table5[[#This Row],[Column9]]</f>
        <v>90022829</v>
      </c>
    </row>
    <row r="67" spans="1:10" ht="23.1" customHeight="1" x14ac:dyDescent="0.6">
      <c r="A67" s="6" t="s">
        <v>88</v>
      </c>
      <c r="B67" s="7" t="s">
        <v>467</v>
      </c>
      <c r="C67" s="7" t="s">
        <v>19</v>
      </c>
      <c r="D67" s="7">
        <v>10</v>
      </c>
      <c r="E67" s="7">
        <v>2740778</v>
      </c>
      <c r="F67" s="7">
        <v>0</v>
      </c>
      <c r="G67" s="7">
        <f>Table5[[#This Row],[0]]-Table5[[#This Row],[Column6]]</f>
        <v>2740778</v>
      </c>
      <c r="H67" s="7">
        <v>269438354</v>
      </c>
      <c r="I67" s="7">
        <v>0</v>
      </c>
      <c r="J67" s="7">
        <f>Table5[[#This Row],[26156605409]]-Table5[[#This Row],[Column9]]</f>
        <v>269438354</v>
      </c>
    </row>
    <row r="68" spans="1:10" ht="23.1" customHeight="1" x14ac:dyDescent="0.6">
      <c r="A68" s="6" t="s">
        <v>80</v>
      </c>
      <c r="B68" s="7" t="s">
        <v>467</v>
      </c>
      <c r="C68" s="7" t="s">
        <v>19</v>
      </c>
      <c r="D68" s="7">
        <v>10</v>
      </c>
      <c r="E68" s="7">
        <v>424657</v>
      </c>
      <c r="F68" s="7">
        <v>0</v>
      </c>
      <c r="G68" s="7">
        <f>Table5[[#This Row],[0]]-Table5[[#This Row],[Column6]]</f>
        <v>424657</v>
      </c>
      <c r="H68" s="7">
        <v>108678067</v>
      </c>
      <c r="I68" s="7">
        <v>0</v>
      </c>
      <c r="J68" s="7">
        <f>Table5[[#This Row],[26156605409]]-Table5[[#This Row],[Column9]]</f>
        <v>108678067</v>
      </c>
    </row>
    <row r="69" spans="1:10" ht="23.1" customHeight="1" x14ac:dyDescent="0.6">
      <c r="A69" s="6" t="s">
        <v>76</v>
      </c>
      <c r="B69" s="7" t="s">
        <v>468</v>
      </c>
      <c r="C69" s="7" t="s">
        <v>19</v>
      </c>
      <c r="D69" s="7">
        <v>10</v>
      </c>
      <c r="E69" s="7">
        <v>19278461</v>
      </c>
      <c r="F69" s="7">
        <v>0</v>
      </c>
      <c r="G69" s="7">
        <f>Table5[[#This Row],[0]]-Table5[[#This Row],[Column6]]</f>
        <v>19278461</v>
      </c>
      <c r="H69" s="7">
        <v>241319652</v>
      </c>
      <c r="I69" s="7">
        <v>0</v>
      </c>
      <c r="J69" s="7">
        <f>Table5[[#This Row],[26156605409]]-Table5[[#This Row],[Column9]]</f>
        <v>241319652</v>
      </c>
    </row>
    <row r="70" spans="1:10" ht="23.1" customHeight="1" x14ac:dyDescent="0.6">
      <c r="A70" s="6" t="s">
        <v>78</v>
      </c>
      <c r="B70" s="7" t="s">
        <v>467</v>
      </c>
      <c r="C70" s="7" t="s">
        <v>19</v>
      </c>
      <c r="D70" s="7">
        <v>10</v>
      </c>
      <c r="E70" s="7">
        <v>6101685</v>
      </c>
      <c r="F70" s="7">
        <v>0</v>
      </c>
      <c r="G70" s="7">
        <f>Table5[[#This Row],[0]]-Table5[[#This Row],[Column6]]</f>
        <v>6101685</v>
      </c>
      <c r="H70" s="7">
        <v>168934985</v>
      </c>
      <c r="I70" s="7">
        <v>0</v>
      </c>
      <c r="J70" s="7">
        <f>Table5[[#This Row],[26156605409]]-Table5[[#This Row],[Column9]]</f>
        <v>168934985</v>
      </c>
    </row>
    <row r="71" spans="1:10" ht="23.1" customHeight="1" x14ac:dyDescent="0.6">
      <c r="A71" s="6" t="s">
        <v>72</v>
      </c>
      <c r="B71" s="7" t="s">
        <v>467</v>
      </c>
      <c r="C71" s="7" t="s">
        <v>19</v>
      </c>
      <c r="D71" s="7">
        <v>10</v>
      </c>
      <c r="E71" s="7">
        <v>424657</v>
      </c>
      <c r="F71" s="7">
        <v>0</v>
      </c>
      <c r="G71" s="7">
        <f>Table5[[#This Row],[0]]-Table5[[#This Row],[Column6]]</f>
        <v>424657</v>
      </c>
      <c r="H71" s="7">
        <v>24402254</v>
      </c>
      <c r="I71" s="7">
        <v>0</v>
      </c>
      <c r="J71" s="7">
        <f>Table5[[#This Row],[26156605409]]-Table5[[#This Row],[Column9]]</f>
        <v>24402254</v>
      </c>
    </row>
    <row r="72" spans="1:10" ht="23.1" customHeight="1" x14ac:dyDescent="0.6">
      <c r="A72" s="6" t="s">
        <v>70</v>
      </c>
      <c r="B72" s="7" t="s">
        <v>469</v>
      </c>
      <c r="C72" s="7" t="s">
        <v>19</v>
      </c>
      <c r="D72" s="7">
        <v>10</v>
      </c>
      <c r="E72" s="7">
        <v>6755878</v>
      </c>
      <c r="F72" s="7">
        <v>0</v>
      </c>
      <c r="G72" s="7">
        <f>Table5[[#This Row],[0]]-Table5[[#This Row],[Column6]]</f>
        <v>6755878</v>
      </c>
      <c r="H72" s="7">
        <v>146881814</v>
      </c>
      <c r="I72" s="7">
        <v>0</v>
      </c>
      <c r="J72" s="7">
        <f>Table5[[#This Row],[26156605409]]-Table5[[#This Row],[Column9]]</f>
        <v>146881814</v>
      </c>
    </row>
    <row r="73" spans="1:10" ht="23.1" customHeight="1" x14ac:dyDescent="0.6">
      <c r="A73" s="6" t="s">
        <v>74</v>
      </c>
      <c r="B73" s="7" t="s">
        <v>469</v>
      </c>
      <c r="C73" s="7" t="s">
        <v>19</v>
      </c>
      <c r="D73" s="7">
        <v>10</v>
      </c>
      <c r="E73" s="7">
        <v>424657</v>
      </c>
      <c r="F73" s="7">
        <v>0</v>
      </c>
      <c r="G73" s="7">
        <f>Table5[[#This Row],[0]]-Table5[[#This Row],[Column6]]</f>
        <v>424657</v>
      </c>
      <c r="H73" s="7">
        <v>143885959</v>
      </c>
      <c r="I73" s="7">
        <v>0</v>
      </c>
      <c r="J73" s="7">
        <f>Table5[[#This Row],[26156605409]]-Table5[[#This Row],[Column9]]</f>
        <v>143885959</v>
      </c>
    </row>
    <row r="74" spans="1:10" ht="23.1" customHeight="1" x14ac:dyDescent="0.6">
      <c r="A74" s="6" t="s">
        <v>66</v>
      </c>
      <c r="B74" s="7" t="s">
        <v>467</v>
      </c>
      <c r="C74" s="7" t="s">
        <v>19</v>
      </c>
      <c r="D74" s="7">
        <v>10</v>
      </c>
      <c r="E74" s="7">
        <v>5464916</v>
      </c>
      <c r="F74" s="7">
        <v>0</v>
      </c>
      <c r="G74" s="7">
        <f>Table5[[#This Row],[0]]-Table5[[#This Row],[Column6]]</f>
        <v>5464916</v>
      </c>
      <c r="H74" s="7">
        <v>179877673</v>
      </c>
      <c r="I74" s="7">
        <v>0</v>
      </c>
      <c r="J74" s="7">
        <f>Table5[[#This Row],[26156605409]]-Table5[[#This Row],[Column9]]</f>
        <v>179877673</v>
      </c>
    </row>
    <row r="75" spans="1:10" ht="23.1" customHeight="1" x14ac:dyDescent="0.6">
      <c r="A75" s="6" t="s">
        <v>64</v>
      </c>
      <c r="B75" s="7" t="s">
        <v>468</v>
      </c>
      <c r="C75" s="7" t="s">
        <v>19</v>
      </c>
      <c r="D75" s="7">
        <v>10</v>
      </c>
      <c r="E75" s="7">
        <v>5483766</v>
      </c>
      <c r="F75" s="7">
        <v>0</v>
      </c>
      <c r="G75" s="7">
        <f>Table5[[#This Row],[0]]-Table5[[#This Row],[Column6]]</f>
        <v>5483766</v>
      </c>
      <c r="H75" s="7">
        <v>112835182</v>
      </c>
      <c r="I75" s="7">
        <v>0</v>
      </c>
      <c r="J75" s="7">
        <f>Table5[[#This Row],[26156605409]]-Table5[[#This Row],[Column9]]</f>
        <v>112835182</v>
      </c>
    </row>
    <row r="76" spans="1:10" ht="23.1" customHeight="1" x14ac:dyDescent="0.6">
      <c r="A76" s="6" t="s">
        <v>68</v>
      </c>
      <c r="B76" s="7" t="s">
        <v>468</v>
      </c>
      <c r="C76" s="7" t="s">
        <v>19</v>
      </c>
      <c r="D76" s="7">
        <v>10</v>
      </c>
      <c r="E76" s="7">
        <v>1971799</v>
      </c>
      <c r="F76" s="7">
        <v>0</v>
      </c>
      <c r="G76" s="7">
        <f>Table5[[#This Row],[0]]-Table5[[#This Row],[Column6]]</f>
        <v>1971799</v>
      </c>
      <c r="H76" s="7">
        <v>101610556</v>
      </c>
      <c r="I76" s="7">
        <v>0</v>
      </c>
      <c r="J76" s="7">
        <f>Table5[[#This Row],[26156605409]]-Table5[[#This Row],[Column9]]</f>
        <v>101610556</v>
      </c>
    </row>
    <row r="77" spans="1:10" ht="23.1" customHeight="1" x14ac:dyDescent="0.6">
      <c r="A77" s="6" t="s">
        <v>58</v>
      </c>
      <c r="B77" s="7" t="s">
        <v>472</v>
      </c>
      <c r="C77" s="7" t="s">
        <v>19</v>
      </c>
      <c r="D77" s="7">
        <v>10</v>
      </c>
      <c r="E77" s="7">
        <v>10123705</v>
      </c>
      <c r="F77" s="7">
        <v>0</v>
      </c>
      <c r="G77" s="7">
        <f>Table5[[#This Row],[0]]-Table5[[#This Row],[Column6]]</f>
        <v>10123705</v>
      </c>
      <c r="H77" s="7">
        <v>102854529</v>
      </c>
      <c r="I77" s="7">
        <v>0</v>
      </c>
      <c r="J77" s="7">
        <f>Table5[[#This Row],[26156605409]]-Table5[[#This Row],[Column9]]</f>
        <v>102854529</v>
      </c>
    </row>
    <row r="78" spans="1:10" ht="23.1" customHeight="1" x14ac:dyDescent="0.6">
      <c r="A78" s="6" t="s">
        <v>54</v>
      </c>
      <c r="B78" s="7" t="s">
        <v>476</v>
      </c>
      <c r="C78" s="7" t="s">
        <v>19</v>
      </c>
      <c r="D78" s="7">
        <v>10</v>
      </c>
      <c r="E78" s="7">
        <v>368656</v>
      </c>
      <c r="F78" s="7">
        <v>0</v>
      </c>
      <c r="G78" s="7">
        <f>Table5[[#This Row],[0]]-Table5[[#This Row],[Column6]]</f>
        <v>368656</v>
      </c>
      <c r="H78" s="7">
        <v>1532852</v>
      </c>
      <c r="I78" s="7">
        <v>0</v>
      </c>
      <c r="J78" s="7">
        <f>Table5[[#This Row],[26156605409]]-Table5[[#This Row],[Column9]]</f>
        <v>1532852</v>
      </c>
    </row>
    <row r="79" spans="1:10" ht="23.1" customHeight="1" x14ac:dyDescent="0.6">
      <c r="A79" s="6" t="s">
        <v>52</v>
      </c>
      <c r="B79" s="7" t="s">
        <v>467</v>
      </c>
      <c r="C79" s="7" t="s">
        <v>19</v>
      </c>
      <c r="D79" s="7">
        <v>10</v>
      </c>
      <c r="E79" s="7">
        <v>428264</v>
      </c>
      <c r="F79" s="7">
        <v>0</v>
      </c>
      <c r="G79" s="7">
        <f>Table5[[#This Row],[0]]-Table5[[#This Row],[Column6]]</f>
        <v>428264</v>
      </c>
      <c r="H79" s="7">
        <v>31826649</v>
      </c>
      <c r="I79" s="7">
        <v>0</v>
      </c>
      <c r="J79" s="7">
        <f>Table5[[#This Row],[26156605409]]-Table5[[#This Row],[Column9]]</f>
        <v>31826649</v>
      </c>
    </row>
    <row r="80" spans="1:10" ht="23.1" customHeight="1" x14ac:dyDescent="0.6">
      <c r="A80" s="6" t="s">
        <v>50</v>
      </c>
      <c r="B80" s="7" t="s">
        <v>469</v>
      </c>
      <c r="C80" s="7" t="s">
        <v>19</v>
      </c>
      <c r="D80" s="7">
        <v>10</v>
      </c>
      <c r="E80" s="7">
        <v>424657</v>
      </c>
      <c r="F80" s="7">
        <v>0</v>
      </c>
      <c r="G80" s="7">
        <f>Table5[[#This Row],[0]]-Table5[[#This Row],[Column6]]</f>
        <v>424657</v>
      </c>
      <c r="H80" s="7">
        <v>57173269</v>
      </c>
      <c r="I80" s="7">
        <v>0</v>
      </c>
      <c r="J80" s="7">
        <f>Table5[[#This Row],[26156605409]]-Table5[[#This Row],[Column9]]</f>
        <v>57173269</v>
      </c>
    </row>
    <row r="81" spans="1:10" ht="23.1" customHeight="1" x14ac:dyDescent="0.6">
      <c r="A81" s="6" t="s">
        <v>42</v>
      </c>
      <c r="B81" s="7" t="s">
        <v>472</v>
      </c>
      <c r="C81" s="7" t="s">
        <v>19</v>
      </c>
      <c r="D81" s="7">
        <v>10</v>
      </c>
      <c r="E81" s="7">
        <v>368656</v>
      </c>
      <c r="F81" s="7">
        <v>0</v>
      </c>
      <c r="G81" s="7">
        <f>Table5[[#This Row],[0]]-Table5[[#This Row],[Column6]]</f>
        <v>368656</v>
      </c>
      <c r="H81" s="7">
        <v>11167723</v>
      </c>
      <c r="I81" s="7">
        <v>0</v>
      </c>
      <c r="J81" s="7">
        <f>Table5[[#This Row],[26156605409]]-Table5[[#This Row],[Column9]]</f>
        <v>11167723</v>
      </c>
    </row>
    <row r="82" spans="1:10" ht="23.1" customHeight="1" x14ac:dyDescent="0.6">
      <c r="A82" s="6" t="s">
        <v>62</v>
      </c>
      <c r="B82" s="7" t="s">
        <v>467</v>
      </c>
      <c r="C82" s="7" t="s">
        <v>19</v>
      </c>
      <c r="D82" s="7">
        <v>10</v>
      </c>
      <c r="E82" s="7">
        <v>17941570</v>
      </c>
      <c r="F82" s="7">
        <v>0</v>
      </c>
      <c r="G82" s="7">
        <f>Table5[[#This Row],[0]]-Table5[[#This Row],[Column6]]</f>
        <v>17941570</v>
      </c>
      <c r="H82" s="7">
        <v>88012023</v>
      </c>
      <c r="I82" s="7">
        <v>0</v>
      </c>
      <c r="J82" s="7">
        <f>Table5[[#This Row],[26156605409]]-Table5[[#This Row],[Column9]]</f>
        <v>88012023</v>
      </c>
    </row>
    <row r="83" spans="1:10" ht="23.1" customHeight="1" x14ac:dyDescent="0.6">
      <c r="A83" s="6" t="s">
        <v>48</v>
      </c>
      <c r="B83" s="7" t="s">
        <v>469</v>
      </c>
      <c r="C83" s="7" t="s">
        <v>19</v>
      </c>
      <c r="D83" s="7">
        <v>10</v>
      </c>
      <c r="E83" s="7">
        <v>424657</v>
      </c>
      <c r="F83" s="7">
        <v>0</v>
      </c>
      <c r="G83" s="7">
        <f>Table5[[#This Row],[0]]-Table5[[#This Row],[Column6]]</f>
        <v>424657</v>
      </c>
      <c r="H83" s="7">
        <v>150383357</v>
      </c>
      <c r="I83" s="7">
        <v>0</v>
      </c>
      <c r="J83" s="7">
        <f>Table5[[#This Row],[26156605409]]-Table5[[#This Row],[Column9]]</f>
        <v>150383357</v>
      </c>
    </row>
    <row r="84" spans="1:10" ht="23.1" customHeight="1" x14ac:dyDescent="0.6">
      <c r="A84" s="6" t="s">
        <v>60</v>
      </c>
      <c r="B84" s="7" t="s">
        <v>468</v>
      </c>
      <c r="C84" s="7" t="s">
        <v>19</v>
      </c>
      <c r="D84" s="7">
        <v>10</v>
      </c>
      <c r="E84" s="7">
        <v>7781558</v>
      </c>
      <c r="F84" s="7">
        <v>0</v>
      </c>
      <c r="G84" s="7">
        <f>Table5[[#This Row],[0]]-Table5[[#This Row],[Column6]]</f>
        <v>7781558</v>
      </c>
      <c r="H84" s="7">
        <v>24853469</v>
      </c>
      <c r="I84" s="7">
        <v>0</v>
      </c>
      <c r="J84" s="7">
        <f>Table5[[#This Row],[26156605409]]-Table5[[#This Row],[Column9]]</f>
        <v>24853469</v>
      </c>
    </row>
    <row r="85" spans="1:10" ht="23.1" customHeight="1" x14ac:dyDescent="0.6">
      <c r="A85" s="6" t="s">
        <v>40</v>
      </c>
      <c r="B85" s="7" t="s">
        <v>468</v>
      </c>
      <c r="C85" s="7" t="s">
        <v>19</v>
      </c>
      <c r="D85" s="7">
        <v>10</v>
      </c>
      <c r="E85" s="7">
        <v>11076546</v>
      </c>
      <c r="F85" s="7">
        <v>0</v>
      </c>
      <c r="G85" s="7">
        <f>Table5[[#This Row],[0]]-Table5[[#This Row],[Column6]]</f>
        <v>11076546</v>
      </c>
      <c r="H85" s="7">
        <v>190376903</v>
      </c>
      <c r="I85" s="7">
        <v>0</v>
      </c>
      <c r="J85" s="7">
        <f>Table5[[#This Row],[26156605409]]-Table5[[#This Row],[Column9]]</f>
        <v>190376903</v>
      </c>
    </row>
    <row r="86" spans="1:10" ht="23.1" customHeight="1" x14ac:dyDescent="0.6">
      <c r="A86" s="6" t="s">
        <v>56</v>
      </c>
      <c r="B86" s="7" t="s">
        <v>467</v>
      </c>
      <c r="C86" s="7" t="s">
        <v>19</v>
      </c>
      <c r="D86" s="7">
        <v>10</v>
      </c>
      <c r="E86" s="7">
        <v>424657</v>
      </c>
      <c r="F86" s="7">
        <v>0</v>
      </c>
      <c r="G86" s="7">
        <f>Table5[[#This Row],[0]]-Table5[[#This Row],[Column6]]</f>
        <v>424657</v>
      </c>
      <c r="H86" s="7">
        <v>19887765</v>
      </c>
      <c r="I86" s="7">
        <v>0</v>
      </c>
      <c r="J86" s="7">
        <f>Table5[[#This Row],[26156605409]]-Table5[[#This Row],[Column9]]</f>
        <v>19887765</v>
      </c>
    </row>
    <row r="87" spans="1:10" ht="23.1" customHeight="1" x14ac:dyDescent="0.6">
      <c r="A87" s="6" t="s">
        <v>46</v>
      </c>
      <c r="B87" s="7" t="s">
        <v>467</v>
      </c>
      <c r="C87" s="7" t="s">
        <v>19</v>
      </c>
      <c r="D87" s="7">
        <v>10</v>
      </c>
      <c r="E87" s="7">
        <v>3026396</v>
      </c>
      <c r="F87" s="7">
        <v>0</v>
      </c>
      <c r="G87" s="7">
        <f>Table5[[#This Row],[0]]-Table5[[#This Row],[Column6]]</f>
        <v>3026396</v>
      </c>
      <c r="H87" s="7">
        <v>176018569</v>
      </c>
      <c r="I87" s="7">
        <v>0</v>
      </c>
      <c r="J87" s="7">
        <f>Table5[[#This Row],[26156605409]]-Table5[[#This Row],[Column9]]</f>
        <v>176018569</v>
      </c>
    </row>
    <row r="88" spans="1:10" ht="23.1" customHeight="1" x14ac:dyDescent="0.6">
      <c r="A88" s="6" t="s">
        <v>44</v>
      </c>
      <c r="B88" s="7" t="s">
        <v>468</v>
      </c>
      <c r="C88" s="7" t="s">
        <v>19</v>
      </c>
      <c r="D88" s="7">
        <v>10</v>
      </c>
      <c r="E88" s="7">
        <v>371487</v>
      </c>
      <c r="F88" s="7">
        <v>0</v>
      </c>
      <c r="G88" s="7">
        <f>Table5[[#This Row],[0]]-Table5[[#This Row],[Column6]]</f>
        <v>371487</v>
      </c>
      <c r="H88" s="7">
        <v>72466415</v>
      </c>
      <c r="I88" s="7">
        <v>0</v>
      </c>
      <c r="J88" s="7">
        <f>Table5[[#This Row],[26156605409]]-Table5[[#This Row],[Column9]]</f>
        <v>72466415</v>
      </c>
    </row>
    <row r="89" spans="1:10" ht="23.1" customHeight="1" x14ac:dyDescent="0.6">
      <c r="A89" s="6" t="s">
        <v>36</v>
      </c>
      <c r="B89" s="7" t="s">
        <v>469</v>
      </c>
      <c r="C89" s="7" t="s">
        <v>19</v>
      </c>
      <c r="D89" s="7">
        <v>10</v>
      </c>
      <c r="E89" s="7">
        <v>8716836</v>
      </c>
      <c r="F89" s="7">
        <v>0</v>
      </c>
      <c r="G89" s="7">
        <f>Table5[[#This Row],[0]]-Table5[[#This Row],[Column6]]</f>
        <v>8716836</v>
      </c>
      <c r="H89" s="7">
        <v>108884604</v>
      </c>
      <c r="I89" s="7">
        <v>0</v>
      </c>
      <c r="J89" s="7">
        <f>Table5[[#This Row],[26156605409]]-Table5[[#This Row],[Column9]]</f>
        <v>108884604</v>
      </c>
    </row>
    <row r="90" spans="1:10" ht="23.1" customHeight="1" x14ac:dyDescent="0.6">
      <c r="A90" s="6" t="s">
        <v>34</v>
      </c>
      <c r="B90" s="7" t="s">
        <v>472</v>
      </c>
      <c r="C90" s="7" t="s">
        <v>19</v>
      </c>
      <c r="D90" s="7">
        <v>10</v>
      </c>
      <c r="E90" s="7">
        <v>424657</v>
      </c>
      <c r="F90" s="7">
        <v>0</v>
      </c>
      <c r="G90" s="7">
        <f>Table5[[#This Row],[0]]-Table5[[#This Row],[Column6]]</f>
        <v>424657</v>
      </c>
      <c r="H90" s="7">
        <v>34026401</v>
      </c>
      <c r="I90" s="7">
        <v>0</v>
      </c>
      <c r="J90" s="7">
        <f>Table5[[#This Row],[26156605409]]-Table5[[#This Row],[Column9]]</f>
        <v>34026401</v>
      </c>
    </row>
    <row r="91" spans="1:10" ht="23.1" customHeight="1" x14ac:dyDescent="0.6">
      <c r="A91" s="6" t="s">
        <v>30</v>
      </c>
      <c r="B91" s="7" t="s">
        <v>474</v>
      </c>
      <c r="C91" s="7" t="s">
        <v>19</v>
      </c>
      <c r="D91" s="7">
        <v>10</v>
      </c>
      <c r="E91" s="7">
        <v>368656</v>
      </c>
      <c r="F91" s="7">
        <v>0</v>
      </c>
      <c r="G91" s="7">
        <f>Table5[[#This Row],[0]]-Table5[[#This Row],[Column6]]</f>
        <v>368656</v>
      </c>
      <c r="H91" s="7">
        <v>62104046</v>
      </c>
      <c r="I91" s="7">
        <v>0</v>
      </c>
      <c r="J91" s="7">
        <f>Table5[[#This Row],[26156605409]]-Table5[[#This Row],[Column9]]</f>
        <v>62104046</v>
      </c>
    </row>
    <row r="92" spans="1:10" ht="23.1" customHeight="1" x14ac:dyDescent="0.6">
      <c r="A92" s="6" t="s">
        <v>38</v>
      </c>
      <c r="B92" s="7" t="s">
        <v>467</v>
      </c>
      <c r="C92" s="7" t="s">
        <v>19</v>
      </c>
      <c r="D92" s="7">
        <v>10</v>
      </c>
      <c r="E92" s="7">
        <v>17680052</v>
      </c>
      <c r="F92" s="7">
        <v>0</v>
      </c>
      <c r="G92" s="7">
        <f>Table5[[#This Row],[0]]-Table5[[#This Row],[Column6]]</f>
        <v>17680052</v>
      </c>
      <c r="H92" s="7">
        <v>84919051</v>
      </c>
      <c r="I92" s="7">
        <v>0</v>
      </c>
      <c r="J92" s="7">
        <f>Table5[[#This Row],[26156605409]]-Table5[[#This Row],[Column9]]</f>
        <v>84919051</v>
      </c>
    </row>
    <row r="93" spans="1:10" ht="23.1" customHeight="1" x14ac:dyDescent="0.6">
      <c r="A93" s="6" t="s">
        <v>20</v>
      </c>
      <c r="B93" s="7" t="s">
        <v>467</v>
      </c>
      <c r="C93" s="7" t="s">
        <v>19</v>
      </c>
      <c r="D93" s="7">
        <v>10</v>
      </c>
      <c r="E93" s="7">
        <v>7083786</v>
      </c>
      <c r="F93" s="7">
        <v>0</v>
      </c>
      <c r="G93" s="7">
        <f>Table5[[#This Row],[0]]-Table5[[#This Row],[Column6]]</f>
        <v>7083786</v>
      </c>
      <c r="H93" s="7">
        <v>104021755</v>
      </c>
      <c r="I93" s="7">
        <v>0</v>
      </c>
      <c r="J93" s="7">
        <f>Table5[[#This Row],[26156605409]]-Table5[[#This Row],[Column9]]</f>
        <v>104021755</v>
      </c>
    </row>
    <row r="94" spans="1:10" ht="23.1" customHeight="1" x14ac:dyDescent="0.6">
      <c r="A94" s="6" t="s">
        <v>28</v>
      </c>
      <c r="B94" s="7" t="s">
        <v>473</v>
      </c>
      <c r="C94" s="7" t="s">
        <v>19</v>
      </c>
      <c r="D94" s="7">
        <v>10</v>
      </c>
      <c r="E94" s="7">
        <v>0</v>
      </c>
      <c r="F94" s="7">
        <v>0</v>
      </c>
      <c r="G94" s="7">
        <f>Table5[[#This Row],[0]]-Table5[[#This Row],[Column6]]</f>
        <v>0</v>
      </c>
      <c r="H94" s="7">
        <v>81193136</v>
      </c>
      <c r="I94" s="7">
        <v>0</v>
      </c>
      <c r="J94" s="7">
        <f>Table5[[#This Row],[26156605409]]-Table5[[#This Row],[Column9]]</f>
        <v>81193136</v>
      </c>
    </row>
    <row r="95" spans="1:10" ht="23.1" customHeight="1" x14ac:dyDescent="0.6">
      <c r="A95" s="6" t="s">
        <v>32</v>
      </c>
      <c r="B95" s="7" t="s">
        <v>469</v>
      </c>
      <c r="C95" s="7" t="s">
        <v>19</v>
      </c>
      <c r="D95" s="7">
        <v>10</v>
      </c>
      <c r="E95" s="7">
        <v>6552114</v>
      </c>
      <c r="F95" s="7">
        <v>0</v>
      </c>
      <c r="G95" s="7">
        <f>Table5[[#This Row],[0]]-Table5[[#This Row],[Column6]]</f>
        <v>6552114</v>
      </c>
      <c r="H95" s="7">
        <v>212489512</v>
      </c>
      <c r="I95" s="7">
        <v>0</v>
      </c>
      <c r="J95" s="7">
        <f>Table5[[#This Row],[26156605409]]-Table5[[#This Row],[Column9]]</f>
        <v>212489512</v>
      </c>
    </row>
    <row r="96" spans="1:10" ht="23.1" customHeight="1" x14ac:dyDescent="0.6">
      <c r="A96" s="6" t="s">
        <v>16</v>
      </c>
      <c r="B96" s="7" t="s">
        <v>468</v>
      </c>
      <c r="C96" s="7" t="s">
        <v>19</v>
      </c>
      <c r="D96" s="7">
        <v>10</v>
      </c>
      <c r="E96" s="7">
        <v>449899</v>
      </c>
      <c r="F96" s="7">
        <v>0</v>
      </c>
      <c r="G96" s="7">
        <f>Table5[[#This Row],[0]]-Table5[[#This Row],[Column6]]</f>
        <v>449899</v>
      </c>
      <c r="H96" s="7">
        <v>178498955</v>
      </c>
      <c r="I96" s="7">
        <v>0</v>
      </c>
      <c r="J96" s="7">
        <f>Table5[[#This Row],[26156605409]]-Table5[[#This Row],[Column9]]</f>
        <v>178498955</v>
      </c>
    </row>
    <row r="97" spans="1:10" ht="23.1" customHeight="1" x14ac:dyDescent="0.6">
      <c r="A97" s="6" t="s">
        <v>22</v>
      </c>
      <c r="B97" s="7" t="s">
        <v>467</v>
      </c>
      <c r="C97" s="7" t="s">
        <v>19</v>
      </c>
      <c r="D97" s="7">
        <v>10</v>
      </c>
      <c r="E97" s="7">
        <v>368656</v>
      </c>
      <c r="F97" s="7">
        <v>0</v>
      </c>
      <c r="G97" s="7">
        <f>Table5[[#This Row],[0]]-Table5[[#This Row],[Column6]]</f>
        <v>368656</v>
      </c>
      <c r="H97" s="7">
        <v>33321353</v>
      </c>
      <c r="I97" s="7">
        <v>0</v>
      </c>
      <c r="J97" s="7">
        <f>Table5[[#This Row],[26156605409]]-Table5[[#This Row],[Column9]]</f>
        <v>33321353</v>
      </c>
    </row>
    <row r="98" spans="1:10" ht="23.1" customHeight="1" x14ac:dyDescent="0.6">
      <c r="A98" s="6" t="s">
        <v>26</v>
      </c>
      <c r="B98" s="7" t="s">
        <v>467</v>
      </c>
      <c r="C98" s="7" t="s">
        <v>19</v>
      </c>
      <c r="D98" s="7">
        <v>10</v>
      </c>
      <c r="E98" s="7">
        <v>9263287</v>
      </c>
      <c r="F98" s="7">
        <v>0</v>
      </c>
      <c r="G98" s="7">
        <f>Table5[[#This Row],[0]]-Table5[[#This Row],[Column6]]</f>
        <v>9263287</v>
      </c>
      <c r="H98" s="7">
        <v>43548276</v>
      </c>
      <c r="I98" s="7">
        <v>0</v>
      </c>
      <c r="J98" s="7">
        <f>Table5[[#This Row],[26156605409]]-Table5[[#This Row],[Column9]]</f>
        <v>43548276</v>
      </c>
    </row>
    <row r="99" spans="1:10" ht="23.1" customHeight="1" x14ac:dyDescent="0.6">
      <c r="A99" s="6" t="s">
        <v>24</v>
      </c>
      <c r="B99" s="7" t="s">
        <v>5</v>
      </c>
      <c r="C99" s="7" t="s">
        <v>19</v>
      </c>
      <c r="D99" s="7">
        <v>10</v>
      </c>
      <c r="E99" s="7">
        <v>9008086</v>
      </c>
      <c r="F99" s="7">
        <v>0</v>
      </c>
      <c r="G99" s="7">
        <f>Table5[[#This Row],[0]]-Table5[[#This Row],[Column6]]</f>
        <v>9008086</v>
      </c>
      <c r="H99" s="7">
        <v>656243398</v>
      </c>
      <c r="I99" s="7">
        <v>0</v>
      </c>
      <c r="J99" s="7">
        <f>Table5[[#This Row],[26156605409]]-Table5[[#This Row],[Column9]]</f>
        <v>656243398</v>
      </c>
    </row>
    <row r="100" spans="1:10" ht="23.1" customHeight="1" thickBot="1" x14ac:dyDescent="0.65">
      <c r="A100" s="6" t="s">
        <v>180</v>
      </c>
      <c r="B100" s="7"/>
      <c r="C100" s="7"/>
      <c r="D100" s="7"/>
      <c r="E100" s="42">
        <f t="shared" ref="E100:J100" si="0">SUM(E7:E99)</f>
        <v>5194036515</v>
      </c>
      <c r="F100" s="42">
        <f t="shared" si="0"/>
        <v>0</v>
      </c>
      <c r="G100" s="42">
        <f t="shared" si="0"/>
        <v>5194036515</v>
      </c>
      <c r="H100" s="42">
        <f t="shared" si="0"/>
        <v>475670190605</v>
      </c>
      <c r="I100" s="42">
        <f t="shared" si="0"/>
        <v>0</v>
      </c>
      <c r="J100" s="42">
        <f t="shared" si="0"/>
        <v>475670190605</v>
      </c>
    </row>
    <row r="101" spans="1:10" ht="23.1" customHeight="1" thickTop="1" x14ac:dyDescent="0.6">
      <c r="A101" s="6" t="s">
        <v>181</v>
      </c>
      <c r="B101" s="6"/>
      <c r="C101" s="6"/>
      <c r="D101" s="6"/>
      <c r="E101" s="7"/>
      <c r="F101" s="7"/>
      <c r="G101" s="7"/>
      <c r="H101" s="7"/>
      <c r="I101" s="7"/>
      <c r="J101" s="7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0" orientation="landscape" r:id="rId1"/>
  <headerFooter differentOddEven="1" differentFirst="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rightToLeft="1" zoomScaleNormal="100" workbookViewId="0">
      <selection activeCell="L1" sqref="L1"/>
    </sheetView>
  </sheetViews>
  <sheetFormatPr defaultRowHeight="22.5" x14ac:dyDescent="0.6"/>
  <cols>
    <col min="1" max="1" width="31" style="59" bestFit="1" customWidth="1"/>
    <col min="2" max="2" width="12.28515625" style="59" bestFit="1" customWidth="1"/>
    <col min="3" max="3" width="17.42578125" style="59" bestFit="1" customWidth="1"/>
    <col min="4" max="4" width="19" style="59" customWidth="1"/>
    <col min="5" max="5" width="18.7109375" style="59" hidden="1" customWidth="1"/>
    <col min="6" max="6" width="24" style="59" bestFit="1" customWidth="1"/>
    <col min="7" max="7" width="11.85546875" style="59" bestFit="1" customWidth="1"/>
    <col min="8" max="8" width="18.28515625" style="59" bestFit="1" customWidth="1"/>
    <col min="9" max="9" width="18.7109375" style="59" customWidth="1"/>
    <col min="10" max="10" width="19.5703125" style="59" hidden="1" customWidth="1"/>
    <col min="11" max="11" width="22" style="59" customWidth="1"/>
    <col min="12" max="12" width="32" style="1" hidden="1" customWidth="1"/>
    <col min="13" max="16384" width="9.140625" style="1"/>
  </cols>
  <sheetData>
    <row r="1" spans="1:11" ht="25.5" x14ac:dyDescent="0.6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25.5" x14ac:dyDescent="0.6">
      <c r="A2" s="82" t="s">
        <v>307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25.5" x14ac:dyDescent="0.6">
      <c r="A3" s="82" t="s">
        <v>308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25.5" x14ac:dyDescent="0.6">
      <c r="A4" s="83" t="s">
        <v>358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ht="16.5" customHeight="1" x14ac:dyDescent="0.6">
      <c r="B5" s="85" t="s">
        <v>466</v>
      </c>
      <c r="C5" s="85"/>
      <c r="D5" s="85"/>
      <c r="E5" s="85"/>
      <c r="F5" s="85"/>
      <c r="G5" s="85" t="s">
        <v>310</v>
      </c>
      <c r="H5" s="85"/>
      <c r="I5" s="85"/>
      <c r="J5" s="85"/>
      <c r="K5" s="85"/>
    </row>
    <row r="6" spans="1:11" x14ac:dyDescent="0.6">
      <c r="A6" s="55" t="s">
        <v>359</v>
      </c>
      <c r="B6" s="56" t="s">
        <v>187</v>
      </c>
      <c r="C6" s="56" t="s">
        <v>360</v>
      </c>
      <c r="D6" s="56" t="str">
        <f>E6</f>
        <v>ارزش دفتری</v>
      </c>
      <c r="E6" s="56" t="s">
        <v>361</v>
      </c>
      <c r="F6" s="20" t="s">
        <v>362</v>
      </c>
      <c r="G6" s="56" t="s">
        <v>187</v>
      </c>
      <c r="H6" s="56" t="s">
        <v>189</v>
      </c>
      <c r="I6" s="56" t="str">
        <f>J6</f>
        <v>ارزش دفتری</v>
      </c>
      <c r="J6" s="56" t="s">
        <v>361</v>
      </c>
      <c r="K6" s="20" t="s">
        <v>362</v>
      </c>
    </row>
    <row r="7" spans="1:11" ht="23.1" customHeight="1" x14ac:dyDescent="0.6">
      <c r="A7" s="6" t="s">
        <v>203</v>
      </c>
      <c r="B7" s="7">
        <v>92017</v>
      </c>
      <c r="C7" s="7">
        <v>6470559966</v>
      </c>
      <c r="D7" s="7">
        <f>-1*Table6[[#This Row],[-8594497849.0000]]</f>
        <v>8594497849</v>
      </c>
      <c r="E7" s="7">
        <v>-8594497849</v>
      </c>
      <c r="F7" s="7">
        <f>Table6[[#This Row],[6470559966]]-Table6[[#This Row],[Column1]]</f>
        <v>-2123937883</v>
      </c>
      <c r="G7" s="7">
        <v>2132702</v>
      </c>
      <c r="H7" s="7">
        <v>219039535282</v>
      </c>
      <c r="I7" s="7">
        <f>-1*Table6[[#This Row],[-203538527269.0000]]</f>
        <v>203538527269</v>
      </c>
      <c r="J7" s="7">
        <v>-203538527269</v>
      </c>
      <c r="K7" s="7">
        <f>Table6[[#This Row],[219039535282]]-Table6[[#This Row],[Column2]]</f>
        <v>15501008013</v>
      </c>
    </row>
    <row r="8" spans="1:11" ht="23.1" customHeight="1" x14ac:dyDescent="0.6">
      <c r="A8" s="6" t="s">
        <v>208</v>
      </c>
      <c r="B8" s="7">
        <v>106387</v>
      </c>
      <c r="C8" s="7">
        <v>2310146697</v>
      </c>
      <c r="D8" s="7">
        <f>-1*Table6[[#This Row],[-8594497849.0000]]</f>
        <v>2580716258</v>
      </c>
      <c r="E8" s="7">
        <v>-2580716258</v>
      </c>
      <c r="F8" s="7">
        <f>Table6[[#This Row],[6470559966]]-Table6[[#This Row],[Column1]]</f>
        <v>-270569561</v>
      </c>
      <c r="G8" s="7">
        <v>1901985</v>
      </c>
      <c r="H8" s="7">
        <v>53570904716</v>
      </c>
      <c r="I8" s="7">
        <f>-1*Table6[[#This Row],[-203538527269.0000]]</f>
        <v>46125362152</v>
      </c>
      <c r="J8" s="7">
        <v>-46125362152</v>
      </c>
      <c r="K8" s="7">
        <f>Table6[[#This Row],[219039535282]]-Table6[[#This Row],[Column2]]</f>
        <v>7445542564</v>
      </c>
    </row>
    <row r="9" spans="1:11" ht="23.1" customHeight="1" x14ac:dyDescent="0.6">
      <c r="A9" s="6" t="s">
        <v>237</v>
      </c>
      <c r="B9" s="7">
        <v>6286131</v>
      </c>
      <c r="C9" s="7">
        <v>114413909645</v>
      </c>
      <c r="D9" s="7">
        <f>-1*Table6[[#This Row],[-8594497849.0000]]</f>
        <v>131679583513</v>
      </c>
      <c r="E9" s="7">
        <v>-131679583513</v>
      </c>
      <c r="F9" s="7">
        <f>Table6[[#This Row],[6470559966]]-Table6[[#This Row],[Column1]]</f>
        <v>-17265673868</v>
      </c>
      <c r="G9" s="7">
        <v>17118780</v>
      </c>
      <c r="H9" s="7">
        <v>502797687983</v>
      </c>
      <c r="I9" s="7">
        <f>-1*Table6[[#This Row],[-203538527269.0000]]</f>
        <v>487883645527</v>
      </c>
      <c r="J9" s="7">
        <v>-487883645527</v>
      </c>
      <c r="K9" s="7">
        <f>Table6[[#This Row],[219039535282]]-Table6[[#This Row],[Column2]]</f>
        <v>14914042456</v>
      </c>
    </row>
    <row r="10" spans="1:11" ht="23.1" customHeight="1" x14ac:dyDescent="0.6">
      <c r="A10" s="6" t="s">
        <v>227</v>
      </c>
      <c r="B10" s="7">
        <v>4599748</v>
      </c>
      <c r="C10" s="7">
        <v>6775265154</v>
      </c>
      <c r="D10" s="7">
        <f>-1*Table6[[#This Row],[-8594497849.0000]]</f>
        <v>8687839869</v>
      </c>
      <c r="E10" s="7">
        <v>-8687839869</v>
      </c>
      <c r="F10" s="7">
        <f>Table6[[#This Row],[6470559966]]-Table6[[#This Row],[Column1]]</f>
        <v>-1912574715</v>
      </c>
      <c r="G10" s="7">
        <v>104774239</v>
      </c>
      <c r="H10" s="7">
        <v>220080612417</v>
      </c>
      <c r="I10" s="7">
        <f>-1*Table6[[#This Row],[-203538527269.0000]]</f>
        <v>211131724762</v>
      </c>
      <c r="J10" s="7">
        <v>-211131724762</v>
      </c>
      <c r="K10" s="7">
        <f>Table6[[#This Row],[219039535282]]-Table6[[#This Row],[Column2]]</f>
        <v>8948887655</v>
      </c>
    </row>
    <row r="11" spans="1:11" ht="23.1" customHeight="1" x14ac:dyDescent="0.6">
      <c r="A11" s="6" t="s">
        <v>206</v>
      </c>
      <c r="B11" s="7">
        <v>15832</v>
      </c>
      <c r="C11" s="7">
        <v>1127963700</v>
      </c>
      <c r="D11" s="7">
        <f>-1*Table6[[#This Row],[-8594497849.0000]]</f>
        <v>1370289999</v>
      </c>
      <c r="E11" s="7">
        <v>-1370289999</v>
      </c>
      <c r="F11" s="7">
        <f>Table6[[#This Row],[6470559966]]-Table6[[#This Row],[Column1]]</f>
        <v>-242326299</v>
      </c>
      <c r="G11" s="7">
        <v>3008314</v>
      </c>
      <c r="H11" s="7">
        <v>275194382700</v>
      </c>
      <c r="I11" s="7">
        <f>-1*Table6[[#This Row],[-203538527269.0000]]</f>
        <v>255582968807</v>
      </c>
      <c r="J11" s="7">
        <v>-255582968807</v>
      </c>
      <c r="K11" s="7">
        <f>Table6[[#This Row],[219039535282]]-Table6[[#This Row],[Column2]]</f>
        <v>19611413893</v>
      </c>
    </row>
    <row r="12" spans="1:11" ht="23.1" customHeight="1" x14ac:dyDescent="0.6">
      <c r="A12" s="6" t="s">
        <v>254</v>
      </c>
      <c r="B12" s="7">
        <v>602</v>
      </c>
      <c r="C12" s="7">
        <v>69123249</v>
      </c>
      <c r="D12" s="7">
        <f>-1*Table6[[#This Row],[-8594497849.0000]]</f>
        <v>65791917</v>
      </c>
      <c r="E12" s="7">
        <v>-65791917</v>
      </c>
      <c r="F12" s="7">
        <f>Table6[[#This Row],[6470559966]]-Table6[[#This Row],[Column1]]</f>
        <v>3331332</v>
      </c>
      <c r="G12" s="7">
        <v>739817</v>
      </c>
      <c r="H12" s="7">
        <v>88224749025</v>
      </c>
      <c r="I12" s="7">
        <f>-1*Table6[[#This Row],[-203538527269.0000]]</f>
        <v>80669950272</v>
      </c>
      <c r="J12" s="7">
        <v>-80669950272</v>
      </c>
      <c r="K12" s="7">
        <f>Table6[[#This Row],[219039535282]]-Table6[[#This Row],[Column2]]</f>
        <v>7554798753</v>
      </c>
    </row>
    <row r="13" spans="1:11" ht="23.1" customHeight="1" x14ac:dyDescent="0.6">
      <c r="A13" s="6" t="s">
        <v>272</v>
      </c>
      <c r="B13" s="7">
        <v>179</v>
      </c>
      <c r="C13" s="7">
        <v>10458182</v>
      </c>
      <c r="D13" s="7">
        <f>-1*Table6[[#This Row],[-8594497849.0000]]</f>
        <v>14191758</v>
      </c>
      <c r="E13" s="7">
        <v>-14191758</v>
      </c>
      <c r="F13" s="7">
        <f>Table6[[#This Row],[6470559966]]-Table6[[#This Row],[Column1]]</f>
        <v>-3733576</v>
      </c>
      <c r="G13" s="7">
        <v>3628476</v>
      </c>
      <c r="H13" s="7">
        <v>331310155568</v>
      </c>
      <c r="I13" s="7">
        <f>-1*Table6[[#This Row],[-203538527269.0000]]</f>
        <v>292185065567</v>
      </c>
      <c r="J13" s="7">
        <v>-292185065567</v>
      </c>
      <c r="K13" s="7">
        <f>Table6[[#This Row],[219039535282]]-Table6[[#This Row],[Column2]]</f>
        <v>39125090001</v>
      </c>
    </row>
    <row r="14" spans="1:11" ht="23.1" customHeight="1" x14ac:dyDescent="0.6">
      <c r="A14" s="6" t="s">
        <v>268</v>
      </c>
      <c r="B14" s="7">
        <v>3250093</v>
      </c>
      <c r="C14" s="7">
        <v>15416502830</v>
      </c>
      <c r="D14" s="7">
        <f>-1*Table6[[#This Row],[-8594497849.0000]]</f>
        <v>17442625895</v>
      </c>
      <c r="E14" s="7">
        <v>-17442625895</v>
      </c>
      <c r="F14" s="7">
        <f>Table6[[#This Row],[6470559966]]-Table6[[#This Row],[Column1]]</f>
        <v>-2026123065</v>
      </c>
      <c r="G14" s="7">
        <v>19653796</v>
      </c>
      <c r="H14" s="7">
        <v>105159199820</v>
      </c>
      <c r="I14" s="7">
        <f>-1*Table6[[#This Row],[-203538527269.0000]]</f>
        <v>108892255720</v>
      </c>
      <c r="J14" s="7">
        <v>-108892255720</v>
      </c>
      <c r="K14" s="7">
        <f>Table6[[#This Row],[219039535282]]-Table6[[#This Row],[Column2]]</f>
        <v>-3733055900</v>
      </c>
    </row>
    <row r="15" spans="1:11" ht="23.1" customHeight="1" x14ac:dyDescent="0.6">
      <c r="A15" s="6" t="s">
        <v>270</v>
      </c>
      <c r="B15" s="7">
        <v>9651847</v>
      </c>
      <c r="C15" s="7">
        <v>53629507994</v>
      </c>
      <c r="D15" s="7">
        <f>-1*Table6[[#This Row],[-8594497849.0000]]</f>
        <v>101214478140</v>
      </c>
      <c r="E15" s="7">
        <v>-101214478140</v>
      </c>
      <c r="F15" s="7">
        <f>Table6[[#This Row],[6470559966]]-Table6[[#This Row],[Column1]]</f>
        <v>-47584970146</v>
      </c>
      <c r="G15" s="7">
        <v>17971077</v>
      </c>
      <c r="H15" s="7">
        <v>150470043429</v>
      </c>
      <c r="I15" s="7">
        <f>-1*Table6[[#This Row],[-203538527269.0000]]</f>
        <v>191546491505</v>
      </c>
      <c r="J15" s="7">
        <v>-191546491505</v>
      </c>
      <c r="K15" s="7">
        <f>Table6[[#This Row],[219039535282]]-Table6[[#This Row],[Column2]]</f>
        <v>-41076448076</v>
      </c>
    </row>
    <row r="16" spans="1:11" ht="23.1" customHeight="1" x14ac:dyDescent="0.6">
      <c r="A16" s="6" t="s">
        <v>271</v>
      </c>
      <c r="B16" s="7">
        <v>97809</v>
      </c>
      <c r="C16" s="7">
        <v>1665179876</v>
      </c>
      <c r="D16" s="7">
        <f>-1*Table6[[#This Row],[-8594497849.0000]]</f>
        <v>1723559423</v>
      </c>
      <c r="E16" s="7">
        <v>-1723559423</v>
      </c>
      <c r="F16" s="7">
        <f>Table6[[#This Row],[6470559966]]-Table6[[#This Row],[Column1]]</f>
        <v>-58379547</v>
      </c>
      <c r="G16" s="7">
        <v>2748071</v>
      </c>
      <c r="H16" s="7">
        <v>72321396091</v>
      </c>
      <c r="I16" s="7">
        <f>-1*Table6[[#This Row],[-203538527269.0000]]</f>
        <v>63172661511</v>
      </c>
      <c r="J16" s="7">
        <v>-63172661511</v>
      </c>
      <c r="K16" s="7">
        <f>Table6[[#This Row],[219039535282]]-Table6[[#This Row],[Column2]]</f>
        <v>9148734580</v>
      </c>
    </row>
    <row r="17" spans="1:11" ht="23.1" customHeight="1" x14ac:dyDescent="0.6">
      <c r="A17" s="6" t="s">
        <v>244</v>
      </c>
      <c r="B17" s="7">
        <v>1938787</v>
      </c>
      <c r="C17" s="7">
        <v>23630436155</v>
      </c>
      <c r="D17" s="7">
        <f>-1*Table6[[#This Row],[-8594497849.0000]]</f>
        <v>24448966825</v>
      </c>
      <c r="E17" s="7">
        <v>-24448966825</v>
      </c>
      <c r="F17" s="7">
        <f>Table6[[#This Row],[6470559966]]-Table6[[#This Row],[Column1]]</f>
        <v>-818530670</v>
      </c>
      <c r="G17" s="7">
        <v>10528648</v>
      </c>
      <c r="H17" s="7">
        <v>125182512276</v>
      </c>
      <c r="I17" s="7">
        <f>-1*Table6[[#This Row],[-203538527269.0000]]</f>
        <v>115545567885</v>
      </c>
      <c r="J17" s="7">
        <v>-115545567885</v>
      </c>
      <c r="K17" s="7">
        <f>Table6[[#This Row],[219039535282]]-Table6[[#This Row],[Column2]]</f>
        <v>9636944391</v>
      </c>
    </row>
    <row r="18" spans="1:11" ht="23.1" customHeight="1" x14ac:dyDescent="0.6">
      <c r="A18" s="6" t="s">
        <v>230</v>
      </c>
      <c r="B18" s="7">
        <v>115105</v>
      </c>
      <c r="C18" s="7">
        <v>2028167938</v>
      </c>
      <c r="D18" s="7">
        <f>-1*Table6[[#This Row],[-8594497849.0000]]</f>
        <v>2117909866</v>
      </c>
      <c r="E18" s="7">
        <v>-2117909866</v>
      </c>
      <c r="F18" s="7">
        <f>Table6[[#This Row],[6470559966]]-Table6[[#This Row],[Column1]]</f>
        <v>-89741928</v>
      </c>
      <c r="G18" s="7">
        <v>2942877</v>
      </c>
      <c r="H18" s="7">
        <v>93273982175</v>
      </c>
      <c r="I18" s="7">
        <f>-1*Table6[[#This Row],[-203538527269.0000]]</f>
        <v>77319068897</v>
      </c>
      <c r="J18" s="7">
        <v>-77319068897</v>
      </c>
      <c r="K18" s="7">
        <f>Table6[[#This Row],[219039535282]]-Table6[[#This Row],[Column2]]</f>
        <v>15954913278</v>
      </c>
    </row>
    <row r="19" spans="1:11" ht="23.1" customHeight="1" x14ac:dyDescent="0.6">
      <c r="A19" s="6" t="s">
        <v>238</v>
      </c>
      <c r="B19" s="7">
        <v>11268</v>
      </c>
      <c r="C19" s="7">
        <v>487869942</v>
      </c>
      <c r="D19" s="7">
        <f>-1*Table6[[#This Row],[-8594497849.0000]]</f>
        <v>423186946</v>
      </c>
      <c r="E19" s="7">
        <v>-423186946</v>
      </c>
      <c r="F19" s="7">
        <f>Table6[[#This Row],[6470559966]]-Table6[[#This Row],[Column1]]</f>
        <v>64682996</v>
      </c>
      <c r="G19" s="7">
        <v>1738680</v>
      </c>
      <c r="H19" s="7">
        <v>71006251286</v>
      </c>
      <c r="I19" s="7">
        <f>-1*Table6[[#This Row],[-203538527269.0000]]</f>
        <v>59044149961</v>
      </c>
      <c r="J19" s="7">
        <v>-59044149961</v>
      </c>
      <c r="K19" s="7">
        <f>Table6[[#This Row],[219039535282]]-Table6[[#This Row],[Column2]]</f>
        <v>11962101325</v>
      </c>
    </row>
    <row r="20" spans="1:11" ht="23.1" customHeight="1" x14ac:dyDescent="0.6">
      <c r="A20" s="6" t="s">
        <v>218</v>
      </c>
      <c r="B20" s="7">
        <v>1162866</v>
      </c>
      <c r="C20" s="7">
        <v>13977500047</v>
      </c>
      <c r="D20" s="7">
        <f>-1*Table6[[#This Row],[-8594497849.0000]]</f>
        <v>15110927452</v>
      </c>
      <c r="E20" s="7">
        <v>-15110927452</v>
      </c>
      <c r="F20" s="7">
        <f>Table6[[#This Row],[6470559966]]-Table6[[#This Row],[Column1]]</f>
        <v>-1133427405</v>
      </c>
      <c r="G20" s="7">
        <v>4905936</v>
      </c>
      <c r="H20" s="7">
        <v>70690952444</v>
      </c>
      <c r="I20" s="7">
        <f>-1*Table6[[#This Row],[-203538527269.0000]]</f>
        <v>63432588247</v>
      </c>
      <c r="J20" s="7">
        <v>-63432588247</v>
      </c>
      <c r="K20" s="7">
        <f>Table6[[#This Row],[219039535282]]-Table6[[#This Row],[Column2]]</f>
        <v>7258364197</v>
      </c>
    </row>
    <row r="21" spans="1:11" ht="23.1" customHeight="1" x14ac:dyDescent="0.6">
      <c r="A21" s="6" t="s">
        <v>220</v>
      </c>
      <c r="B21" s="7">
        <v>2338981</v>
      </c>
      <c r="C21" s="7">
        <v>38121886710</v>
      </c>
      <c r="D21" s="7">
        <f>-1*Table6[[#This Row],[-8594497849.0000]]</f>
        <v>49767968456</v>
      </c>
      <c r="E21" s="7">
        <v>-49767968456</v>
      </c>
      <c r="F21" s="7">
        <f>Table6[[#This Row],[6470559966]]-Table6[[#This Row],[Column1]]</f>
        <v>-11646081746</v>
      </c>
      <c r="G21" s="7">
        <v>15009822</v>
      </c>
      <c r="H21" s="7">
        <v>308314395425</v>
      </c>
      <c r="I21" s="7">
        <f>-1*Table6[[#This Row],[-203538527269.0000]]</f>
        <v>255749228323</v>
      </c>
      <c r="J21" s="7">
        <v>-255749228323</v>
      </c>
      <c r="K21" s="7">
        <f>Table6[[#This Row],[219039535282]]-Table6[[#This Row],[Column2]]</f>
        <v>52565167102</v>
      </c>
    </row>
    <row r="22" spans="1:11" ht="23.1" customHeight="1" x14ac:dyDescent="0.6">
      <c r="A22" s="6" t="s">
        <v>234</v>
      </c>
      <c r="B22" s="7">
        <v>93327</v>
      </c>
      <c r="C22" s="7">
        <v>1525054299</v>
      </c>
      <c r="D22" s="7">
        <f>-1*Table6[[#This Row],[-8594497849.0000]]</f>
        <v>1444459289</v>
      </c>
      <c r="E22" s="7">
        <v>-1444459289</v>
      </c>
      <c r="F22" s="7">
        <f>Table6[[#This Row],[6470559966]]-Table6[[#This Row],[Column1]]</f>
        <v>80595010</v>
      </c>
      <c r="G22" s="7">
        <v>4395708</v>
      </c>
      <c r="H22" s="7">
        <v>108137108026</v>
      </c>
      <c r="I22" s="7">
        <f>-1*Table6[[#This Row],[-203538527269.0000]]</f>
        <v>96650713607</v>
      </c>
      <c r="J22" s="7">
        <v>-96650713607</v>
      </c>
      <c r="K22" s="7">
        <f>Table6[[#This Row],[219039535282]]-Table6[[#This Row],[Column2]]</f>
        <v>11486394419</v>
      </c>
    </row>
    <row r="23" spans="1:11" ht="23.1" customHeight="1" x14ac:dyDescent="0.6">
      <c r="A23" s="6" t="s">
        <v>253</v>
      </c>
      <c r="B23" s="7">
        <v>80396</v>
      </c>
      <c r="C23" s="7">
        <v>1430946760</v>
      </c>
      <c r="D23" s="7">
        <f>-1*Table6[[#This Row],[-8594497849.0000]]</f>
        <v>1608814065</v>
      </c>
      <c r="E23" s="7">
        <v>-1608814065</v>
      </c>
      <c r="F23" s="7">
        <f>Table6[[#This Row],[6470559966]]-Table6[[#This Row],[Column1]]</f>
        <v>-177867305</v>
      </c>
      <c r="G23" s="7">
        <v>1523339</v>
      </c>
      <c r="H23" s="7">
        <v>50042535877</v>
      </c>
      <c r="I23" s="7">
        <f>-1*Table6[[#This Row],[-203538527269.0000]]</f>
        <v>44700081389</v>
      </c>
      <c r="J23" s="7">
        <v>-44700081389</v>
      </c>
      <c r="K23" s="7">
        <f>Table6[[#This Row],[219039535282]]-Table6[[#This Row],[Column2]]</f>
        <v>5342454488</v>
      </c>
    </row>
    <row r="24" spans="1:11" ht="23.1" customHeight="1" x14ac:dyDescent="0.6">
      <c r="A24" s="6" t="s">
        <v>199</v>
      </c>
      <c r="B24" s="7">
        <v>138382</v>
      </c>
      <c r="C24" s="7">
        <v>1567353357</v>
      </c>
      <c r="D24" s="7">
        <f>-1*Table6[[#This Row],[-8594497849.0000]]</f>
        <v>2064244044</v>
      </c>
      <c r="E24" s="7">
        <v>-2064244044</v>
      </c>
      <c r="F24" s="7">
        <f>Table6[[#This Row],[6470559966]]-Table6[[#This Row],[Column1]]</f>
        <v>-496890687</v>
      </c>
      <c r="G24" s="7">
        <v>4888781</v>
      </c>
      <c r="H24" s="7">
        <v>74709141052</v>
      </c>
      <c r="I24" s="7">
        <f>-1*Table6[[#This Row],[-203538527269.0000]]</f>
        <v>75063477556</v>
      </c>
      <c r="J24" s="7">
        <v>-75063477556</v>
      </c>
      <c r="K24" s="7">
        <f>Table6[[#This Row],[219039535282]]-Table6[[#This Row],[Column2]]</f>
        <v>-354336504</v>
      </c>
    </row>
    <row r="25" spans="1:11" ht="23.1" customHeight="1" x14ac:dyDescent="0.6">
      <c r="A25" s="6" t="s">
        <v>209</v>
      </c>
      <c r="B25" s="7">
        <v>305984</v>
      </c>
      <c r="C25" s="7">
        <v>1079072269</v>
      </c>
      <c r="D25" s="7">
        <f>-1*Table6[[#This Row],[-8594497849.0000]]</f>
        <v>1253979226</v>
      </c>
      <c r="E25" s="7">
        <v>-1253979226</v>
      </c>
      <c r="F25" s="7">
        <f>Table6[[#This Row],[6470559966]]-Table6[[#This Row],[Column1]]</f>
        <v>-174906957</v>
      </c>
      <c r="G25" s="7">
        <v>19171677</v>
      </c>
      <c r="H25" s="7">
        <v>89495443018</v>
      </c>
      <c r="I25" s="7">
        <f>-1*Table6[[#This Row],[-203538527269.0000]]</f>
        <v>77392731816</v>
      </c>
      <c r="J25" s="7">
        <v>-77392731816</v>
      </c>
      <c r="K25" s="7">
        <f>Table6[[#This Row],[219039535282]]-Table6[[#This Row],[Column2]]</f>
        <v>12102711202</v>
      </c>
    </row>
    <row r="26" spans="1:11" ht="23.1" customHeight="1" x14ac:dyDescent="0.6">
      <c r="A26" s="6" t="s">
        <v>232</v>
      </c>
      <c r="B26" s="7">
        <v>172610</v>
      </c>
      <c r="C26" s="7">
        <v>1852301772</v>
      </c>
      <c r="D26" s="7">
        <f>-1*Table6[[#This Row],[-8594497849.0000]]</f>
        <v>1956503002</v>
      </c>
      <c r="E26" s="7">
        <v>-1956503002</v>
      </c>
      <c r="F26" s="7">
        <f>Table6[[#This Row],[6470559966]]-Table6[[#This Row],[Column1]]</f>
        <v>-104201230</v>
      </c>
      <c r="G26" s="7">
        <v>3522278</v>
      </c>
      <c r="H26" s="7">
        <v>43962254083</v>
      </c>
      <c r="I26" s="7">
        <f>-1*Table6[[#This Row],[-203538527269.0000]]</f>
        <v>39868188213</v>
      </c>
      <c r="J26" s="7">
        <v>-39868188213</v>
      </c>
      <c r="K26" s="7">
        <f>Table6[[#This Row],[219039535282]]-Table6[[#This Row],[Column2]]</f>
        <v>4094065870</v>
      </c>
    </row>
    <row r="27" spans="1:11" ht="23.1" customHeight="1" x14ac:dyDescent="0.6">
      <c r="A27" s="6" t="s">
        <v>243</v>
      </c>
      <c r="B27" s="7">
        <v>252361</v>
      </c>
      <c r="C27" s="7">
        <v>8311157070</v>
      </c>
      <c r="D27" s="7">
        <f>-1*Table6[[#This Row],[-8594497849.0000]]</f>
        <v>7183940059</v>
      </c>
      <c r="E27" s="7">
        <v>-7183940059</v>
      </c>
      <c r="F27" s="7">
        <f>Table6[[#This Row],[6470559966]]-Table6[[#This Row],[Column1]]</f>
        <v>1127217011</v>
      </c>
      <c r="G27" s="7">
        <v>1613776</v>
      </c>
      <c r="H27" s="7">
        <v>52274797172</v>
      </c>
      <c r="I27" s="7">
        <f>-1*Table6[[#This Row],[-203538527269.0000]]</f>
        <v>45326080899</v>
      </c>
      <c r="J27" s="7">
        <v>-45326080899</v>
      </c>
      <c r="K27" s="7">
        <f>Table6[[#This Row],[219039535282]]-Table6[[#This Row],[Column2]]</f>
        <v>6948716273</v>
      </c>
    </row>
    <row r="28" spans="1:11" ht="23.1" customHeight="1" x14ac:dyDescent="0.6">
      <c r="A28" s="6" t="s">
        <v>219</v>
      </c>
      <c r="B28" s="7">
        <v>241040</v>
      </c>
      <c r="C28" s="7">
        <v>3237276190</v>
      </c>
      <c r="D28" s="7">
        <f>-1*Table6[[#This Row],[-8594497849.0000]]</f>
        <v>2107654282</v>
      </c>
      <c r="E28" s="7">
        <v>-2107654282</v>
      </c>
      <c r="F28" s="7">
        <f>Table6[[#This Row],[6470559966]]-Table6[[#This Row],[Column1]]</f>
        <v>1129621908</v>
      </c>
      <c r="G28" s="7">
        <v>2728983</v>
      </c>
      <c r="H28" s="7">
        <v>62955667906</v>
      </c>
      <c r="I28" s="7">
        <f>-1*Table6[[#This Row],[-203538527269.0000]]</f>
        <v>49857830288</v>
      </c>
      <c r="J28" s="7">
        <v>-49857830288</v>
      </c>
      <c r="K28" s="7">
        <f>Table6[[#This Row],[219039535282]]-Table6[[#This Row],[Column2]]</f>
        <v>13097837618</v>
      </c>
    </row>
    <row r="29" spans="1:11" ht="23.1" customHeight="1" x14ac:dyDescent="0.6">
      <c r="A29" s="6" t="s">
        <v>221</v>
      </c>
      <c r="B29" s="7">
        <v>289477</v>
      </c>
      <c r="C29" s="7">
        <v>10547616844</v>
      </c>
      <c r="D29" s="7">
        <f>-1*Table6[[#This Row],[-8594497849.0000]]</f>
        <v>8031083647</v>
      </c>
      <c r="E29" s="7">
        <v>-8031083647</v>
      </c>
      <c r="F29" s="7">
        <f>Table6[[#This Row],[6470559966]]-Table6[[#This Row],[Column1]]</f>
        <v>2516533197</v>
      </c>
      <c r="G29" s="7">
        <v>4763866</v>
      </c>
      <c r="H29" s="7">
        <v>147458976255</v>
      </c>
      <c r="I29" s="7">
        <f>-1*Table6[[#This Row],[-203538527269.0000]]</f>
        <v>107627277283</v>
      </c>
      <c r="J29" s="7">
        <v>-107627277283</v>
      </c>
      <c r="K29" s="7">
        <f>Table6[[#This Row],[219039535282]]-Table6[[#This Row],[Column2]]</f>
        <v>39831698972</v>
      </c>
    </row>
    <row r="30" spans="1:11" ht="23.1" customHeight="1" x14ac:dyDescent="0.6">
      <c r="A30" s="6" t="s">
        <v>251</v>
      </c>
      <c r="B30" s="7">
        <v>995568</v>
      </c>
      <c r="C30" s="7">
        <v>10841827123</v>
      </c>
      <c r="D30" s="7">
        <f>-1*Table6[[#This Row],[-8594497849.0000]]</f>
        <v>11431875044</v>
      </c>
      <c r="E30" s="7">
        <v>-11431875044</v>
      </c>
      <c r="F30" s="7">
        <f>Table6[[#This Row],[6470559966]]-Table6[[#This Row],[Column1]]</f>
        <v>-590047921</v>
      </c>
      <c r="G30" s="7">
        <v>10925439</v>
      </c>
      <c r="H30" s="7">
        <v>137602784738</v>
      </c>
      <c r="I30" s="7">
        <f>-1*Table6[[#This Row],[-203538527269.0000]]</f>
        <v>124684917735</v>
      </c>
      <c r="J30" s="7">
        <v>-124684917735</v>
      </c>
      <c r="K30" s="7">
        <f>Table6[[#This Row],[219039535282]]-Table6[[#This Row],[Column2]]</f>
        <v>12917867003</v>
      </c>
    </row>
    <row r="31" spans="1:11" ht="23.1" customHeight="1" x14ac:dyDescent="0.6">
      <c r="A31" s="6" t="s">
        <v>233</v>
      </c>
      <c r="B31" s="7">
        <v>321877</v>
      </c>
      <c r="C31" s="7">
        <v>3084196227</v>
      </c>
      <c r="D31" s="7">
        <f>-1*Table6[[#This Row],[-8594497849.0000]]</f>
        <v>3425764275</v>
      </c>
      <c r="E31" s="7">
        <v>-3425764275</v>
      </c>
      <c r="F31" s="7">
        <f>Table6[[#This Row],[6470559966]]-Table6[[#This Row],[Column1]]</f>
        <v>-341568048</v>
      </c>
      <c r="G31" s="7">
        <v>26921625</v>
      </c>
      <c r="H31" s="7">
        <v>317266088072</v>
      </c>
      <c r="I31" s="7">
        <f>-1*Table6[[#This Row],[-203538527269.0000]]</f>
        <v>262891199162</v>
      </c>
      <c r="J31" s="7">
        <v>-262891199162</v>
      </c>
      <c r="K31" s="7">
        <f>Table6[[#This Row],[219039535282]]-Table6[[#This Row],[Column2]]</f>
        <v>54374888910</v>
      </c>
    </row>
    <row r="32" spans="1:11" ht="23.1" customHeight="1" x14ac:dyDescent="0.6">
      <c r="A32" s="6" t="s">
        <v>222</v>
      </c>
      <c r="B32" s="7">
        <v>250368</v>
      </c>
      <c r="C32" s="7">
        <v>4044358214</v>
      </c>
      <c r="D32" s="7">
        <f>-1*Table6[[#This Row],[-8594497849.0000]]</f>
        <v>3998723489</v>
      </c>
      <c r="E32" s="7">
        <v>-3998723489</v>
      </c>
      <c r="F32" s="7">
        <f>Table6[[#This Row],[6470559966]]-Table6[[#This Row],[Column1]]</f>
        <v>45634725</v>
      </c>
      <c r="G32" s="7">
        <v>17912296</v>
      </c>
      <c r="H32" s="7">
        <v>338616549715</v>
      </c>
      <c r="I32" s="7">
        <f>-1*Table6[[#This Row],[-203538527269.0000]]</f>
        <v>285915419850</v>
      </c>
      <c r="J32" s="7">
        <v>-285915419850</v>
      </c>
      <c r="K32" s="7">
        <f>Table6[[#This Row],[219039535282]]-Table6[[#This Row],[Column2]]</f>
        <v>52701129865</v>
      </c>
    </row>
    <row r="33" spans="1:11" ht="23.1" customHeight="1" x14ac:dyDescent="0.6">
      <c r="A33" s="6" t="s">
        <v>266</v>
      </c>
      <c r="B33" s="7">
        <v>570000</v>
      </c>
      <c r="C33" s="7">
        <v>5019089160</v>
      </c>
      <c r="D33" s="7">
        <f>-1*Table6[[#This Row],[-8594497849.0000]]</f>
        <v>5218128092</v>
      </c>
      <c r="E33" s="7">
        <v>-5218128092</v>
      </c>
      <c r="F33" s="7">
        <f>Table6[[#This Row],[6470559966]]-Table6[[#This Row],[Column1]]</f>
        <v>-199038932</v>
      </c>
      <c r="G33" s="7">
        <v>16204679</v>
      </c>
      <c r="H33" s="7">
        <v>170681567264</v>
      </c>
      <c r="I33" s="7">
        <f>-1*Table6[[#This Row],[-203538527269.0000]]</f>
        <v>144249708395</v>
      </c>
      <c r="J33" s="7">
        <v>-144249708395</v>
      </c>
      <c r="K33" s="7">
        <f>Table6[[#This Row],[219039535282]]-Table6[[#This Row],[Column2]]</f>
        <v>26431858869</v>
      </c>
    </row>
    <row r="34" spans="1:11" ht="23.1" customHeight="1" x14ac:dyDescent="0.6">
      <c r="A34" s="6" t="s">
        <v>242</v>
      </c>
      <c r="B34" s="7">
        <v>0</v>
      </c>
      <c r="C34" s="7">
        <v>0</v>
      </c>
      <c r="D34" s="7">
        <f>-1*Table6[[#This Row],[-8594497849.0000]]</f>
        <v>0</v>
      </c>
      <c r="E34" s="7">
        <v>0</v>
      </c>
      <c r="F34" s="7">
        <f>Table6[[#This Row],[6470559966]]-Table6[[#This Row],[Column1]]</f>
        <v>0</v>
      </c>
      <c r="G34" s="7">
        <v>1418329191</v>
      </c>
      <c r="H34" s="7">
        <f>1435545466854+20008387</f>
        <v>1435565475241</v>
      </c>
      <c r="I34" s="7">
        <f>-1*Table6[[#This Row],[-203538527269.0000]]</f>
        <v>1348019908406</v>
      </c>
      <c r="J34" s="7">
        <v>-1348019908406</v>
      </c>
      <c r="K34" s="7">
        <f>Table6[[#This Row],[219039535282]]-Table6[[#This Row],[Column2]]</f>
        <v>87545566835</v>
      </c>
    </row>
    <row r="35" spans="1:11" ht="23.1" customHeight="1" x14ac:dyDescent="0.6">
      <c r="A35" s="6" t="s">
        <v>249</v>
      </c>
      <c r="B35" s="7">
        <v>40605</v>
      </c>
      <c r="C35" s="7">
        <v>644266397</v>
      </c>
      <c r="D35" s="7">
        <f>-1*Table6[[#This Row],[-8594497849.0000]]</f>
        <v>697955042</v>
      </c>
      <c r="E35" s="7">
        <v>-697955042</v>
      </c>
      <c r="F35" s="7">
        <f>Table6[[#This Row],[6470559966]]-Table6[[#This Row],[Column1]]</f>
        <v>-53688645</v>
      </c>
      <c r="G35" s="7">
        <v>2869580</v>
      </c>
      <c r="H35" s="7">
        <v>60442137589</v>
      </c>
      <c r="I35" s="7">
        <f>-1*Table6[[#This Row],[-203538527269.0000]]</f>
        <v>49177156111</v>
      </c>
      <c r="J35" s="7">
        <v>-49177156111</v>
      </c>
      <c r="K35" s="7">
        <f>Table6[[#This Row],[219039535282]]-Table6[[#This Row],[Column2]]</f>
        <v>11264981478</v>
      </c>
    </row>
    <row r="36" spans="1:11" ht="23.1" customHeight="1" x14ac:dyDescent="0.6">
      <c r="A36" s="6" t="s">
        <v>245</v>
      </c>
      <c r="B36" s="7">
        <v>318111</v>
      </c>
      <c r="C36" s="7">
        <v>2649315819</v>
      </c>
      <c r="D36" s="7">
        <f>-1*Table6[[#This Row],[-8594497849.0000]]</f>
        <v>2869455113</v>
      </c>
      <c r="E36" s="7">
        <v>-2869455113</v>
      </c>
      <c r="F36" s="7">
        <f>Table6[[#This Row],[6470559966]]-Table6[[#This Row],[Column1]]</f>
        <v>-220139294</v>
      </c>
      <c r="G36" s="7">
        <v>39115867</v>
      </c>
      <c r="H36" s="7">
        <v>416244710935</v>
      </c>
      <c r="I36" s="7">
        <f>-1*Table6[[#This Row],[-203538527269.0000]]</f>
        <v>349023804792</v>
      </c>
      <c r="J36" s="7">
        <v>-349023804792</v>
      </c>
      <c r="K36" s="7">
        <f>Table6[[#This Row],[219039535282]]-Table6[[#This Row],[Column2]]</f>
        <v>67220906143</v>
      </c>
    </row>
    <row r="37" spans="1:11" ht="23.1" customHeight="1" x14ac:dyDescent="0.6">
      <c r="A37" s="6" t="s">
        <v>217</v>
      </c>
      <c r="B37" s="7">
        <v>8909</v>
      </c>
      <c r="C37" s="7">
        <v>28950054</v>
      </c>
      <c r="D37" s="7">
        <f>-1*Table6[[#This Row],[-8594497849.0000]]</f>
        <v>34493575</v>
      </c>
      <c r="E37" s="7">
        <v>-34493575</v>
      </c>
      <c r="F37" s="7">
        <f>Table6[[#This Row],[6470559966]]-Table6[[#This Row],[Column1]]</f>
        <v>-5543521</v>
      </c>
      <c r="G37" s="7">
        <v>52147770</v>
      </c>
      <c r="H37" s="7">
        <v>247676081511</v>
      </c>
      <c r="I37" s="7">
        <f>-1*Table6[[#This Row],[-203538527269.0000]]</f>
        <v>167856961764</v>
      </c>
      <c r="J37" s="7">
        <v>-167856961764</v>
      </c>
      <c r="K37" s="7">
        <f>Table6[[#This Row],[219039535282]]-Table6[[#This Row],[Column2]]</f>
        <v>79819119747</v>
      </c>
    </row>
    <row r="38" spans="1:11" ht="23.1" customHeight="1" x14ac:dyDescent="0.6">
      <c r="A38" s="6" t="s">
        <v>225</v>
      </c>
      <c r="B38" s="7">
        <v>469854</v>
      </c>
      <c r="C38" s="7">
        <v>3737821812</v>
      </c>
      <c r="D38" s="7">
        <f>-1*Table6[[#This Row],[-8594497849.0000]]</f>
        <v>4053224638</v>
      </c>
      <c r="E38" s="7">
        <v>-4053224638</v>
      </c>
      <c r="F38" s="7">
        <f>Table6[[#This Row],[6470559966]]-Table6[[#This Row],[Column1]]</f>
        <v>-315402826</v>
      </c>
      <c r="G38" s="7">
        <v>15708300</v>
      </c>
      <c r="H38" s="7">
        <v>161228044157</v>
      </c>
      <c r="I38" s="7">
        <f>-1*Table6[[#This Row],[-203538527269.0000]]</f>
        <v>135290071681</v>
      </c>
      <c r="J38" s="7">
        <v>-135290071681</v>
      </c>
      <c r="K38" s="7">
        <f>Table6[[#This Row],[219039535282]]-Table6[[#This Row],[Column2]]</f>
        <v>25937972476</v>
      </c>
    </row>
    <row r="39" spans="1:11" ht="23.1" customHeight="1" x14ac:dyDescent="0.6">
      <c r="A39" s="6" t="s">
        <v>226</v>
      </c>
      <c r="B39" s="7">
        <v>246553</v>
      </c>
      <c r="C39" s="7">
        <v>2421774050</v>
      </c>
      <c r="D39" s="7">
        <f>-1*Table6[[#This Row],[-8594497849.0000]]</f>
        <v>2626182870</v>
      </c>
      <c r="E39" s="7">
        <v>-2626182870</v>
      </c>
      <c r="F39" s="7">
        <f>Table6[[#This Row],[6470559966]]-Table6[[#This Row],[Column1]]</f>
        <v>-204408820</v>
      </c>
      <c r="G39" s="7">
        <v>55052232</v>
      </c>
      <c r="H39" s="7">
        <v>903379084866</v>
      </c>
      <c r="I39" s="7">
        <f>-1*Table6[[#This Row],[-203538527269.0000]]</f>
        <v>720260150390</v>
      </c>
      <c r="J39" s="7">
        <v>-720260150390</v>
      </c>
      <c r="K39" s="7">
        <f>Table6[[#This Row],[219039535282]]-Table6[[#This Row],[Column2]]</f>
        <v>183118934476</v>
      </c>
    </row>
    <row r="40" spans="1:11" ht="23.1" customHeight="1" x14ac:dyDescent="0.6">
      <c r="A40" s="6" t="s">
        <v>252</v>
      </c>
      <c r="B40" s="7">
        <v>5797</v>
      </c>
      <c r="C40" s="7">
        <v>10028307</v>
      </c>
      <c r="D40" s="7">
        <f>-1*Table6[[#This Row],[-8594497849.0000]]</f>
        <v>12521833</v>
      </c>
      <c r="E40" s="7">
        <v>-12521833</v>
      </c>
      <c r="F40" s="7">
        <f>Table6[[#This Row],[6470559966]]-Table6[[#This Row],[Column1]]</f>
        <v>-2493526</v>
      </c>
      <c r="G40" s="7">
        <v>92909029</v>
      </c>
      <c r="H40" s="7">
        <v>204147317457</v>
      </c>
      <c r="I40" s="7">
        <f>-1*Table6[[#This Row],[-203538527269.0000]]</f>
        <v>202198657212</v>
      </c>
      <c r="J40" s="7">
        <v>-202198657212</v>
      </c>
      <c r="K40" s="7">
        <f>Table6[[#This Row],[219039535282]]-Table6[[#This Row],[Column2]]</f>
        <v>1948660245</v>
      </c>
    </row>
    <row r="41" spans="1:11" ht="23.1" customHeight="1" x14ac:dyDescent="0.6">
      <c r="A41" s="6" t="s">
        <v>241</v>
      </c>
      <c r="B41" s="7">
        <v>159582</v>
      </c>
      <c r="C41" s="7">
        <v>1779698884</v>
      </c>
      <c r="D41" s="7">
        <f>-1*Table6[[#This Row],[-8594497849.0000]]</f>
        <v>2179432695</v>
      </c>
      <c r="E41" s="7">
        <v>-2179432695</v>
      </c>
      <c r="F41" s="7">
        <f>Table6[[#This Row],[6470559966]]-Table6[[#This Row],[Column1]]</f>
        <v>-399733811</v>
      </c>
      <c r="G41" s="7">
        <v>114938489</v>
      </c>
      <c r="H41" s="7">
        <v>1889542285383</v>
      </c>
      <c r="I41" s="7">
        <f>-1*Table6[[#This Row],[-203538527269.0000]]+22685091</f>
        <v>1576050755624</v>
      </c>
      <c r="J41" s="7">
        <v>-1576028070533</v>
      </c>
      <c r="K41" s="7">
        <f>Table6[[#This Row],[219039535282]]-Table6[[#This Row],[Column2]]</f>
        <v>313491529759</v>
      </c>
    </row>
    <row r="42" spans="1:11" ht="23.1" customHeight="1" x14ac:dyDescent="0.6">
      <c r="A42" s="6" t="s">
        <v>212</v>
      </c>
      <c r="B42" s="7">
        <v>300</v>
      </c>
      <c r="C42" s="7">
        <v>8060872</v>
      </c>
      <c r="D42" s="7">
        <f>-1*Table6[[#This Row],[-8594497849.0000]]</f>
        <v>8655779</v>
      </c>
      <c r="E42" s="7">
        <v>-8655779</v>
      </c>
      <c r="F42" s="7">
        <f>Table6[[#This Row],[6470559966]]-Table6[[#This Row],[Column1]]</f>
        <v>-594907</v>
      </c>
      <c r="G42" s="7">
        <v>5278753</v>
      </c>
      <c r="H42" s="7">
        <v>182384804550</v>
      </c>
      <c r="I42" s="7">
        <f>-1*Table6[[#This Row],[-203538527269.0000]]</f>
        <v>166863376486</v>
      </c>
      <c r="J42" s="7">
        <v>-166863376486</v>
      </c>
      <c r="K42" s="7">
        <f>Table6[[#This Row],[219039535282]]-Table6[[#This Row],[Column2]]</f>
        <v>15521428064</v>
      </c>
    </row>
    <row r="43" spans="1:11" ht="23.1" customHeight="1" x14ac:dyDescent="0.6">
      <c r="A43" s="6" t="s">
        <v>207</v>
      </c>
      <c r="B43" s="7">
        <v>1604</v>
      </c>
      <c r="C43" s="7">
        <v>57856715</v>
      </c>
      <c r="D43" s="7">
        <f>-1*Table6[[#This Row],[-8594497849.0000]]</f>
        <v>64237590</v>
      </c>
      <c r="E43" s="7">
        <v>-64237590</v>
      </c>
      <c r="F43" s="7">
        <f>Table6[[#This Row],[6470559966]]-Table6[[#This Row],[Column1]]</f>
        <v>-6380875</v>
      </c>
      <c r="G43" s="7">
        <v>1761858</v>
      </c>
      <c r="H43" s="7">
        <v>75500361710</v>
      </c>
      <c r="I43" s="7">
        <f>-1*Table6[[#This Row],[-203538527269.0000]]</f>
        <v>68332714561</v>
      </c>
      <c r="J43" s="7">
        <v>-68332714561</v>
      </c>
      <c r="K43" s="7">
        <f>Table6[[#This Row],[219039535282]]-Table6[[#This Row],[Column2]]</f>
        <v>7167647149</v>
      </c>
    </row>
    <row r="44" spans="1:11" ht="23.1" customHeight="1" x14ac:dyDescent="0.6">
      <c r="A44" s="6" t="s">
        <v>265</v>
      </c>
      <c r="B44" s="7">
        <v>134695</v>
      </c>
      <c r="C44" s="7">
        <v>5352561940</v>
      </c>
      <c r="D44" s="7">
        <f>-1*Table6[[#This Row],[-8594497849.0000]]</f>
        <v>5434175824</v>
      </c>
      <c r="E44" s="7">
        <v>-5434175824</v>
      </c>
      <c r="F44" s="7">
        <f>Table6[[#This Row],[6470559966]]-Table6[[#This Row],[Column1]]</f>
        <v>-81613884</v>
      </c>
      <c r="G44" s="7">
        <v>2163478</v>
      </c>
      <c r="H44" s="7">
        <v>99069211560</v>
      </c>
      <c r="I44" s="7">
        <f>-1*Table6[[#This Row],[-203538527269.0000]]</f>
        <v>93663531108</v>
      </c>
      <c r="J44" s="7">
        <v>-93663531108</v>
      </c>
      <c r="K44" s="7">
        <f>Table6[[#This Row],[219039535282]]-Table6[[#This Row],[Column2]]</f>
        <v>5405680452</v>
      </c>
    </row>
    <row r="45" spans="1:11" ht="23.1" customHeight="1" x14ac:dyDescent="0.6">
      <c r="A45" s="6" t="s">
        <v>261</v>
      </c>
      <c r="B45" s="7">
        <v>124889</v>
      </c>
      <c r="C45" s="7">
        <v>7526188293</v>
      </c>
      <c r="D45" s="7">
        <f>-1*Table6[[#This Row],[-8594497849.0000]]</f>
        <v>7587507817</v>
      </c>
      <c r="E45" s="7">
        <v>-7587507817</v>
      </c>
      <c r="F45" s="7">
        <f>Table6[[#This Row],[6470559966]]-Table6[[#This Row],[Column1]]</f>
        <v>-61319524</v>
      </c>
      <c r="G45" s="7">
        <v>1797849</v>
      </c>
      <c r="H45" s="7">
        <v>109217329645</v>
      </c>
      <c r="I45" s="7">
        <f>-1*Table6[[#This Row],[-203538527269.0000]]</f>
        <v>102265084267</v>
      </c>
      <c r="J45" s="7">
        <v>-102265084267</v>
      </c>
      <c r="K45" s="7">
        <f>Table6[[#This Row],[219039535282]]-Table6[[#This Row],[Column2]]</f>
        <v>6952245378</v>
      </c>
    </row>
    <row r="46" spans="1:11" ht="23.1" customHeight="1" x14ac:dyDescent="0.6">
      <c r="A46" s="6" t="s">
        <v>228</v>
      </c>
      <c r="B46" s="7">
        <v>6165</v>
      </c>
      <c r="C46" s="7">
        <v>134115956</v>
      </c>
      <c r="D46" s="7">
        <f>-1*Table6[[#This Row],[-8594497849.0000]]</f>
        <v>133600013</v>
      </c>
      <c r="E46" s="7">
        <v>-133600013</v>
      </c>
      <c r="F46" s="7">
        <f>Table6[[#This Row],[6470559966]]-Table6[[#This Row],[Column1]]</f>
        <v>515943</v>
      </c>
      <c r="G46" s="7">
        <v>4103411</v>
      </c>
      <c r="H46" s="7">
        <v>93967384078</v>
      </c>
      <c r="I46" s="7">
        <f>-1*Table6[[#This Row],[-203538527269.0000]]</f>
        <v>83464352443</v>
      </c>
      <c r="J46" s="7">
        <v>-83464352443</v>
      </c>
      <c r="K46" s="7">
        <f>Table6[[#This Row],[219039535282]]-Table6[[#This Row],[Column2]]</f>
        <v>10503031635</v>
      </c>
    </row>
    <row r="47" spans="1:11" ht="23.1" customHeight="1" x14ac:dyDescent="0.6">
      <c r="A47" s="6" t="s">
        <v>267</v>
      </c>
      <c r="B47" s="7">
        <v>471612</v>
      </c>
      <c r="C47" s="7">
        <v>10357714415</v>
      </c>
      <c r="D47" s="7">
        <f>-1*Table6[[#This Row],[-8594497849.0000]]</f>
        <v>10696349097</v>
      </c>
      <c r="E47" s="7">
        <v>-10696349097</v>
      </c>
      <c r="F47" s="7">
        <f>Table6[[#This Row],[6470559966]]-Table6[[#This Row],[Column1]]</f>
        <v>-338634682</v>
      </c>
      <c r="G47" s="7">
        <v>7276685</v>
      </c>
      <c r="H47" s="7">
        <v>181681017257</v>
      </c>
      <c r="I47" s="7">
        <f>-1*Table6[[#This Row],[-203538527269.0000]]</f>
        <v>173813741339</v>
      </c>
      <c r="J47" s="7">
        <v>-173813741339</v>
      </c>
      <c r="K47" s="7">
        <f>Table6[[#This Row],[219039535282]]-Table6[[#This Row],[Column2]]</f>
        <v>7867275918</v>
      </c>
    </row>
    <row r="48" spans="1:11" ht="23.1" customHeight="1" x14ac:dyDescent="0.6">
      <c r="A48" s="6" t="s">
        <v>198</v>
      </c>
      <c r="B48" s="7">
        <v>786102</v>
      </c>
      <c r="C48" s="7">
        <v>4742326467</v>
      </c>
      <c r="D48" s="7">
        <f>-1*Table6[[#This Row],[-8594497849.0000]]</f>
        <v>5013318689</v>
      </c>
      <c r="E48" s="7">
        <v>-5013318689</v>
      </c>
      <c r="F48" s="7">
        <f>Table6[[#This Row],[6470559966]]-Table6[[#This Row],[Column1]]</f>
        <v>-270992222</v>
      </c>
      <c r="G48" s="7">
        <v>34603102</v>
      </c>
      <c r="H48" s="7">
        <v>239481666675</v>
      </c>
      <c r="I48" s="7">
        <f>-1*Table6[[#This Row],[-203538527269.0000]]</f>
        <v>203696289342</v>
      </c>
      <c r="J48" s="7">
        <v>-203696289342</v>
      </c>
      <c r="K48" s="7">
        <f>Table6[[#This Row],[219039535282]]-Table6[[#This Row],[Column2]]</f>
        <v>35785377333</v>
      </c>
    </row>
    <row r="49" spans="1:11" ht="23.1" customHeight="1" x14ac:dyDescent="0.6">
      <c r="A49" s="6" t="s">
        <v>231</v>
      </c>
      <c r="B49" s="7">
        <v>17994</v>
      </c>
      <c r="C49" s="7">
        <v>936327056</v>
      </c>
      <c r="D49" s="7">
        <f>-1*Table6[[#This Row],[-8594497849.0000]]</f>
        <v>935988145</v>
      </c>
      <c r="E49" s="7">
        <v>-935988145</v>
      </c>
      <c r="F49" s="7">
        <f>Table6[[#This Row],[6470559966]]-Table6[[#This Row],[Column1]]</f>
        <v>338911</v>
      </c>
      <c r="G49" s="7">
        <v>1919718</v>
      </c>
      <c r="H49" s="7">
        <v>103889118563</v>
      </c>
      <c r="I49" s="7">
        <f>-1*Table6[[#This Row],[-203538527269.0000]]</f>
        <v>96302104184</v>
      </c>
      <c r="J49" s="7">
        <v>-96302104184</v>
      </c>
      <c r="K49" s="7">
        <f>Table6[[#This Row],[219039535282]]-Table6[[#This Row],[Column2]]</f>
        <v>7587014379</v>
      </c>
    </row>
    <row r="50" spans="1:11" ht="23.1" customHeight="1" x14ac:dyDescent="0.6">
      <c r="A50" s="6" t="s">
        <v>201</v>
      </c>
      <c r="B50" s="7">
        <v>820756</v>
      </c>
      <c r="C50" s="7">
        <v>23172686712</v>
      </c>
      <c r="D50" s="7">
        <f>-1*Table6[[#This Row],[-8594497849.0000]]</f>
        <v>23443109844</v>
      </c>
      <c r="E50" s="7">
        <v>-23443109844</v>
      </c>
      <c r="F50" s="7">
        <f>Table6[[#This Row],[6470559966]]-Table6[[#This Row],[Column1]]</f>
        <v>-270423132</v>
      </c>
      <c r="G50" s="7">
        <v>6520191</v>
      </c>
      <c r="H50" s="7">
        <v>205395899072</v>
      </c>
      <c r="I50" s="7">
        <f>-1*Table6[[#This Row],[-203538527269.0000]]</f>
        <v>194559439982</v>
      </c>
      <c r="J50" s="7">
        <v>-194559439982</v>
      </c>
      <c r="K50" s="7">
        <f>Table6[[#This Row],[219039535282]]-Table6[[#This Row],[Column2]]</f>
        <v>10836459090</v>
      </c>
    </row>
    <row r="51" spans="1:11" ht="23.1" customHeight="1" x14ac:dyDescent="0.6">
      <c r="A51" s="6" t="s">
        <v>262</v>
      </c>
      <c r="B51" s="7">
        <v>182681</v>
      </c>
      <c r="C51" s="7">
        <v>3302431497</v>
      </c>
      <c r="D51" s="7">
        <f>-1*Table6[[#This Row],[-8594497849.0000]]</f>
        <v>3912115785</v>
      </c>
      <c r="E51" s="7">
        <v>-3912115785</v>
      </c>
      <c r="F51" s="7">
        <f>Table6[[#This Row],[6470559966]]-Table6[[#This Row],[Column1]]</f>
        <v>-609684288</v>
      </c>
      <c r="G51" s="7">
        <v>3811315</v>
      </c>
      <c r="H51" s="7">
        <v>85455161442</v>
      </c>
      <c r="I51" s="7">
        <f>-1*Table6[[#This Row],[-203538527269.0000]]</f>
        <v>82471378679</v>
      </c>
      <c r="J51" s="7">
        <v>-82471378679</v>
      </c>
      <c r="K51" s="7">
        <f>Table6[[#This Row],[219039535282]]-Table6[[#This Row],[Column2]]</f>
        <v>2983782763</v>
      </c>
    </row>
    <row r="52" spans="1:11" ht="23.1" customHeight="1" x14ac:dyDescent="0.6">
      <c r="A52" s="6" t="s">
        <v>211</v>
      </c>
      <c r="B52" s="7">
        <v>440881</v>
      </c>
      <c r="C52" s="7">
        <v>7707185337</v>
      </c>
      <c r="D52" s="7">
        <f>-1*Table6[[#This Row],[-8594497849.0000]]</f>
        <v>8473626576</v>
      </c>
      <c r="E52" s="7">
        <v>-8473626576</v>
      </c>
      <c r="F52" s="7">
        <f>Table6[[#This Row],[6470559966]]-Table6[[#This Row],[Column1]]</f>
        <v>-766441239</v>
      </c>
      <c r="G52" s="7">
        <v>9485417</v>
      </c>
      <c r="H52" s="7">
        <v>180023011604</v>
      </c>
      <c r="I52" s="7">
        <f>-1*Table6[[#This Row],[-203538527269.0000]]</f>
        <v>160164692276</v>
      </c>
      <c r="J52" s="7">
        <v>-160164692276</v>
      </c>
      <c r="K52" s="7">
        <f>Table6[[#This Row],[219039535282]]-Table6[[#This Row],[Column2]]</f>
        <v>19858319328</v>
      </c>
    </row>
    <row r="53" spans="1:11" ht="23.1" customHeight="1" x14ac:dyDescent="0.6">
      <c r="A53" s="6" t="s">
        <v>200</v>
      </c>
      <c r="B53" s="7">
        <v>122212</v>
      </c>
      <c r="C53" s="7">
        <v>2325525883</v>
      </c>
      <c r="D53" s="7">
        <f>-1*Table6[[#This Row],[-8594497849.0000]]</f>
        <v>2515135378</v>
      </c>
      <c r="E53" s="7">
        <v>-2515135378</v>
      </c>
      <c r="F53" s="7">
        <f>Table6[[#This Row],[6470559966]]-Table6[[#This Row],[Column1]]</f>
        <v>-189609495</v>
      </c>
      <c r="G53" s="7">
        <v>10953850</v>
      </c>
      <c r="H53" s="7">
        <v>219521339173</v>
      </c>
      <c r="I53" s="7">
        <f>-1*Table6[[#This Row],[-203538527269.0000]]</f>
        <v>215122898085</v>
      </c>
      <c r="J53" s="7">
        <v>-215122898085</v>
      </c>
      <c r="K53" s="7">
        <f>Table6[[#This Row],[219039535282]]-Table6[[#This Row],[Column2]]</f>
        <v>4398441088</v>
      </c>
    </row>
    <row r="54" spans="1:11" ht="23.1" customHeight="1" x14ac:dyDescent="0.6">
      <c r="A54" s="6" t="s">
        <v>248</v>
      </c>
      <c r="B54" s="7">
        <v>22396</v>
      </c>
      <c r="C54" s="7">
        <v>1631706755</v>
      </c>
      <c r="D54" s="7">
        <f>-1*Table6[[#This Row],[-8594497849.0000]]</f>
        <v>1305324034</v>
      </c>
      <c r="E54" s="7">
        <v>-1305324034</v>
      </c>
      <c r="F54" s="7">
        <f>Table6[[#This Row],[6470559966]]-Table6[[#This Row],[Column1]]</f>
        <v>326382721</v>
      </c>
      <c r="G54" s="7">
        <v>5164292</v>
      </c>
      <c r="H54" s="7">
        <v>403697255929</v>
      </c>
      <c r="I54" s="7">
        <f>-1*Table6[[#This Row],[-203538527269.0000]]</f>
        <v>266939686283</v>
      </c>
      <c r="J54" s="7">
        <v>-266939686283</v>
      </c>
      <c r="K54" s="7">
        <f>Table6[[#This Row],[219039535282]]-Table6[[#This Row],[Column2]]</f>
        <v>136757569646</v>
      </c>
    </row>
    <row r="55" spans="1:11" ht="23.1" customHeight="1" x14ac:dyDescent="0.6">
      <c r="A55" s="6" t="s">
        <v>239</v>
      </c>
      <c r="B55" s="7">
        <v>8254</v>
      </c>
      <c r="C55" s="7">
        <v>319818665</v>
      </c>
      <c r="D55" s="7">
        <f>-1*Table6[[#This Row],[-8594497849.0000]]</f>
        <v>257102202</v>
      </c>
      <c r="E55" s="7">
        <v>-257102202</v>
      </c>
      <c r="F55" s="7">
        <f>Table6[[#This Row],[6470559966]]-Table6[[#This Row],[Column1]]</f>
        <v>62716463</v>
      </c>
      <c r="G55" s="7">
        <v>4865228</v>
      </c>
      <c r="H55" s="7">
        <v>164555554067</v>
      </c>
      <c r="I55" s="7">
        <f>-1*Table6[[#This Row],[-203538527269.0000]]</f>
        <v>136136011569</v>
      </c>
      <c r="J55" s="7">
        <v>-136136011569</v>
      </c>
      <c r="K55" s="7">
        <f>Table6[[#This Row],[219039535282]]-Table6[[#This Row],[Column2]]</f>
        <v>28419542498</v>
      </c>
    </row>
    <row r="56" spans="1:11" ht="23.1" customHeight="1" x14ac:dyDescent="0.6">
      <c r="A56" s="6" t="s">
        <v>210</v>
      </c>
      <c r="B56" s="7">
        <v>630809</v>
      </c>
      <c r="C56" s="7">
        <v>10063274586</v>
      </c>
      <c r="D56" s="7">
        <f>-1*Table6[[#This Row],[-8594497849.0000]]</f>
        <v>11381674450</v>
      </c>
      <c r="E56" s="7">
        <v>-11381674450</v>
      </c>
      <c r="F56" s="7">
        <f>Table6[[#This Row],[6470559966]]-Table6[[#This Row],[Column1]]</f>
        <v>-1318399864</v>
      </c>
      <c r="G56" s="7">
        <v>8932888</v>
      </c>
      <c r="H56" s="7">
        <v>173932730615</v>
      </c>
      <c r="I56" s="7">
        <f>-1*Table6[[#This Row],[-203538527269.0000]]</f>
        <v>158277621622</v>
      </c>
      <c r="J56" s="7">
        <v>-158277621622</v>
      </c>
      <c r="K56" s="7">
        <f>Table6[[#This Row],[219039535282]]-Table6[[#This Row],[Column2]]</f>
        <v>15655108993</v>
      </c>
    </row>
    <row r="57" spans="1:11" ht="23.1" customHeight="1" x14ac:dyDescent="0.6">
      <c r="A57" s="6" t="s">
        <v>213</v>
      </c>
      <c r="B57" s="7">
        <v>422774</v>
      </c>
      <c r="C57" s="7">
        <v>20088153632</v>
      </c>
      <c r="D57" s="7">
        <f>-1*Table6[[#This Row],[-8594497849.0000]]</f>
        <v>19240762919</v>
      </c>
      <c r="E57" s="7">
        <v>-19240762919</v>
      </c>
      <c r="F57" s="7">
        <f>Table6[[#This Row],[6470559966]]-Table6[[#This Row],[Column1]]</f>
        <v>847390713</v>
      </c>
      <c r="G57" s="7">
        <v>5266784</v>
      </c>
      <c r="H57" s="7">
        <v>246464993729</v>
      </c>
      <c r="I57" s="7">
        <f>-1*Table6[[#This Row],[-203538527269.0000]]</f>
        <v>249374714304</v>
      </c>
      <c r="J57" s="7">
        <v>-249374714304</v>
      </c>
      <c r="K57" s="7">
        <f>Table6[[#This Row],[219039535282]]-Table6[[#This Row],[Column2]]</f>
        <v>-2909720575</v>
      </c>
    </row>
    <row r="58" spans="1:11" ht="23.1" customHeight="1" x14ac:dyDescent="0.6">
      <c r="A58" s="6" t="s">
        <v>247</v>
      </c>
      <c r="B58" s="7">
        <v>84257</v>
      </c>
      <c r="C58" s="7">
        <v>6434695175</v>
      </c>
      <c r="D58" s="7">
        <f>-1*Table6[[#This Row],[-8594497849.0000]]</f>
        <v>7106959028</v>
      </c>
      <c r="E58" s="7">
        <v>-7106959028</v>
      </c>
      <c r="F58" s="7">
        <f>Table6[[#This Row],[6470559966]]-Table6[[#This Row],[Column1]]</f>
        <v>-672263853</v>
      </c>
      <c r="G58" s="7">
        <v>1257785</v>
      </c>
      <c r="H58" s="7">
        <v>111640366650</v>
      </c>
      <c r="I58" s="7">
        <f>-1*Table6[[#This Row],[-203538527269.0000]]</f>
        <v>114948587455</v>
      </c>
      <c r="J58" s="7">
        <v>-114948587455</v>
      </c>
      <c r="K58" s="7">
        <f>Table6[[#This Row],[219039535282]]-Table6[[#This Row],[Column2]]</f>
        <v>-3308220805</v>
      </c>
    </row>
    <row r="59" spans="1:11" ht="23.1" customHeight="1" x14ac:dyDescent="0.6">
      <c r="A59" s="6" t="s">
        <v>263</v>
      </c>
      <c r="B59" s="7">
        <v>23200</v>
      </c>
      <c r="C59" s="7">
        <v>287229543</v>
      </c>
      <c r="D59" s="7">
        <f>-1*Table6[[#This Row],[-8594497849.0000]]</f>
        <v>298996519</v>
      </c>
      <c r="E59" s="7">
        <v>-298996519</v>
      </c>
      <c r="F59" s="7">
        <f>Table6[[#This Row],[6470559966]]-Table6[[#This Row],[Column1]]</f>
        <v>-11766976</v>
      </c>
      <c r="G59" s="7">
        <v>8452007</v>
      </c>
      <c r="H59" s="7">
        <v>219950080714</v>
      </c>
      <c r="I59" s="7">
        <f>-1*Table6[[#This Row],[-203538527269.0000]]</f>
        <v>170676696791</v>
      </c>
      <c r="J59" s="7">
        <v>-170676696791</v>
      </c>
      <c r="K59" s="7">
        <f>Table6[[#This Row],[219039535282]]-Table6[[#This Row],[Column2]]</f>
        <v>49273383923</v>
      </c>
    </row>
    <row r="60" spans="1:11" ht="23.1" customHeight="1" x14ac:dyDescent="0.6">
      <c r="A60" s="6" t="s">
        <v>197</v>
      </c>
      <c r="B60" s="7">
        <v>99693</v>
      </c>
      <c r="C60" s="7">
        <v>2637739396</v>
      </c>
      <c r="D60" s="7">
        <f>-1*Table6[[#This Row],[-8594497849.0000]]</f>
        <v>2734710793</v>
      </c>
      <c r="E60" s="7">
        <v>-2734710793</v>
      </c>
      <c r="F60" s="7">
        <f>Table6[[#This Row],[6470559966]]-Table6[[#This Row],[Column1]]</f>
        <v>-96971397</v>
      </c>
      <c r="G60" s="7">
        <v>6059844</v>
      </c>
      <c r="H60" s="7">
        <v>186248066144</v>
      </c>
      <c r="I60" s="7">
        <f>-1*Table6[[#This Row],[-203538527269.0000]]</f>
        <v>164805425900</v>
      </c>
      <c r="J60" s="7">
        <v>-164805425900</v>
      </c>
      <c r="K60" s="7">
        <f>Table6[[#This Row],[219039535282]]-Table6[[#This Row],[Column2]]</f>
        <v>21442640244</v>
      </c>
    </row>
    <row r="61" spans="1:11" ht="23.1" customHeight="1" x14ac:dyDescent="0.6">
      <c r="A61" s="6" t="s">
        <v>223</v>
      </c>
      <c r="B61" s="7">
        <v>2728145</v>
      </c>
      <c r="C61" s="7">
        <v>37837127309</v>
      </c>
      <c r="D61" s="7">
        <f>-1*Table6[[#This Row],[-8594497849.0000]]</f>
        <v>38529529163</v>
      </c>
      <c r="E61" s="7">
        <v>-38529529163</v>
      </c>
      <c r="F61" s="7">
        <f>Table6[[#This Row],[6470559966]]-Table6[[#This Row],[Column1]]</f>
        <v>-692401854</v>
      </c>
      <c r="G61" s="7">
        <v>14629747</v>
      </c>
      <c r="H61" s="7">
        <v>227212207079</v>
      </c>
      <c r="I61" s="7">
        <f>-1*Table6[[#This Row],[-203538527269.0000]]</f>
        <v>204850740623</v>
      </c>
      <c r="J61" s="7">
        <v>-204850740623</v>
      </c>
      <c r="K61" s="7">
        <f>Table6[[#This Row],[219039535282]]-Table6[[#This Row],[Column2]]</f>
        <v>22361466456</v>
      </c>
    </row>
    <row r="62" spans="1:11" ht="23.1" customHeight="1" x14ac:dyDescent="0.6">
      <c r="A62" s="6" t="s">
        <v>344</v>
      </c>
      <c r="B62" s="7">
        <v>2716991</v>
      </c>
      <c r="C62" s="7">
        <v>9633696206</v>
      </c>
      <c r="D62" s="7">
        <f>-1*Table6[[#This Row],[-8594497849.0000]]</f>
        <v>9592368009</v>
      </c>
      <c r="E62" s="7">
        <v>-9592368009</v>
      </c>
      <c r="F62" s="7">
        <f>Table6[[#This Row],[6470559966]]-Table6[[#This Row],[Column1]]</f>
        <v>41328197</v>
      </c>
      <c r="G62" s="7">
        <v>29283840</v>
      </c>
      <c r="H62" s="7">
        <v>84136987930</v>
      </c>
      <c r="I62" s="7">
        <f>-1*Table6[[#This Row],[-203538527269.0000]]</f>
        <v>84736596357</v>
      </c>
      <c r="J62" s="7">
        <v>-84736596357</v>
      </c>
      <c r="K62" s="7">
        <f>Table6[[#This Row],[219039535282]]-Table6[[#This Row],[Column2]]</f>
        <v>-599608427</v>
      </c>
    </row>
    <row r="63" spans="1:11" ht="23.1" customHeight="1" x14ac:dyDescent="0.6">
      <c r="A63" s="6" t="s">
        <v>194</v>
      </c>
      <c r="B63" s="7">
        <v>1167309</v>
      </c>
      <c r="C63" s="7">
        <v>7267970407</v>
      </c>
      <c r="D63" s="7">
        <f>-1*Table6[[#This Row],[-8594497849.0000]]</f>
        <v>8364007653</v>
      </c>
      <c r="E63" s="7">
        <v>-8364007653</v>
      </c>
      <c r="F63" s="7">
        <f>Table6[[#This Row],[6470559966]]-Table6[[#This Row],[Column1]]</f>
        <v>-1096037246</v>
      </c>
      <c r="G63" s="7">
        <v>13044133</v>
      </c>
      <c r="H63" s="7">
        <v>110569698186</v>
      </c>
      <c r="I63" s="7">
        <f>-1*Table6[[#This Row],[-203538527269.0000]]</f>
        <v>91473504759</v>
      </c>
      <c r="J63" s="7">
        <v>-91473504759</v>
      </c>
      <c r="K63" s="7">
        <f>Table6[[#This Row],[219039535282]]-Table6[[#This Row],[Column2]]</f>
        <v>19096193427</v>
      </c>
    </row>
    <row r="64" spans="1:11" ht="23.1" customHeight="1" x14ac:dyDescent="0.6">
      <c r="A64" s="6" t="s">
        <v>257</v>
      </c>
      <c r="B64" s="7">
        <v>0</v>
      </c>
      <c r="C64" s="7">
        <v>0</v>
      </c>
      <c r="D64" s="7">
        <f>-1*Table6[[#This Row],[-8594497849.0000]]</f>
        <v>0</v>
      </c>
      <c r="E64" s="7">
        <v>0</v>
      </c>
      <c r="F64" s="7">
        <f>Table6[[#This Row],[6470559966]]-Table6[[#This Row],[Column1]]</f>
        <v>0</v>
      </c>
      <c r="G64" s="7">
        <v>20976838</v>
      </c>
      <c r="H64" s="7">
        <v>58991532236</v>
      </c>
      <c r="I64" s="7">
        <f>-1*Table6[[#This Row],[-203538527269.0000]]</f>
        <v>51095483895</v>
      </c>
      <c r="J64" s="7">
        <v>-51095483895</v>
      </c>
      <c r="K64" s="7">
        <f>Table6[[#This Row],[219039535282]]-Table6[[#This Row],[Column2]]</f>
        <v>7896048341</v>
      </c>
    </row>
    <row r="65" spans="1:11" ht="23.1" customHeight="1" x14ac:dyDescent="0.6">
      <c r="A65" s="6" t="s">
        <v>224</v>
      </c>
      <c r="B65" s="7">
        <v>93976</v>
      </c>
      <c r="C65" s="7">
        <v>1220952794</v>
      </c>
      <c r="D65" s="7">
        <f>-1*Table6[[#This Row],[-8594497849.0000]]</f>
        <v>1453098702</v>
      </c>
      <c r="E65" s="7">
        <v>-1453098702</v>
      </c>
      <c r="F65" s="7">
        <f>Table6[[#This Row],[6470559966]]-Table6[[#This Row],[Column1]]</f>
        <v>-232145908</v>
      </c>
      <c r="G65" s="7">
        <v>2541998</v>
      </c>
      <c r="H65" s="7">
        <v>66339173448</v>
      </c>
      <c r="I65" s="7">
        <f>-1*Table6[[#This Row],[-203538527269.0000]]</f>
        <v>58307589575</v>
      </c>
      <c r="J65" s="7">
        <v>-58307589575</v>
      </c>
      <c r="K65" s="7">
        <f>Table6[[#This Row],[219039535282]]-Table6[[#This Row],[Column2]]</f>
        <v>8031583873</v>
      </c>
    </row>
    <row r="66" spans="1:11" ht="23.1" customHeight="1" x14ac:dyDescent="0.6">
      <c r="A66" s="6" t="s">
        <v>246</v>
      </c>
      <c r="B66" s="7">
        <v>67112</v>
      </c>
      <c r="C66" s="7">
        <v>710993193</v>
      </c>
      <c r="D66" s="7">
        <f>-1*Table6[[#This Row],[-8594497849.0000]]</f>
        <v>719751267</v>
      </c>
      <c r="E66" s="7">
        <v>-719751267</v>
      </c>
      <c r="F66" s="7">
        <f>Table6[[#This Row],[6470559966]]-Table6[[#This Row],[Column1]]</f>
        <v>-8758074</v>
      </c>
      <c r="G66" s="7">
        <v>5817219</v>
      </c>
      <c r="H66" s="7">
        <v>128247201173</v>
      </c>
      <c r="I66" s="7">
        <f>-1*Table6[[#This Row],[-203538527269.0000]]</f>
        <v>112644697632</v>
      </c>
      <c r="J66" s="7">
        <v>-112644697632</v>
      </c>
      <c r="K66" s="7">
        <f>Table6[[#This Row],[219039535282]]-Table6[[#This Row],[Column2]]</f>
        <v>15602503541</v>
      </c>
    </row>
    <row r="67" spans="1:11" ht="23.1" customHeight="1" x14ac:dyDescent="0.6">
      <c r="A67" s="6" t="s">
        <v>250</v>
      </c>
      <c r="B67" s="7">
        <v>124840</v>
      </c>
      <c r="C67" s="7">
        <v>2830813648</v>
      </c>
      <c r="D67" s="7">
        <f>-1*Table6[[#This Row],[-8594497849.0000]]</f>
        <v>2915580636</v>
      </c>
      <c r="E67" s="7">
        <v>-2915580636</v>
      </c>
      <c r="F67" s="7">
        <f>Table6[[#This Row],[6470559966]]-Table6[[#This Row],[Column1]]</f>
        <v>-84766988</v>
      </c>
      <c r="G67" s="7">
        <v>8501045</v>
      </c>
      <c r="H67" s="7">
        <v>215233850053</v>
      </c>
      <c r="I67" s="7">
        <f>-1*Table6[[#This Row],[-203538527269.0000]]</f>
        <v>199553621998</v>
      </c>
      <c r="J67" s="7">
        <v>-199553621998</v>
      </c>
      <c r="K67" s="7">
        <f>Table6[[#This Row],[219039535282]]-Table6[[#This Row],[Column2]]</f>
        <v>15680228055</v>
      </c>
    </row>
    <row r="68" spans="1:11" ht="23.1" customHeight="1" x14ac:dyDescent="0.6">
      <c r="A68" s="6" t="s">
        <v>269</v>
      </c>
      <c r="B68" s="7">
        <v>162609</v>
      </c>
      <c r="C68" s="7">
        <v>1214860795</v>
      </c>
      <c r="D68" s="7">
        <f>-1*Table6[[#This Row],[-8594497849.0000]]</f>
        <v>1343613758</v>
      </c>
      <c r="E68" s="7">
        <v>-1343613758</v>
      </c>
      <c r="F68" s="7">
        <f>Table6[[#This Row],[6470559966]]-Table6[[#This Row],[Column1]]</f>
        <v>-128752963</v>
      </c>
      <c r="G68" s="7">
        <v>4918045</v>
      </c>
      <c r="H68" s="7">
        <v>43869666969</v>
      </c>
      <c r="I68" s="7">
        <f>-1*Table6[[#This Row],[-203538527269.0000]]</f>
        <v>40419460445</v>
      </c>
      <c r="J68" s="7">
        <v>-40419460445</v>
      </c>
      <c r="K68" s="7">
        <f>Table6[[#This Row],[219039535282]]-Table6[[#This Row],[Column2]]</f>
        <v>3450206524</v>
      </c>
    </row>
    <row r="69" spans="1:11" ht="23.1" customHeight="1" x14ac:dyDescent="0.6">
      <c r="A69" s="6" t="s">
        <v>259</v>
      </c>
      <c r="B69" s="7">
        <v>2115523</v>
      </c>
      <c r="C69" s="7">
        <v>15642842429</v>
      </c>
      <c r="D69" s="7">
        <f>-1*Table6[[#This Row],[-8594497849.0000]]</f>
        <v>14836178195</v>
      </c>
      <c r="E69" s="7">
        <v>-14836178195</v>
      </c>
      <c r="F69" s="7">
        <f>Table6[[#This Row],[6470559966]]-Table6[[#This Row],[Column1]]</f>
        <v>806664234</v>
      </c>
      <c r="G69" s="7">
        <v>13087961</v>
      </c>
      <c r="H69" s="7">
        <v>96391322435</v>
      </c>
      <c r="I69" s="7">
        <f>-1*Table6[[#This Row],[-203538527269.0000]]</f>
        <v>87848906890</v>
      </c>
      <c r="J69" s="7">
        <v>-87848906890</v>
      </c>
      <c r="K69" s="7">
        <f>Table6[[#This Row],[219039535282]]-Table6[[#This Row],[Column2]]</f>
        <v>8542415545</v>
      </c>
    </row>
    <row r="70" spans="1:11" ht="23.1" customHeight="1" x14ac:dyDescent="0.6">
      <c r="A70" s="6" t="s">
        <v>205</v>
      </c>
      <c r="B70" s="7">
        <v>1399738</v>
      </c>
      <c r="C70" s="7">
        <v>4537153621</v>
      </c>
      <c r="D70" s="7">
        <f>-1*Table6[[#This Row],[-8594497849.0000]]</f>
        <v>4587843914</v>
      </c>
      <c r="E70" s="7">
        <v>-4587843914</v>
      </c>
      <c r="F70" s="7">
        <f>Table6[[#This Row],[6470559966]]-Table6[[#This Row],[Column1]]</f>
        <v>-50690293</v>
      </c>
      <c r="G70" s="7">
        <v>79996950</v>
      </c>
      <c r="H70" s="7">
        <v>303409422914</v>
      </c>
      <c r="I70" s="7">
        <f>-1*Table6[[#This Row],[-203538527269.0000]]</f>
        <v>253020920889</v>
      </c>
      <c r="J70" s="7">
        <v>-253020920889</v>
      </c>
      <c r="K70" s="7">
        <f>Table6[[#This Row],[219039535282]]-Table6[[#This Row],[Column2]]</f>
        <v>50388502025</v>
      </c>
    </row>
    <row r="71" spans="1:11" ht="23.1" customHeight="1" x14ac:dyDescent="0.6">
      <c r="A71" s="6" t="s">
        <v>236</v>
      </c>
      <c r="B71" s="7">
        <v>1020996</v>
      </c>
      <c r="C71" s="7">
        <v>10686012524</v>
      </c>
      <c r="D71" s="7">
        <f>-1*Table6[[#This Row],[-8594497849.0000]]</f>
        <v>11638039255</v>
      </c>
      <c r="E71" s="7">
        <v>-11638039255</v>
      </c>
      <c r="F71" s="7">
        <f>Table6[[#This Row],[6470559966]]-Table6[[#This Row],[Column1]]</f>
        <v>-952026731</v>
      </c>
      <c r="G71" s="7">
        <v>19800368</v>
      </c>
      <c r="H71" s="7">
        <v>232009299421</v>
      </c>
      <c r="I71" s="7">
        <f>-1*Table6[[#This Row],[-203538527269.0000]]</f>
        <v>216812156957</v>
      </c>
      <c r="J71" s="7">
        <v>-216812156957</v>
      </c>
      <c r="K71" s="7">
        <f>Table6[[#This Row],[219039535282]]-Table6[[#This Row],[Column2]]</f>
        <v>15197142464</v>
      </c>
    </row>
    <row r="72" spans="1:11" ht="23.1" customHeight="1" x14ac:dyDescent="0.6">
      <c r="A72" s="6" t="s">
        <v>240</v>
      </c>
      <c r="B72" s="7">
        <v>491603</v>
      </c>
      <c r="C72" s="7">
        <v>4322449274</v>
      </c>
      <c r="D72" s="7">
        <f>-1*Table6[[#This Row],[-8594497849.0000]]</f>
        <v>4126416214</v>
      </c>
      <c r="E72" s="7">
        <v>-4126416214</v>
      </c>
      <c r="F72" s="7">
        <f>Table6[[#This Row],[6470559966]]-Table6[[#This Row],[Column1]]</f>
        <v>196033060</v>
      </c>
      <c r="G72" s="7">
        <v>4916371</v>
      </c>
      <c r="H72" s="7">
        <v>50105332384</v>
      </c>
      <c r="I72" s="7">
        <f>-1*Table6[[#This Row],[-203538527269.0000]]</f>
        <v>40095412549</v>
      </c>
      <c r="J72" s="7">
        <v>-40095412549</v>
      </c>
      <c r="K72" s="7">
        <f>Table6[[#This Row],[219039535282]]-Table6[[#This Row],[Column2]]</f>
        <v>10009919835</v>
      </c>
    </row>
    <row r="73" spans="1:11" ht="23.1" customHeight="1" x14ac:dyDescent="0.6">
      <c r="A73" s="6" t="s">
        <v>204</v>
      </c>
      <c r="B73" s="7">
        <v>187539</v>
      </c>
      <c r="C73" s="7">
        <v>1434518260</v>
      </c>
      <c r="D73" s="7">
        <f>-1*Table6[[#This Row],[-8594497849.0000]]</f>
        <v>1469100305</v>
      </c>
      <c r="E73" s="7">
        <v>-1469100305</v>
      </c>
      <c r="F73" s="7">
        <f>Table6[[#This Row],[6470559966]]-Table6[[#This Row],[Column1]]</f>
        <v>-34582045</v>
      </c>
      <c r="G73" s="7">
        <v>3911971</v>
      </c>
      <c r="H73" s="7">
        <v>36429702640</v>
      </c>
      <c r="I73" s="7">
        <f>-1*Table6[[#This Row],[-203538527269.0000]]</f>
        <v>30246244856</v>
      </c>
      <c r="J73" s="7">
        <v>-30246244856</v>
      </c>
      <c r="K73" s="7">
        <f>Table6[[#This Row],[219039535282]]-Table6[[#This Row],[Column2]]</f>
        <v>6183457784</v>
      </c>
    </row>
    <row r="74" spans="1:11" ht="23.1" customHeight="1" x14ac:dyDescent="0.6">
      <c r="A74" s="6" t="s">
        <v>255</v>
      </c>
      <c r="B74" s="7">
        <v>1823</v>
      </c>
      <c r="C74" s="7">
        <v>138170978</v>
      </c>
      <c r="D74" s="7">
        <f>-1*Table6[[#This Row],[-8594497849.0000]]</f>
        <v>152721728</v>
      </c>
      <c r="E74" s="7">
        <v>-152721728</v>
      </c>
      <c r="F74" s="7">
        <f>Table6[[#This Row],[6470559966]]-Table6[[#This Row],[Column1]]</f>
        <v>-14550750</v>
      </c>
      <c r="G74" s="7">
        <v>2179685</v>
      </c>
      <c r="H74" s="7">
        <v>199532088417</v>
      </c>
      <c r="I74" s="7">
        <f>-1*Table6[[#This Row],[-203538527269.0000]]</f>
        <v>184811018552</v>
      </c>
      <c r="J74" s="7">
        <v>-184811018552</v>
      </c>
      <c r="K74" s="7">
        <f>Table6[[#This Row],[219039535282]]-Table6[[#This Row],[Column2]]</f>
        <v>14721069865</v>
      </c>
    </row>
    <row r="75" spans="1:11" ht="23.1" customHeight="1" x14ac:dyDescent="0.6">
      <c r="A75" s="6" t="s">
        <v>229</v>
      </c>
      <c r="B75" s="7">
        <v>0</v>
      </c>
      <c r="C75" s="7">
        <v>0</v>
      </c>
      <c r="D75" s="7">
        <f>-1*Table6[[#This Row],[-8594497849.0000]]</f>
        <v>0</v>
      </c>
      <c r="E75" s="7">
        <v>0</v>
      </c>
      <c r="F75" s="7">
        <f>Table6[[#This Row],[6470559966]]-Table6[[#This Row],[Column1]]</f>
        <v>0</v>
      </c>
      <c r="G75" s="7">
        <v>6576638</v>
      </c>
      <c r="H75" s="7">
        <v>56692637492</v>
      </c>
      <c r="I75" s="7">
        <f>-1*Table6[[#This Row],[-203538527269.0000]]</f>
        <v>47297704601</v>
      </c>
      <c r="J75" s="7">
        <v>-47297704601</v>
      </c>
      <c r="K75" s="7">
        <f>Table6[[#This Row],[219039535282]]-Table6[[#This Row],[Column2]]</f>
        <v>9394932891</v>
      </c>
    </row>
    <row r="76" spans="1:11" ht="23.1" customHeight="1" x14ac:dyDescent="0.6">
      <c r="A76" s="6" t="s">
        <v>195</v>
      </c>
      <c r="B76" s="7">
        <v>946948</v>
      </c>
      <c r="C76" s="7">
        <v>19038056147</v>
      </c>
      <c r="D76" s="7">
        <f>-1*Table6[[#This Row],[-8594497849.0000]]</f>
        <v>20457607048</v>
      </c>
      <c r="E76" s="7">
        <v>-20457607048</v>
      </c>
      <c r="F76" s="7">
        <f>Table6[[#This Row],[6470559966]]-Table6[[#This Row],[Column1]]</f>
        <v>-1419550901</v>
      </c>
      <c r="G76" s="7">
        <v>7843028</v>
      </c>
      <c r="H76" s="7">
        <v>170099940310</v>
      </c>
      <c r="I76" s="7">
        <f>-1*Table6[[#This Row],[-203538527269.0000]]</f>
        <v>168182402939</v>
      </c>
      <c r="J76" s="7">
        <v>-168182402939</v>
      </c>
      <c r="K76" s="7">
        <f>Table6[[#This Row],[219039535282]]-Table6[[#This Row],[Column2]]</f>
        <v>1917537371</v>
      </c>
    </row>
    <row r="77" spans="1:11" ht="23.1" customHeight="1" x14ac:dyDescent="0.6">
      <c r="A77" s="6" t="s">
        <v>260</v>
      </c>
      <c r="B77" s="7">
        <v>50738</v>
      </c>
      <c r="C77" s="7">
        <v>1511226516</v>
      </c>
      <c r="D77" s="7">
        <f>-1*Table6[[#This Row],[-8594497849.0000]]</f>
        <v>1662984394</v>
      </c>
      <c r="E77" s="7">
        <v>-1662984394</v>
      </c>
      <c r="F77" s="7">
        <f>Table6[[#This Row],[6470559966]]-Table6[[#This Row],[Column1]]</f>
        <v>-151757878</v>
      </c>
      <c r="G77" s="7">
        <v>4800546</v>
      </c>
      <c r="H77" s="7">
        <v>160702135097</v>
      </c>
      <c r="I77" s="7">
        <f>-1*Table6[[#This Row],[-203538527269.0000]]</f>
        <v>156957081649</v>
      </c>
      <c r="J77" s="7">
        <v>-156957081649</v>
      </c>
      <c r="K77" s="7">
        <f>Table6[[#This Row],[219039535282]]-Table6[[#This Row],[Column2]]</f>
        <v>3745053448</v>
      </c>
    </row>
    <row r="78" spans="1:11" ht="23.1" customHeight="1" x14ac:dyDescent="0.6">
      <c r="A78" s="6" t="s">
        <v>264</v>
      </c>
      <c r="B78" s="7">
        <v>2331300</v>
      </c>
      <c r="C78" s="7">
        <v>10450485552</v>
      </c>
      <c r="D78" s="7">
        <f>-1*Table6[[#This Row],[-8594497849.0000]]</f>
        <v>11517248061</v>
      </c>
      <c r="E78" s="7">
        <v>-11517248061</v>
      </c>
      <c r="F78" s="7">
        <f>Table6[[#This Row],[6470559966]]-Table6[[#This Row],[Column1]]</f>
        <v>-1066762509</v>
      </c>
      <c r="G78" s="7">
        <v>26259978</v>
      </c>
      <c r="H78" s="7">
        <v>138481797305</v>
      </c>
      <c r="I78" s="7">
        <f>-1*Table6[[#This Row],[-203538527269.0000]]</f>
        <v>141982700233</v>
      </c>
      <c r="J78" s="7">
        <v>-141982700233</v>
      </c>
      <c r="K78" s="7">
        <f>Table6[[#This Row],[219039535282]]-Table6[[#This Row],[Column2]]</f>
        <v>-3500902928</v>
      </c>
    </row>
    <row r="79" spans="1:11" ht="23.1" customHeight="1" x14ac:dyDescent="0.6">
      <c r="A79" s="6" t="s">
        <v>214</v>
      </c>
      <c r="B79" s="7">
        <v>14251</v>
      </c>
      <c r="C79" s="7">
        <v>208975195</v>
      </c>
      <c r="D79" s="7">
        <f>-1*Table6[[#This Row],[-8594497849.0000]]</f>
        <v>244099369</v>
      </c>
      <c r="E79" s="7">
        <v>-244099369</v>
      </c>
      <c r="F79" s="7">
        <f>Table6[[#This Row],[6470559966]]-Table6[[#This Row],[Column1]]</f>
        <v>-35124174</v>
      </c>
      <c r="G79" s="7">
        <v>5614385</v>
      </c>
      <c r="H79" s="7">
        <v>98451439250</v>
      </c>
      <c r="I79" s="7">
        <f>-1*Table6[[#This Row],[-203538527269.0000]]</f>
        <v>82905357779</v>
      </c>
      <c r="J79" s="7">
        <v>-82905357779</v>
      </c>
      <c r="K79" s="7">
        <f>Table6[[#This Row],[219039535282]]-Table6[[#This Row],[Column2]]</f>
        <v>15546081471</v>
      </c>
    </row>
    <row r="80" spans="1:11" ht="23.1" customHeight="1" x14ac:dyDescent="0.6">
      <c r="A80" s="6" t="s">
        <v>215</v>
      </c>
      <c r="B80" s="7">
        <v>600103</v>
      </c>
      <c r="C80" s="7">
        <v>24195542701</v>
      </c>
      <c r="D80" s="7">
        <f>-1*Table6[[#This Row],[-8594497849.0000]]</f>
        <v>21227764174</v>
      </c>
      <c r="E80" s="7">
        <v>-21227764174</v>
      </c>
      <c r="F80" s="7">
        <f>Table6[[#This Row],[6470559966]]-Table6[[#This Row],[Column1]]</f>
        <v>2967778527</v>
      </c>
      <c r="G80" s="7">
        <v>6511332</v>
      </c>
      <c r="H80" s="7">
        <v>261954126372</v>
      </c>
      <c r="I80" s="7">
        <f>-1*Table6[[#This Row],[-203538527269.0000]]</f>
        <v>225145828117</v>
      </c>
      <c r="J80" s="7">
        <v>-225145828117</v>
      </c>
      <c r="K80" s="7">
        <f>Table6[[#This Row],[219039535282]]-Table6[[#This Row],[Column2]]</f>
        <v>36808298255</v>
      </c>
    </row>
    <row r="81" spans="1:11" ht="23.1" customHeight="1" x14ac:dyDescent="0.6">
      <c r="A81" s="6" t="s">
        <v>258</v>
      </c>
      <c r="B81" s="7">
        <v>21013</v>
      </c>
      <c r="C81" s="7">
        <v>470003867</v>
      </c>
      <c r="D81" s="7">
        <f>-1*Table6[[#This Row],[-8594497849.0000]]</f>
        <v>549765176</v>
      </c>
      <c r="E81" s="7">
        <v>-549765176</v>
      </c>
      <c r="F81" s="7">
        <f>Table6[[#This Row],[6470559966]]-Table6[[#This Row],[Column1]]</f>
        <v>-79761309</v>
      </c>
      <c r="G81" s="7">
        <v>1543892</v>
      </c>
      <c r="H81" s="7">
        <v>46104108165</v>
      </c>
      <c r="I81" s="7">
        <f>-1*Table6[[#This Row],[-203538527269.0000]]</f>
        <v>40581805306</v>
      </c>
      <c r="J81" s="7">
        <v>-40581805306</v>
      </c>
      <c r="K81" s="7">
        <f>Table6[[#This Row],[219039535282]]-Table6[[#This Row],[Column2]]</f>
        <v>5522302859</v>
      </c>
    </row>
    <row r="82" spans="1:11" ht="23.1" customHeight="1" x14ac:dyDescent="0.6">
      <c r="A82" s="6" t="s">
        <v>202</v>
      </c>
      <c r="B82" s="7">
        <v>1611622</v>
      </c>
      <c r="C82" s="7">
        <v>13310736035</v>
      </c>
      <c r="D82" s="7">
        <f>-1*Table6[[#This Row],[-8594497849.0000]]</f>
        <v>19396232284</v>
      </c>
      <c r="E82" s="7">
        <v>-19396232284</v>
      </c>
      <c r="F82" s="7">
        <f>Table6[[#This Row],[6470559966]]-Table6[[#This Row],[Column1]]</f>
        <v>-6085496249</v>
      </c>
      <c r="G82" s="7">
        <v>4654244</v>
      </c>
      <c r="H82" s="7">
        <v>52309728632</v>
      </c>
      <c r="I82" s="7">
        <f>-1*Table6[[#This Row],[-203538527269.0000]]</f>
        <v>57211546746</v>
      </c>
      <c r="J82" s="7">
        <v>-57211546746</v>
      </c>
      <c r="K82" s="7">
        <f>Table6[[#This Row],[219039535282]]-Table6[[#This Row],[Column2]]</f>
        <v>-4901818114</v>
      </c>
    </row>
    <row r="83" spans="1:11" ht="23.1" customHeight="1" x14ac:dyDescent="0.6">
      <c r="A83" s="6" t="s">
        <v>216</v>
      </c>
      <c r="B83" s="7">
        <v>40491</v>
      </c>
      <c r="C83" s="7">
        <v>1202112534</v>
      </c>
      <c r="D83" s="7">
        <f>-1*Table6[[#This Row],[-8594497849.0000]]</f>
        <v>1459397576</v>
      </c>
      <c r="E83" s="7">
        <v>-1459397576</v>
      </c>
      <c r="F83" s="7">
        <f>Table6[[#This Row],[6470559966]]-Table6[[#This Row],[Column1]]</f>
        <v>-257285042</v>
      </c>
      <c r="G83" s="7">
        <v>2391154</v>
      </c>
      <c r="H83" s="7">
        <v>95215308795</v>
      </c>
      <c r="I83" s="7">
        <f>-1*Table6[[#This Row],[-203538527269.0000]]</f>
        <v>85550268889</v>
      </c>
      <c r="J83" s="7">
        <v>-85550268889</v>
      </c>
      <c r="K83" s="7">
        <f>Table6[[#This Row],[219039535282]]-Table6[[#This Row],[Column2]]</f>
        <v>9665039906</v>
      </c>
    </row>
    <row r="84" spans="1:11" ht="23.1" customHeight="1" x14ac:dyDescent="0.6">
      <c r="A84" s="6" t="s">
        <v>235</v>
      </c>
      <c r="B84" s="7">
        <v>27900</v>
      </c>
      <c r="C84" s="7">
        <v>1274194497</v>
      </c>
      <c r="D84" s="7">
        <f>-1*Table6[[#This Row],[-8594497849.0000]]</f>
        <v>1186498599</v>
      </c>
      <c r="E84" s="7">
        <v>-1186498599</v>
      </c>
      <c r="F84" s="7">
        <f>Table6[[#This Row],[6470559966]]-Table6[[#This Row],[Column1]]</f>
        <v>87695898</v>
      </c>
      <c r="G84" s="7">
        <v>3753348</v>
      </c>
      <c r="H84" s="7">
        <v>196096367784</v>
      </c>
      <c r="I84" s="7">
        <f>-1*Table6[[#This Row],[-203538527269.0000]]</f>
        <v>154246744365</v>
      </c>
      <c r="J84" s="7">
        <v>-154246744365</v>
      </c>
      <c r="K84" s="7">
        <f>Table6[[#This Row],[219039535282]]-Table6[[#This Row],[Column2]]</f>
        <v>41849623419</v>
      </c>
    </row>
    <row r="85" spans="1:11" ht="23.1" customHeight="1" x14ac:dyDescent="0.6">
      <c r="A85" s="6" t="s">
        <v>256</v>
      </c>
      <c r="B85" s="7">
        <v>124267</v>
      </c>
      <c r="C85" s="7">
        <v>1665319477</v>
      </c>
      <c r="D85" s="7">
        <f>-1*Table6[[#This Row],[-8594497849.0000]]</f>
        <v>2086604050</v>
      </c>
      <c r="E85" s="7">
        <v>-2086604050</v>
      </c>
      <c r="F85" s="7">
        <f>Table6[[#This Row],[6470559966]]-Table6[[#This Row],[Column1]]</f>
        <v>-421284573</v>
      </c>
      <c r="G85" s="7">
        <v>3220503</v>
      </c>
      <c r="H85" s="7">
        <v>59494369625</v>
      </c>
      <c r="I85" s="7">
        <f>-1*Table6[[#This Row],[-203538527269.0000]]</f>
        <v>54809918826</v>
      </c>
      <c r="J85" s="7">
        <v>-54809918826</v>
      </c>
      <c r="K85" s="7">
        <f>Table6[[#This Row],[219039535282]]-Table6[[#This Row],[Column2]]</f>
        <v>4684450799</v>
      </c>
    </row>
    <row r="86" spans="1:11" ht="23.1" customHeight="1" x14ac:dyDescent="0.6">
      <c r="A86" s="6" t="s">
        <v>283</v>
      </c>
      <c r="B86" s="7">
        <v>582993</v>
      </c>
      <c r="C86" s="7">
        <v>27995950753</v>
      </c>
      <c r="D86" s="7">
        <f>-1*Table6[[#This Row],[-8594497849.0000]]</f>
        <v>27330942313</v>
      </c>
      <c r="E86" s="7">
        <v>-27330942313</v>
      </c>
      <c r="F86" s="7">
        <f>Table6[[#This Row],[6470559966]]-Table6[[#This Row],[Column1]]</f>
        <v>665008440</v>
      </c>
      <c r="G86" s="7">
        <v>36031109</v>
      </c>
      <c r="H86" s="7">
        <v>1677284710075</v>
      </c>
      <c r="I86" s="7">
        <f>-1*Table6[[#This Row],[-203538527269.0000]]</f>
        <v>1662291408758</v>
      </c>
      <c r="J86" s="7">
        <v>-1662291408758</v>
      </c>
      <c r="K86" s="7">
        <f>Table6[[#This Row],[219039535282]]-Table6[[#This Row],[Column2]]</f>
        <v>14993301317</v>
      </c>
    </row>
    <row r="87" spans="1:11" ht="23.1" customHeight="1" x14ac:dyDescent="0.6">
      <c r="A87" s="6" t="s">
        <v>285</v>
      </c>
      <c r="B87" s="7">
        <v>8484415</v>
      </c>
      <c r="C87" s="7">
        <v>150263468663</v>
      </c>
      <c r="D87" s="7">
        <f>-1*Table6[[#This Row],[-8594497849.0000]]</f>
        <v>145095896908</v>
      </c>
      <c r="E87" s="7">
        <v>-145095896908</v>
      </c>
      <c r="F87" s="7">
        <f>Table6[[#This Row],[6470559966]]-Table6[[#This Row],[Column1]]</f>
        <v>5167571755</v>
      </c>
      <c r="G87" s="7">
        <v>99958918</v>
      </c>
      <c r="H87" s="7">
        <v>1721998568587</v>
      </c>
      <c r="I87" s="7">
        <f>-1*Table6[[#This Row],[-203538527269.0000]]</f>
        <v>1697511245322</v>
      </c>
      <c r="J87" s="7">
        <v>-1697511245322</v>
      </c>
      <c r="K87" s="7">
        <f>Table6[[#This Row],[219039535282]]-Table6[[#This Row],[Column2]]</f>
        <v>24487323265</v>
      </c>
    </row>
    <row r="88" spans="1:11" ht="23.1" customHeight="1" x14ac:dyDescent="0.6">
      <c r="A88" s="6" t="s">
        <v>282</v>
      </c>
      <c r="B88" s="7">
        <v>0</v>
      </c>
      <c r="C88" s="7">
        <v>0</v>
      </c>
      <c r="D88" s="7">
        <f>-1*Table6[[#This Row],[-8594497849.0000]]</f>
        <v>0</v>
      </c>
      <c r="E88" s="7">
        <v>0</v>
      </c>
      <c r="F88" s="7">
        <f>Table6[[#This Row],[6470559966]]-Table6[[#This Row],[Column1]]</f>
        <v>0</v>
      </c>
      <c r="G88" s="7">
        <v>16186509</v>
      </c>
      <c r="H88" s="7">
        <v>221531360112</v>
      </c>
      <c r="I88" s="7">
        <f>-1*Table6[[#This Row],[-203538527269.0000]]</f>
        <v>220900898038</v>
      </c>
      <c r="J88" s="7">
        <v>-220900898038</v>
      </c>
      <c r="K88" s="7">
        <f>Table6[[#This Row],[219039535282]]-Table6[[#This Row],[Column2]]</f>
        <v>630462074</v>
      </c>
    </row>
    <row r="89" spans="1:11" ht="23.1" customHeight="1" x14ac:dyDescent="0.6">
      <c r="A89" s="6" t="s">
        <v>281</v>
      </c>
      <c r="B89" s="7">
        <v>5329113</v>
      </c>
      <c r="C89" s="7">
        <v>200969319205</v>
      </c>
      <c r="D89" s="7">
        <f>-1*Table6[[#This Row],[-8594497849.0000]]</f>
        <v>196480409626</v>
      </c>
      <c r="E89" s="7">
        <v>-196480409626</v>
      </c>
      <c r="F89" s="7">
        <f>Table6[[#This Row],[6470559966]]-Table6[[#This Row],[Column1]]</f>
        <v>4488909579</v>
      </c>
      <c r="G89" s="7">
        <v>10047619</v>
      </c>
      <c r="H89" s="7">
        <v>376306263654</v>
      </c>
      <c r="I89" s="7">
        <f>-1*Table6[[#This Row],[-203538527269.0000]]</f>
        <v>369663595979</v>
      </c>
      <c r="J89" s="7">
        <v>-369663595979</v>
      </c>
      <c r="K89" s="7">
        <f>Table6[[#This Row],[219039535282]]-Table6[[#This Row],[Column2]]</f>
        <v>6642667675</v>
      </c>
    </row>
    <row r="90" spans="1:11" ht="23.1" customHeight="1" x14ac:dyDescent="0.6">
      <c r="A90" s="6" t="s">
        <v>279</v>
      </c>
      <c r="B90" s="7">
        <v>3431936</v>
      </c>
      <c r="C90" s="7">
        <v>42992879894</v>
      </c>
      <c r="D90" s="7">
        <f>-1*Table6[[#This Row],[-8594497849.0000]]</f>
        <v>41576521706</v>
      </c>
      <c r="E90" s="7">
        <v>-41576521706</v>
      </c>
      <c r="F90" s="7">
        <f>Table6[[#This Row],[6470559966]]-Table6[[#This Row],[Column1]]</f>
        <v>1416358188</v>
      </c>
      <c r="G90" s="7">
        <v>24510034</v>
      </c>
      <c r="H90" s="7">
        <v>298986805849</v>
      </c>
      <c r="I90" s="7">
        <f>-1*Table6[[#This Row],[-203538527269.0000]]</f>
        <v>296183633123</v>
      </c>
      <c r="J90" s="7">
        <v>-296183633123</v>
      </c>
      <c r="K90" s="7">
        <f>Table6[[#This Row],[219039535282]]-Table6[[#This Row],[Column2]]</f>
        <v>2803172726</v>
      </c>
    </row>
    <row r="91" spans="1:11" ht="23.1" customHeight="1" x14ac:dyDescent="0.6">
      <c r="A91" s="6" t="s">
        <v>287</v>
      </c>
      <c r="B91" s="7">
        <v>32371682</v>
      </c>
      <c r="C91" s="7">
        <v>436850364491</v>
      </c>
      <c r="D91" s="7">
        <f>-1*Table6[[#This Row],[-8594497849.0000]]</f>
        <v>429201305747</v>
      </c>
      <c r="E91" s="7">
        <v>-429201305747</v>
      </c>
      <c r="F91" s="7">
        <f>Table6[[#This Row],[6470559966]]-Table6[[#This Row],[Column1]]</f>
        <v>7649058744</v>
      </c>
      <c r="G91" s="7">
        <v>59799824</v>
      </c>
      <c r="H91" s="7">
        <v>802150051464</v>
      </c>
      <c r="I91" s="7">
        <f>-1*Table6[[#This Row],[-203538527269.0000]]</f>
        <v>792286399116</v>
      </c>
      <c r="J91" s="7">
        <v>-792286399116</v>
      </c>
      <c r="K91" s="7">
        <f>Table6[[#This Row],[219039535282]]-Table6[[#This Row],[Column2]]</f>
        <v>9863652348</v>
      </c>
    </row>
    <row r="92" spans="1:11" ht="23.1" customHeight="1" x14ac:dyDescent="0.6">
      <c r="A92" s="6" t="s">
        <v>289</v>
      </c>
      <c r="B92" s="7">
        <v>750843459</v>
      </c>
      <c r="C92" s="7">
        <v>18462996303333</v>
      </c>
      <c r="D92" s="7">
        <f>-1*Table6[[#This Row],[-8594497849.0000]]</f>
        <v>18435757652663</v>
      </c>
      <c r="E92" s="7">
        <v>-18435757652663</v>
      </c>
      <c r="F92" s="7">
        <f>Table6[[#This Row],[6470559966]]-Table6[[#This Row],[Column1]]</f>
        <v>27238650670</v>
      </c>
      <c r="G92" s="7">
        <v>3533262016</v>
      </c>
      <c r="H92" s="7">
        <v>83603902339128</v>
      </c>
      <c r="I92" s="7">
        <f>-1*Table6[[#This Row],[-203538527269.0000]]</f>
        <v>83420333170430</v>
      </c>
      <c r="J92" s="7">
        <v>-83420333170430</v>
      </c>
      <c r="K92" s="7">
        <f>Table6[[#This Row],[219039535282]]-Table6[[#This Row],[Column2]]</f>
        <v>183569168698</v>
      </c>
    </row>
    <row r="93" spans="1:11" ht="23.1" customHeight="1" x14ac:dyDescent="0.6">
      <c r="A93" s="6" t="s">
        <v>356</v>
      </c>
      <c r="B93" s="7">
        <v>0</v>
      </c>
      <c r="C93" s="7">
        <v>0</v>
      </c>
      <c r="D93" s="7">
        <f>-1*Table6[[#This Row],[-8594497849.0000]]</f>
        <v>0</v>
      </c>
      <c r="E93" s="7">
        <v>0</v>
      </c>
      <c r="F93" s="7">
        <f>Table6[[#This Row],[6470559966]]-Table6[[#This Row],[Column1]]</f>
        <v>0</v>
      </c>
      <c r="G93" s="7">
        <v>16769575</v>
      </c>
      <c r="H93" s="7">
        <v>488226449690</v>
      </c>
      <c r="I93" s="7">
        <f>-1*Table6[[#This Row],[-203538527269.0000]]</f>
        <v>483711543429</v>
      </c>
      <c r="J93" s="7">
        <v>-483711543429</v>
      </c>
      <c r="K93" s="7">
        <f>Table6[[#This Row],[219039535282]]-Table6[[#This Row],[Column2]]</f>
        <v>4514906261</v>
      </c>
    </row>
    <row r="94" spans="1:11" ht="23.1" customHeight="1" x14ac:dyDescent="0.6">
      <c r="A94" s="6" t="s">
        <v>357</v>
      </c>
      <c r="B94" s="7">
        <v>0</v>
      </c>
      <c r="C94" s="7">
        <v>0</v>
      </c>
      <c r="D94" s="7">
        <f>-1*Table6[[#This Row],[-8594497849.0000]]</f>
        <v>0</v>
      </c>
      <c r="E94" s="7">
        <v>0</v>
      </c>
      <c r="F94" s="7">
        <f>Table6[[#This Row],[6470559966]]-Table6[[#This Row],[Column1]]</f>
        <v>0</v>
      </c>
      <c r="G94" s="7">
        <v>12889160</v>
      </c>
      <c r="H94" s="7">
        <v>200517725348</v>
      </c>
      <c r="I94" s="7">
        <f>-1*Table6[[#This Row],[-203538527269.0000]]</f>
        <v>199999878856</v>
      </c>
      <c r="J94" s="7">
        <v>-199999878856</v>
      </c>
      <c r="K94" s="7">
        <f>Table6[[#This Row],[219039535282]]-Table6[[#This Row],[Column2]]</f>
        <v>517846492</v>
      </c>
    </row>
    <row r="95" spans="1:11" ht="23.1" customHeight="1" x14ac:dyDescent="0.6">
      <c r="A95" s="6" t="s">
        <v>286</v>
      </c>
      <c r="B95" s="7">
        <v>16546919</v>
      </c>
      <c r="C95" s="7">
        <v>203971524052</v>
      </c>
      <c r="D95" s="7">
        <f>-1*Table6[[#This Row],[-8594497849.0000]]</f>
        <v>199606804014</v>
      </c>
      <c r="E95" s="7">
        <v>-199606804014</v>
      </c>
      <c r="F95" s="7">
        <f>Table6[[#This Row],[6470559966]]-Table6[[#This Row],[Column1]]</f>
        <v>4364720038</v>
      </c>
      <c r="G95" s="7">
        <v>16956822</v>
      </c>
      <c r="H95" s="7">
        <v>208970583347</v>
      </c>
      <c r="I95" s="7">
        <f>-1*Table6[[#This Row],[-203538527269.0000]]</f>
        <v>204550503956</v>
      </c>
      <c r="J95" s="7">
        <v>-204550503956</v>
      </c>
      <c r="K95" s="7">
        <f>Table6[[#This Row],[219039535282]]-Table6[[#This Row],[Column2]]</f>
        <v>4420079391</v>
      </c>
    </row>
    <row r="96" spans="1:11" ht="23.1" customHeight="1" x14ac:dyDescent="0.6">
      <c r="A96" s="6" t="s">
        <v>288</v>
      </c>
      <c r="B96" s="7">
        <v>9531234</v>
      </c>
      <c r="C96" s="7">
        <v>150979542025</v>
      </c>
      <c r="D96" s="7">
        <f>-1*Table6[[#This Row],[-8594497849.0000]]</f>
        <v>146020966537</v>
      </c>
      <c r="E96" s="7">
        <v>-146020966537</v>
      </c>
      <c r="F96" s="7">
        <f>Table6[[#This Row],[6470559966]]-Table6[[#This Row],[Column1]]</f>
        <v>4958575488</v>
      </c>
      <c r="G96" s="7">
        <v>38621989</v>
      </c>
      <c r="H96" s="7">
        <v>602620901920</v>
      </c>
      <c r="I96" s="7">
        <f>-1*Table6[[#This Row],[-203538527269.0000]]</f>
        <v>591673759699</v>
      </c>
      <c r="J96" s="7">
        <v>-591673759699</v>
      </c>
      <c r="K96" s="7">
        <f>Table6[[#This Row],[219039535282]]-Table6[[#This Row],[Column2]]</f>
        <v>10947142221</v>
      </c>
    </row>
    <row r="97" spans="1:11" ht="23.1" customHeight="1" x14ac:dyDescent="0.6">
      <c r="A97" s="6" t="s">
        <v>317</v>
      </c>
      <c r="B97" s="7">
        <v>0</v>
      </c>
      <c r="C97" s="7">
        <v>0</v>
      </c>
      <c r="D97" s="7">
        <f>-1*Table6[[#This Row],[-8594497849.0000]]</f>
        <v>0</v>
      </c>
      <c r="E97" s="7">
        <v>0</v>
      </c>
      <c r="F97" s="7">
        <f>Table6[[#This Row],[6470559966]]-Table6[[#This Row],[Column1]]</f>
        <v>0</v>
      </c>
      <c r="G97" s="7">
        <v>130000</v>
      </c>
      <c r="H97" s="7">
        <v>129905750000</v>
      </c>
      <c r="I97" s="7">
        <f>-1*Table6[[#This Row],[-203538527269.0000]]</f>
        <v>129905750000</v>
      </c>
      <c r="J97" s="7">
        <v>-129905750000</v>
      </c>
      <c r="K97" s="7">
        <f>Table6[[#This Row],[219039535282]]-Table6[[#This Row],[Column2]]</f>
        <v>0</v>
      </c>
    </row>
    <row r="98" spans="1:11" ht="23.1" customHeight="1" x14ac:dyDescent="0.6">
      <c r="A98" s="6" t="s">
        <v>301</v>
      </c>
      <c r="B98" s="7">
        <v>0</v>
      </c>
      <c r="C98" s="7">
        <v>0</v>
      </c>
      <c r="D98" s="7">
        <f>-1*Table6[[#This Row],[-8594497849.0000]]</f>
        <v>0</v>
      </c>
      <c r="E98" s="7">
        <v>0</v>
      </c>
      <c r="F98" s="7">
        <f>Table6[[#This Row],[6470559966]]-Table6[[#This Row],[Column1]]</f>
        <v>0</v>
      </c>
      <c r="G98" s="7">
        <v>6175748</v>
      </c>
      <c r="H98" s="7">
        <v>6175500766540</v>
      </c>
      <c r="I98" s="7">
        <f>-1*Table6[[#This Row],[-203538527269.0000]]</f>
        <v>6173102911577</v>
      </c>
      <c r="J98" s="7">
        <v>-6173102911577</v>
      </c>
      <c r="K98" s="7">
        <f>Table6[[#This Row],[219039535282]]-Table6[[#This Row],[Column2]]</f>
        <v>2397854963</v>
      </c>
    </row>
    <row r="99" spans="1:11" ht="23.1" customHeight="1" x14ac:dyDescent="0.6">
      <c r="A99" s="6" t="s">
        <v>330</v>
      </c>
      <c r="B99" s="7">
        <v>0</v>
      </c>
      <c r="C99" s="7">
        <v>0</v>
      </c>
      <c r="D99" s="7">
        <f>-1*Table6[[#This Row],[-8594497849.0000]]</f>
        <v>0</v>
      </c>
      <c r="E99" s="7">
        <v>0</v>
      </c>
      <c r="F99" s="7">
        <f>Table6[[#This Row],[6470559966]]-Table6[[#This Row],[Column1]]</f>
        <v>0</v>
      </c>
      <c r="G99" s="7">
        <v>35</v>
      </c>
      <c r="H99" s="7">
        <v>19638604</v>
      </c>
      <c r="I99" s="7">
        <f>-1*Table6[[#This Row],[-203538527269.0000]]</f>
        <v>19584437</v>
      </c>
      <c r="J99" s="7">
        <v>-19584437</v>
      </c>
      <c r="K99" s="7">
        <f>Table6[[#This Row],[219039535282]]-Table6[[#This Row],[Column2]]</f>
        <v>54167</v>
      </c>
    </row>
    <row r="100" spans="1:11" ht="23.1" customHeight="1" x14ac:dyDescent="0.6">
      <c r="A100" s="6" t="s">
        <v>320</v>
      </c>
      <c r="B100" s="7">
        <v>0</v>
      </c>
      <c r="C100" s="7">
        <v>0</v>
      </c>
      <c r="D100" s="7">
        <f>-1*Table6[[#This Row],[-8594497849.0000]]</f>
        <v>0</v>
      </c>
      <c r="E100" s="7">
        <v>0</v>
      </c>
      <c r="F100" s="7">
        <f>Table6[[#This Row],[6470559966]]-Table6[[#This Row],[Column1]]</f>
        <v>0</v>
      </c>
      <c r="G100" s="7">
        <v>525415</v>
      </c>
      <c r="H100" s="7">
        <v>306727910812</v>
      </c>
      <c r="I100" s="7">
        <f>-1*Table6[[#This Row],[-203538527269.0000]]</f>
        <v>303547732532</v>
      </c>
      <c r="J100" s="7">
        <v>-303547732532</v>
      </c>
      <c r="K100" s="7">
        <f>Table6[[#This Row],[219039535282]]-Table6[[#This Row],[Column2]]</f>
        <v>3180178280</v>
      </c>
    </row>
    <row r="101" spans="1:11" ht="23.1" customHeight="1" x14ac:dyDescent="0.6">
      <c r="A101" s="6" t="s">
        <v>314</v>
      </c>
      <c r="B101" s="7">
        <v>0</v>
      </c>
      <c r="C101" s="7">
        <v>0</v>
      </c>
      <c r="D101" s="7">
        <f>-1*Table6[[#This Row],[-8594497849.0000]]</f>
        <v>0</v>
      </c>
      <c r="E101" s="7">
        <v>0</v>
      </c>
      <c r="F101" s="7">
        <f>Table6[[#This Row],[6470559966]]-Table6[[#This Row],[Column1]]</f>
        <v>0</v>
      </c>
      <c r="G101" s="7">
        <v>78454</v>
      </c>
      <c r="H101" s="7">
        <v>44544485994</v>
      </c>
      <c r="I101" s="7">
        <f>-1*Table6[[#This Row],[-203538527269.0000]]</f>
        <v>44432446944</v>
      </c>
      <c r="J101" s="7">
        <v>-44432446944</v>
      </c>
      <c r="K101" s="7">
        <f>Table6[[#This Row],[219039535282]]-Table6[[#This Row],[Column2]]</f>
        <v>112039050</v>
      </c>
    </row>
    <row r="102" spans="1:11" ht="23.1" customHeight="1" x14ac:dyDescent="0.6">
      <c r="A102" s="6" t="s">
        <v>325</v>
      </c>
      <c r="B102" s="7">
        <v>0</v>
      </c>
      <c r="C102" s="7">
        <v>0</v>
      </c>
      <c r="D102" s="7">
        <f>-1*Table6[[#This Row],[-8594497849.0000]]</f>
        <v>0</v>
      </c>
      <c r="E102" s="7">
        <v>0</v>
      </c>
      <c r="F102" s="7">
        <f>Table6[[#This Row],[6470559966]]-Table6[[#This Row],[Column1]]</f>
        <v>0</v>
      </c>
      <c r="G102" s="7">
        <v>25134</v>
      </c>
      <c r="H102" s="7">
        <v>15873171608</v>
      </c>
      <c r="I102" s="7">
        <f>-1*Table6[[#This Row],[-203538527269.0000]]</f>
        <v>15816723374</v>
      </c>
      <c r="J102" s="7">
        <v>-15816723374</v>
      </c>
      <c r="K102" s="7">
        <f>Table6[[#This Row],[219039535282]]-Table6[[#This Row],[Column2]]</f>
        <v>56448234</v>
      </c>
    </row>
    <row r="103" spans="1:11" ht="23.1" customHeight="1" x14ac:dyDescent="0.6">
      <c r="A103" s="6" t="s">
        <v>315</v>
      </c>
      <c r="B103" s="7">
        <v>0</v>
      </c>
      <c r="C103" s="7">
        <v>0</v>
      </c>
      <c r="D103" s="7">
        <f>-1*Table6[[#This Row],[-8594497849.0000]]</f>
        <v>0</v>
      </c>
      <c r="E103" s="7">
        <v>0</v>
      </c>
      <c r="F103" s="7">
        <f>Table6[[#This Row],[6470559966]]-Table6[[#This Row],[Column1]]</f>
        <v>0</v>
      </c>
      <c r="G103" s="7">
        <v>4596</v>
      </c>
      <c r="H103" s="7">
        <v>2847454099</v>
      </c>
      <c r="I103" s="7">
        <f>-1*Table6[[#This Row],[-203538527269.0000]]</f>
        <v>2836270125</v>
      </c>
      <c r="J103" s="7">
        <v>-2836270125</v>
      </c>
      <c r="K103" s="7">
        <f>Table6[[#This Row],[219039535282]]-Table6[[#This Row],[Column2]]</f>
        <v>11183974</v>
      </c>
    </row>
    <row r="104" spans="1:11" ht="23.1" customHeight="1" x14ac:dyDescent="0.6">
      <c r="A104" s="6" t="s">
        <v>326</v>
      </c>
      <c r="B104" s="7">
        <v>0</v>
      </c>
      <c r="C104" s="7">
        <v>0</v>
      </c>
      <c r="D104" s="7">
        <f>-1*Table6[[#This Row],[-8594497849.0000]]</f>
        <v>0</v>
      </c>
      <c r="E104" s="7">
        <v>0</v>
      </c>
      <c r="F104" s="7">
        <f>Table6[[#This Row],[6470559966]]-Table6[[#This Row],[Column1]]</f>
        <v>0</v>
      </c>
      <c r="G104" s="7">
        <v>50027</v>
      </c>
      <c r="H104" s="7">
        <v>30344373379</v>
      </c>
      <c r="I104" s="7">
        <f>-1*Table6[[#This Row],[-203538527269.0000]]</f>
        <v>30274260375</v>
      </c>
      <c r="J104" s="7">
        <v>-30274260375</v>
      </c>
      <c r="K104" s="7">
        <f>Table6[[#This Row],[219039535282]]-Table6[[#This Row],[Column2]]</f>
        <v>70113004</v>
      </c>
    </row>
    <row r="105" spans="1:11" ht="23.1" customHeight="1" x14ac:dyDescent="0.6">
      <c r="A105" s="6" t="s">
        <v>321</v>
      </c>
      <c r="B105" s="7">
        <v>0</v>
      </c>
      <c r="C105" s="7">
        <v>0</v>
      </c>
      <c r="D105" s="7">
        <f>-1*Table6[[#This Row],[-8594497849.0000]]</f>
        <v>0</v>
      </c>
      <c r="E105" s="7">
        <v>0</v>
      </c>
      <c r="F105" s="7">
        <f>Table6[[#This Row],[6470559966]]-Table6[[#This Row],[Column1]]</f>
        <v>0</v>
      </c>
      <c r="G105" s="7">
        <v>9057</v>
      </c>
      <c r="H105" s="7">
        <v>5421119269</v>
      </c>
      <c r="I105" s="7">
        <f>-1*Table6[[#This Row],[-203538527269.0000]]</f>
        <v>5393093868</v>
      </c>
      <c r="J105" s="7">
        <v>-5393093868</v>
      </c>
      <c r="K105" s="7">
        <f>Table6[[#This Row],[219039535282]]-Table6[[#This Row],[Column2]]</f>
        <v>28025401</v>
      </c>
    </row>
    <row r="106" spans="1:11" ht="23.1" customHeight="1" x14ac:dyDescent="0.6">
      <c r="A106" s="6" t="s">
        <v>329</v>
      </c>
      <c r="B106" s="7">
        <v>0</v>
      </c>
      <c r="C106" s="7">
        <v>0</v>
      </c>
      <c r="D106" s="7">
        <f>-1*Table6[[#This Row],[-8594497849.0000]]</f>
        <v>0</v>
      </c>
      <c r="E106" s="7">
        <v>0</v>
      </c>
      <c r="F106" s="7">
        <f>Table6[[#This Row],[6470559966]]-Table6[[#This Row],[Column1]]</f>
        <v>0</v>
      </c>
      <c r="G106" s="7">
        <v>860</v>
      </c>
      <c r="H106" s="7">
        <v>500157124</v>
      </c>
      <c r="I106" s="7">
        <f>-1*Table6[[#This Row],[-203538527269.0000]]</f>
        <v>498309611</v>
      </c>
      <c r="J106" s="7">
        <v>-498309611</v>
      </c>
      <c r="K106" s="7">
        <f>Table6[[#This Row],[219039535282]]-Table6[[#This Row],[Column2]]</f>
        <v>1847513</v>
      </c>
    </row>
    <row r="107" spans="1:11" ht="23.1" customHeight="1" x14ac:dyDescent="0.6">
      <c r="A107" s="6" t="s">
        <v>327</v>
      </c>
      <c r="B107" s="7">
        <v>0</v>
      </c>
      <c r="C107" s="7">
        <v>0</v>
      </c>
      <c r="D107" s="7">
        <f>-1*Table6[[#This Row],[-8594497849.0000]]</f>
        <v>0</v>
      </c>
      <c r="E107" s="7">
        <v>0</v>
      </c>
      <c r="F107" s="7">
        <f>Table6[[#This Row],[6470559966]]-Table6[[#This Row],[Column1]]</f>
        <v>0</v>
      </c>
      <c r="G107" s="7">
        <v>3050</v>
      </c>
      <c r="H107" s="7">
        <v>1764791599</v>
      </c>
      <c r="I107" s="7">
        <f>-1*Table6[[#This Row],[-203538527269.0000]]</f>
        <v>1761125890</v>
      </c>
      <c r="J107" s="7">
        <v>-1761125890</v>
      </c>
      <c r="K107" s="7">
        <f>Table6[[#This Row],[219039535282]]-Table6[[#This Row],[Column2]]</f>
        <v>3665709</v>
      </c>
    </row>
    <row r="108" spans="1:11" ht="23.1" customHeight="1" x14ac:dyDescent="0.6">
      <c r="A108" s="6" t="s">
        <v>332</v>
      </c>
      <c r="B108" s="7">
        <v>0</v>
      </c>
      <c r="C108" s="7">
        <v>0</v>
      </c>
      <c r="D108" s="7">
        <f>-1*Table6[[#This Row],[-8594497849.0000]]</f>
        <v>0</v>
      </c>
      <c r="E108" s="7">
        <v>0</v>
      </c>
      <c r="F108" s="7">
        <f>Table6[[#This Row],[6470559966]]-Table6[[#This Row],[Column1]]</f>
        <v>0</v>
      </c>
      <c r="G108" s="7">
        <v>907000</v>
      </c>
      <c r="H108" s="7">
        <v>887735774900</v>
      </c>
      <c r="I108" s="7">
        <f>-1*Table6[[#This Row],[-203538527269.0000]]</f>
        <v>887771600000</v>
      </c>
      <c r="J108" s="7">
        <v>-887771600000</v>
      </c>
      <c r="K108" s="7">
        <f>Table6[[#This Row],[219039535282]]-Table6[[#This Row],[Column2]]</f>
        <v>-35825100</v>
      </c>
    </row>
    <row r="109" spans="1:11" ht="23.1" customHeight="1" x14ac:dyDescent="0.6">
      <c r="A109" s="6" t="s">
        <v>324</v>
      </c>
      <c r="B109" s="7">
        <v>0</v>
      </c>
      <c r="C109" s="7">
        <v>0</v>
      </c>
      <c r="D109" s="7">
        <f>-1*Table6[[#This Row],[-8594497849.0000]]</f>
        <v>0</v>
      </c>
      <c r="E109" s="7">
        <v>0</v>
      </c>
      <c r="F109" s="7">
        <f>Table6[[#This Row],[6470559966]]-Table6[[#This Row],[Column1]]</f>
        <v>0</v>
      </c>
      <c r="G109" s="7">
        <v>30000</v>
      </c>
      <c r="H109" s="7">
        <v>29978250000</v>
      </c>
      <c r="I109" s="7">
        <f>-1*Table6[[#This Row],[-203538527269.0000]]</f>
        <v>29978250000</v>
      </c>
      <c r="J109" s="7">
        <v>-29978250000</v>
      </c>
      <c r="K109" s="7">
        <f>Table6[[#This Row],[219039535282]]-Table6[[#This Row],[Column2]]</f>
        <v>0</v>
      </c>
    </row>
    <row r="110" spans="1:11" ht="23.1" customHeight="1" x14ac:dyDescent="0.6">
      <c r="A110" s="6" t="s">
        <v>323</v>
      </c>
      <c r="B110" s="7">
        <v>0</v>
      </c>
      <c r="C110" s="7">
        <v>0</v>
      </c>
      <c r="D110" s="7">
        <f>-1*Table6[[#This Row],[-8594497849.0000]]</f>
        <v>0</v>
      </c>
      <c r="E110" s="7">
        <v>0</v>
      </c>
      <c r="F110" s="7">
        <f>Table6[[#This Row],[6470559966]]-Table6[[#This Row],[Column1]]</f>
        <v>0</v>
      </c>
      <c r="G110" s="7">
        <v>560000</v>
      </c>
      <c r="H110" s="7">
        <v>559714000000</v>
      </c>
      <c r="I110" s="7">
        <f>-1*Table6[[#This Row],[-203538527269.0000]]</f>
        <v>560235000003</v>
      </c>
      <c r="J110" s="7">
        <v>-560235000003</v>
      </c>
      <c r="K110" s="7">
        <f>Table6[[#This Row],[219039535282]]-Table6[[#This Row],[Column2]]</f>
        <v>-521000003</v>
      </c>
    </row>
    <row r="111" spans="1:11" ht="23.1" customHeight="1" x14ac:dyDescent="0.6">
      <c r="A111" s="6" t="s">
        <v>331</v>
      </c>
      <c r="B111" s="7">
        <v>0</v>
      </c>
      <c r="C111" s="7">
        <v>0</v>
      </c>
      <c r="D111" s="7">
        <f>-1*Table6[[#This Row],[-8594497849.0000]]</f>
        <v>0</v>
      </c>
      <c r="E111" s="7">
        <v>0</v>
      </c>
      <c r="F111" s="7">
        <f>Table6[[#This Row],[6470559966]]-Table6[[#This Row],[Column1]]</f>
        <v>0</v>
      </c>
      <c r="G111" s="7">
        <v>1988500</v>
      </c>
      <c r="H111" s="7">
        <f>1987371337500-50749997</f>
        <v>1987320587503</v>
      </c>
      <c r="I111" s="7">
        <f>-1*Table6[[#This Row],[-203538527269.0000]]</f>
        <v>1989615662500</v>
      </c>
      <c r="J111" s="7">
        <v>-1989615662500</v>
      </c>
      <c r="K111" s="7">
        <f>Table6[[#This Row],[219039535282]]-Table6[[#This Row],[Column2]]</f>
        <v>-2295074997</v>
      </c>
    </row>
    <row r="112" spans="1:11" ht="23.1" customHeight="1" x14ac:dyDescent="0.6">
      <c r="A112" s="6" t="s">
        <v>316</v>
      </c>
      <c r="B112" s="7">
        <v>0</v>
      </c>
      <c r="C112" s="7">
        <v>0</v>
      </c>
      <c r="D112" s="7">
        <f>-1*Table6[[#This Row],[-8594497849.0000]]</f>
        <v>0</v>
      </c>
      <c r="E112" s="7">
        <v>0</v>
      </c>
      <c r="F112" s="7">
        <f>Table6[[#This Row],[6470559966]]-Table6[[#This Row],[Column1]]</f>
        <v>0</v>
      </c>
      <c r="G112" s="7">
        <v>2275000</v>
      </c>
      <c r="H112" s="7">
        <v>2274178500000</v>
      </c>
      <c r="I112" s="7">
        <f>-1*Table6[[#This Row],[-203538527269.0000]]</f>
        <v>2275318749993</v>
      </c>
      <c r="J112" s="7">
        <v>-2275318749993</v>
      </c>
      <c r="K112" s="7">
        <f>Table6[[#This Row],[219039535282]]-Table6[[#This Row],[Column2]]</f>
        <v>-1140249993</v>
      </c>
    </row>
    <row r="113" spans="1:11" ht="23.1" customHeight="1" x14ac:dyDescent="0.6">
      <c r="A113" s="6" t="s">
        <v>318</v>
      </c>
      <c r="B113" s="7">
        <v>0</v>
      </c>
      <c r="C113" s="7">
        <v>0</v>
      </c>
      <c r="D113" s="7">
        <f>-1*Table6[[#This Row],[-8594497849.0000]]</f>
        <v>0</v>
      </c>
      <c r="E113" s="7">
        <v>0</v>
      </c>
      <c r="F113" s="7">
        <f>Table6[[#This Row],[6470559966]]-Table6[[#This Row],[Column1]]</f>
        <v>0</v>
      </c>
      <c r="G113" s="7">
        <v>1</v>
      </c>
      <c r="H113" s="7">
        <v>973296</v>
      </c>
      <c r="I113" s="7">
        <f>-1*Table6[[#This Row],[-203538527269.0000]]</f>
        <v>973296</v>
      </c>
      <c r="J113" s="7">
        <v>-973296</v>
      </c>
      <c r="K113" s="7">
        <f>Table6[[#This Row],[219039535282]]-Table6[[#This Row],[Column2]]</f>
        <v>0</v>
      </c>
    </row>
    <row r="114" spans="1:11" ht="23.1" customHeight="1" x14ac:dyDescent="0.6">
      <c r="A114" s="6" t="s">
        <v>322</v>
      </c>
      <c r="B114" s="7">
        <v>0</v>
      </c>
      <c r="C114" s="7">
        <v>0</v>
      </c>
      <c r="D114" s="7">
        <f>-1*Table6[[#This Row],[-8594497849.0000]]</f>
        <v>0</v>
      </c>
      <c r="E114" s="7">
        <v>0</v>
      </c>
      <c r="F114" s="7">
        <f>Table6[[#This Row],[6470559966]]-Table6[[#This Row],[Column1]]</f>
        <v>0</v>
      </c>
      <c r="G114" s="7">
        <v>833000</v>
      </c>
      <c r="H114" s="7">
        <v>799752156042</v>
      </c>
      <c r="I114" s="7">
        <f>-1*Table6[[#This Row],[-203538527269.0000]]</f>
        <v>799939927998</v>
      </c>
      <c r="J114" s="7">
        <v>-799939927998</v>
      </c>
      <c r="K114" s="7">
        <f>Table6[[#This Row],[219039535282]]-Table6[[#This Row],[Column2]]</f>
        <v>-187771956</v>
      </c>
    </row>
    <row r="115" spans="1:11" ht="23.1" customHeight="1" x14ac:dyDescent="0.6">
      <c r="A115" s="6" t="s">
        <v>328</v>
      </c>
      <c r="B115" s="7">
        <v>0</v>
      </c>
      <c r="C115" s="7">
        <v>0</v>
      </c>
      <c r="D115" s="7">
        <f>-1*Table6[[#This Row],[-8594497849.0000]]</f>
        <v>0</v>
      </c>
      <c r="E115" s="7">
        <v>0</v>
      </c>
      <c r="F115" s="7">
        <f>Table6[[#This Row],[6470559966]]-Table6[[#This Row],[Column1]]</f>
        <v>0</v>
      </c>
      <c r="G115" s="7">
        <v>1650000</v>
      </c>
      <c r="H115" s="7">
        <f>1648892250000-14500000</f>
        <v>1648877750000</v>
      </c>
      <c r="I115" s="7">
        <f>-1*Table6[[#This Row],[-203538527269.0000]]</f>
        <v>1650808750000</v>
      </c>
      <c r="J115" s="7">
        <v>-1650808750000</v>
      </c>
      <c r="K115" s="7">
        <f>Table6[[#This Row],[219039535282]]-Table6[[#This Row],[Column2]]</f>
        <v>-1931000000</v>
      </c>
    </row>
    <row r="116" spans="1:11" ht="23.1" customHeight="1" x14ac:dyDescent="0.6">
      <c r="A116" s="6" t="s">
        <v>319</v>
      </c>
      <c r="B116" s="7">
        <v>0</v>
      </c>
      <c r="C116" s="7">
        <v>0</v>
      </c>
      <c r="D116" s="7">
        <f>-1*Table6[[#This Row],[-8594497849.0000]]</f>
        <v>0</v>
      </c>
      <c r="E116" s="7">
        <v>0</v>
      </c>
      <c r="F116" s="7">
        <f>Table6[[#This Row],[6470559966]]-Table6[[#This Row],[Column1]]</f>
        <v>0</v>
      </c>
      <c r="G116" s="7">
        <v>1183900</v>
      </c>
      <c r="H116" s="7">
        <v>1183566100002</v>
      </c>
      <c r="I116" s="7">
        <f>-1*Table6[[#This Row],[-203538527269.0000]]</f>
        <v>1184132987500</v>
      </c>
      <c r="J116" s="7">
        <v>-1184132987500</v>
      </c>
      <c r="K116" s="7">
        <f>Table6[[#This Row],[219039535282]]-Table6[[#This Row],[Column2]]</f>
        <v>-566887498</v>
      </c>
    </row>
    <row r="117" spans="1:11" ht="23.1" customHeight="1" x14ac:dyDescent="0.6">
      <c r="A117" s="6" t="s">
        <v>349</v>
      </c>
      <c r="B117" s="7">
        <v>0</v>
      </c>
      <c r="C117" s="7">
        <v>0</v>
      </c>
      <c r="D117" s="7">
        <f>-1*Table6[[#This Row],[-8594497849.0000]]</f>
        <v>0</v>
      </c>
      <c r="E117" s="7">
        <v>0</v>
      </c>
      <c r="F117" s="7">
        <f>Table6[[#This Row],[6470559966]]-Table6[[#This Row],[Column1]]</f>
        <v>0</v>
      </c>
      <c r="G117" s="7">
        <v>1</v>
      </c>
      <c r="H117" s="7">
        <v>1</v>
      </c>
      <c r="I117" s="7">
        <f>-1*Table6[[#This Row],[-203538527269.0000]]</f>
        <v>1075</v>
      </c>
      <c r="J117" s="7">
        <v>-1075</v>
      </c>
      <c r="K117" s="7">
        <f>Table6[[#This Row],[219039535282]]-Table6[[#This Row],[Column2]]</f>
        <v>-1074</v>
      </c>
    </row>
    <row r="118" spans="1:11" ht="23.1" customHeight="1" x14ac:dyDescent="0.6">
      <c r="A118" s="6" t="s">
        <v>345</v>
      </c>
      <c r="B118" s="7">
        <v>0</v>
      </c>
      <c r="C118" s="7">
        <v>0</v>
      </c>
      <c r="D118" s="7">
        <f>-1*Table6[[#This Row],[-8594497849.0000]]</f>
        <v>0</v>
      </c>
      <c r="E118" s="7">
        <v>0</v>
      </c>
      <c r="F118" s="7">
        <f>Table6[[#This Row],[6470559966]]-Table6[[#This Row],[Column1]]</f>
        <v>0</v>
      </c>
      <c r="G118" s="7">
        <v>2</v>
      </c>
      <c r="H118" s="7">
        <v>4432</v>
      </c>
      <c r="I118" s="7">
        <f>-1*Table6[[#This Row],[-203538527269.0000]]</f>
        <v>7765</v>
      </c>
      <c r="J118" s="7">
        <v>-7765</v>
      </c>
      <c r="K118" s="7">
        <f>Table6[[#This Row],[219039535282]]-Table6[[#This Row],[Column2]]</f>
        <v>-3333</v>
      </c>
    </row>
    <row r="119" spans="1:11" ht="23.1" customHeight="1" x14ac:dyDescent="0.6">
      <c r="A119" s="6" t="s">
        <v>278</v>
      </c>
      <c r="B119" s="7">
        <v>0</v>
      </c>
      <c r="C119" s="7">
        <v>0</v>
      </c>
      <c r="D119" s="7">
        <f>-1*Table6[[#This Row],[-8594497849.0000]]</f>
        <v>0</v>
      </c>
      <c r="E119" s="7">
        <v>0</v>
      </c>
      <c r="F119" s="7">
        <f>Table6[[#This Row],[6470559966]]-Table6[[#This Row],[Column1]]</f>
        <v>0</v>
      </c>
      <c r="G119" s="7">
        <v>2</v>
      </c>
      <c r="H119" s="7">
        <v>2</v>
      </c>
      <c r="I119" s="7">
        <f>-1*Table6[[#This Row],[-203538527269.0000]]</f>
        <v>20262</v>
      </c>
      <c r="J119" s="7">
        <v>-20262</v>
      </c>
      <c r="K119" s="7">
        <f>Table6[[#This Row],[219039535282]]-Table6[[#This Row],[Column2]]</f>
        <v>-20260</v>
      </c>
    </row>
    <row r="120" spans="1:11" ht="23.1" customHeight="1" x14ac:dyDescent="0.6">
      <c r="A120" s="6" t="s">
        <v>346</v>
      </c>
      <c r="B120" s="7">
        <v>0</v>
      </c>
      <c r="C120" s="7">
        <v>0</v>
      </c>
      <c r="D120" s="7">
        <f>-1*Table6[[#This Row],[-8594497849.0000]]</f>
        <v>0</v>
      </c>
      <c r="E120" s="7">
        <v>0</v>
      </c>
      <c r="F120" s="7">
        <f>Table6[[#This Row],[6470559966]]-Table6[[#This Row],[Column1]]</f>
        <v>0</v>
      </c>
      <c r="G120" s="7">
        <v>1</v>
      </c>
      <c r="H120" s="7">
        <v>1</v>
      </c>
      <c r="I120" s="7">
        <f>-1*Table6[[#This Row],[-203538527269.0000]]</f>
        <v>16456</v>
      </c>
      <c r="J120" s="7">
        <v>-16456</v>
      </c>
      <c r="K120" s="7">
        <f>Table6[[#This Row],[219039535282]]-Table6[[#This Row],[Column2]]</f>
        <v>-16455</v>
      </c>
    </row>
    <row r="121" spans="1:11" ht="23.1" customHeight="1" thickBot="1" x14ac:dyDescent="0.65">
      <c r="A121" s="6" t="s">
        <v>180</v>
      </c>
      <c r="B121" s="7"/>
      <c r="C121" s="42">
        <f>SUM(C7:C120)</f>
        <v>20298855747963</v>
      </c>
      <c r="D121" s="42">
        <f>SUM(D7:D120)</f>
        <v>20338571267972</v>
      </c>
      <c r="E121" s="7">
        <f>SUM(E7:E120)</f>
        <v>-20338571267972</v>
      </c>
      <c r="F121" s="42">
        <f>SUM(F7:F120)</f>
        <v>-39715520009</v>
      </c>
      <c r="G121" s="7"/>
      <c r="H121" s="42">
        <f>SUM(H7:H120)</f>
        <v>122355289082624</v>
      </c>
      <c r="I121" s="42">
        <f>SUM(I7:I120)</f>
        <v>120211086602968</v>
      </c>
      <c r="J121" s="7">
        <f>SUM(J7:J120)</f>
        <v>-120211063917877</v>
      </c>
      <c r="K121" s="42">
        <f>SUM(K7:K120)</f>
        <v>2144202479656</v>
      </c>
    </row>
    <row r="122" spans="1:11" ht="23.1" customHeight="1" thickTop="1" x14ac:dyDescent="0.6">
      <c r="A122" s="6" t="s">
        <v>181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</row>
  </sheetData>
  <mergeCells count="7">
    <mergeCell ref="A1:K1"/>
    <mergeCell ref="A2:K2"/>
    <mergeCell ref="A3:K3"/>
    <mergeCell ref="B5:F5"/>
    <mergeCell ref="G5:K5"/>
    <mergeCell ref="A4:F4"/>
    <mergeCell ref="G4:K4"/>
  </mergeCells>
  <pageMargins left="0.7" right="0.7" top="0.75" bottom="0.75" header="0.3" footer="0.3"/>
  <pageSetup paperSize="9" scale="75" orientation="landscape" r:id="rId1"/>
  <headerFooter differentOddEven="1" differentFirst="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rightToLeft="1" view="pageBreakPreview" zoomScale="106" zoomScaleNormal="100" zoomScaleSheetLayoutView="106" workbookViewId="0">
      <selection activeCell="F96" sqref="F96"/>
    </sheetView>
  </sheetViews>
  <sheetFormatPr defaultRowHeight="22.5" x14ac:dyDescent="0.6"/>
  <cols>
    <col min="1" max="1" width="35.5703125" style="8" bestFit="1" customWidth="1"/>
    <col min="2" max="2" width="13.140625" style="8" bestFit="1" customWidth="1"/>
    <col min="3" max="3" width="18" style="8" bestFit="1" customWidth="1"/>
    <col min="4" max="4" width="16.140625" style="8" customWidth="1"/>
    <col min="5" max="5" width="18.85546875" style="8" hidden="1" customWidth="1"/>
    <col min="6" max="6" width="29.28515625" style="8" bestFit="1" customWidth="1"/>
    <col min="7" max="7" width="13.140625" style="8" bestFit="1" customWidth="1"/>
    <col min="8" max="8" width="18" style="8" bestFit="1" customWidth="1"/>
    <col min="9" max="9" width="17" style="8" customWidth="1"/>
    <col min="10" max="10" width="18.85546875" style="8" hidden="1" customWidth="1"/>
    <col min="11" max="11" width="26.7109375" style="8" customWidth="1"/>
    <col min="12" max="12" width="22.85546875" style="1" hidden="1" customWidth="1"/>
    <col min="13" max="16384" width="9.140625" style="1"/>
  </cols>
  <sheetData>
    <row r="1" spans="1:11" ht="25.5" x14ac:dyDescent="0.6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25.5" x14ac:dyDescent="0.6">
      <c r="A2" s="82" t="s">
        <v>307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25.5" x14ac:dyDescent="0.6">
      <c r="A3" s="82" t="s">
        <v>308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25.5" x14ac:dyDescent="0.6">
      <c r="A4" s="83" t="s">
        <v>452</v>
      </c>
      <c r="B4" s="83"/>
      <c r="C4" s="83"/>
      <c r="D4" s="83"/>
      <c r="E4" s="83"/>
    </row>
    <row r="5" spans="1:11" ht="16.5" customHeight="1" x14ac:dyDescent="0.6">
      <c r="B5" s="86" t="s">
        <v>466</v>
      </c>
      <c r="C5" s="86"/>
      <c r="D5" s="86"/>
      <c r="E5" s="86"/>
      <c r="F5" s="86"/>
      <c r="G5" s="85" t="s">
        <v>310</v>
      </c>
      <c r="H5" s="85"/>
      <c r="I5" s="85"/>
      <c r="J5" s="85"/>
      <c r="K5" s="85"/>
    </row>
    <row r="6" spans="1:11" ht="53.25" customHeight="1" x14ac:dyDescent="0.6">
      <c r="A6" s="18" t="s">
        <v>359</v>
      </c>
      <c r="B6" s="19" t="s">
        <v>187</v>
      </c>
      <c r="C6" s="19" t="s">
        <v>189</v>
      </c>
      <c r="D6" s="19" t="str">
        <f>E6</f>
        <v>ارزش دفتری</v>
      </c>
      <c r="E6" s="19" t="s">
        <v>361</v>
      </c>
      <c r="F6" s="20" t="s">
        <v>453</v>
      </c>
      <c r="G6" s="19" t="s">
        <v>187</v>
      </c>
      <c r="H6" s="19" t="s">
        <v>189</v>
      </c>
      <c r="I6" s="19" t="str">
        <f>J6</f>
        <v>ارزش دفتری</v>
      </c>
      <c r="J6" s="19" t="s">
        <v>361</v>
      </c>
      <c r="K6" s="20" t="s">
        <v>453</v>
      </c>
    </row>
    <row r="7" spans="1:11" ht="23.1" customHeight="1" x14ac:dyDescent="0.6">
      <c r="A7" s="6" t="s">
        <v>194</v>
      </c>
      <c r="B7" s="7">
        <v>22128740</v>
      </c>
      <c r="C7" s="7">
        <v>134219367501</v>
      </c>
      <c r="D7" s="7">
        <f>-1*Table7[[#This Row],[-148402357020.0000]]</f>
        <v>148402357020</v>
      </c>
      <c r="E7" s="7">
        <v>-148402357020</v>
      </c>
      <c r="F7" s="7">
        <f>Table7[[#This Row],[134219367501.0000]]-Table7[[#This Row],[Column1]]</f>
        <v>-14182989519</v>
      </c>
      <c r="G7" s="7">
        <v>22128740</v>
      </c>
      <c r="H7" s="7">
        <v>134219367501</v>
      </c>
      <c r="I7" s="7">
        <f>-1*Table7[[#This Row],[-158421166302.0000]]</f>
        <v>158421166302</v>
      </c>
      <c r="J7" s="7">
        <v>-158421166302</v>
      </c>
      <c r="K7" s="7">
        <f>Table7[[#This Row],[Column7]]-Table7[[#This Row],[Column2]]</f>
        <v>-24201798801</v>
      </c>
    </row>
    <row r="8" spans="1:11" ht="23.1" customHeight="1" x14ac:dyDescent="0.6">
      <c r="A8" s="6" t="s">
        <v>195</v>
      </c>
      <c r="B8" s="7">
        <v>1583552</v>
      </c>
      <c r="C8" s="7">
        <v>32200791988</v>
      </c>
      <c r="D8" s="7">
        <f>-1*Table7[[#This Row],[-148402357020.0000]]</f>
        <v>30135809223</v>
      </c>
      <c r="E8" s="7">
        <v>-30135809223</v>
      </c>
      <c r="F8" s="7">
        <f>Table7[[#This Row],[134219367501.0000]]-Table7[[#This Row],[Column1]]</f>
        <v>2064982765</v>
      </c>
      <c r="G8" s="7">
        <v>1583552</v>
      </c>
      <c r="H8" s="7">
        <v>32200791988</v>
      </c>
      <c r="I8" s="7">
        <f>-1*Table7[[#This Row],[-158421166302.0000]]</f>
        <v>33997856151</v>
      </c>
      <c r="J8" s="7">
        <v>-33997856151</v>
      </c>
      <c r="K8" s="7">
        <f>Table7[[#This Row],[Column7]]-Table7[[#This Row],[Column2]]</f>
        <v>-1797064163</v>
      </c>
    </row>
    <row r="9" spans="1:11" ht="23.1" customHeight="1" x14ac:dyDescent="0.6">
      <c r="A9" s="6" t="s">
        <v>196</v>
      </c>
      <c r="B9" s="7">
        <v>9227238</v>
      </c>
      <c r="C9" s="7">
        <v>171588392820</v>
      </c>
      <c r="D9" s="7">
        <f>-1*Table7[[#This Row],[-148402357020.0000]]</f>
        <v>168084707205</v>
      </c>
      <c r="E9" s="7">
        <v>-168084707205</v>
      </c>
      <c r="F9" s="7">
        <f>Table7[[#This Row],[134219367501.0000]]-Table7[[#This Row],[Column1]]</f>
        <v>3503685615</v>
      </c>
      <c r="G9" s="7">
        <v>9227238</v>
      </c>
      <c r="H9" s="7">
        <v>171588392820</v>
      </c>
      <c r="I9" s="7">
        <f>-1*Table7[[#This Row],[-158421166302.0000]]</f>
        <v>137196952453</v>
      </c>
      <c r="J9" s="7">
        <v>-137196952453</v>
      </c>
      <c r="K9" s="7">
        <f>Table7[[#This Row],[Column7]]-Table7[[#This Row],[Column2]]</f>
        <v>34391440367</v>
      </c>
    </row>
    <row r="10" spans="1:11" ht="23.1" customHeight="1" x14ac:dyDescent="0.6">
      <c r="A10" s="6" t="s">
        <v>197</v>
      </c>
      <c r="B10" s="7">
        <v>16335443</v>
      </c>
      <c r="C10" s="7">
        <v>421134124036</v>
      </c>
      <c r="D10" s="7">
        <f>-1*Table7[[#This Row],[-148402357020.0000]]</f>
        <v>473137399397</v>
      </c>
      <c r="E10" s="7">
        <v>-473137399397</v>
      </c>
      <c r="F10" s="7">
        <f>Table7[[#This Row],[134219367501.0000]]-Table7[[#This Row],[Column1]]</f>
        <v>-52003275361</v>
      </c>
      <c r="G10" s="7">
        <v>16335443</v>
      </c>
      <c r="H10" s="7">
        <v>421134124036</v>
      </c>
      <c r="I10" s="7">
        <f>-1*Table7[[#This Row],[-158421166302.0000]]</f>
        <v>447683760816</v>
      </c>
      <c r="J10" s="7">
        <v>-447683760816</v>
      </c>
      <c r="K10" s="7">
        <f>Table7[[#This Row],[Column7]]-Table7[[#This Row],[Column2]]</f>
        <v>-26549636780</v>
      </c>
    </row>
    <row r="11" spans="1:11" ht="23.1" customHeight="1" x14ac:dyDescent="0.6">
      <c r="A11" s="6" t="s">
        <v>198</v>
      </c>
      <c r="B11" s="7">
        <v>30981534</v>
      </c>
      <c r="C11" s="7">
        <v>182961709285</v>
      </c>
      <c r="D11" s="7">
        <f>-1*Table7[[#This Row],[-148402357020.0000]]</f>
        <v>199185229305</v>
      </c>
      <c r="E11" s="7">
        <v>-199185229305</v>
      </c>
      <c r="F11" s="7">
        <f>Table7[[#This Row],[134219367501.0000]]-Table7[[#This Row],[Column1]]</f>
        <v>-16223520020</v>
      </c>
      <c r="G11" s="7">
        <v>30981534</v>
      </c>
      <c r="H11" s="7">
        <v>182961709285</v>
      </c>
      <c r="I11" s="7">
        <f>-1*Table7[[#This Row],[-158421166302.0000]]</f>
        <v>196529476685</v>
      </c>
      <c r="J11" s="7">
        <v>-196529476685</v>
      </c>
      <c r="K11" s="7">
        <f>Table7[[#This Row],[Column7]]-Table7[[#This Row],[Column2]]</f>
        <v>-13567767400</v>
      </c>
    </row>
    <row r="12" spans="1:11" ht="23.1" customHeight="1" x14ac:dyDescent="0.6">
      <c r="A12" s="6" t="s">
        <v>199</v>
      </c>
      <c r="B12" s="7">
        <v>17328897</v>
      </c>
      <c r="C12" s="7">
        <v>194628771913</v>
      </c>
      <c r="D12" s="7">
        <f>-1*Table7[[#This Row],[-148402357020.0000]]</f>
        <v>215716735786</v>
      </c>
      <c r="E12" s="7">
        <v>-215716735786</v>
      </c>
      <c r="F12" s="7">
        <f>Table7[[#This Row],[134219367501.0000]]-Table7[[#This Row],[Column1]]</f>
        <v>-21087963873</v>
      </c>
      <c r="G12" s="7">
        <v>17328897</v>
      </c>
      <c r="H12" s="7">
        <v>194628771913</v>
      </c>
      <c r="I12" s="7">
        <f>-1*Table7[[#This Row],[-158421166302.0000]]</f>
        <v>257377167301</v>
      </c>
      <c r="J12" s="7">
        <v>-257377167301</v>
      </c>
      <c r="K12" s="7">
        <f>Table7[[#This Row],[Column7]]-Table7[[#This Row],[Column2]]</f>
        <v>-62748395388</v>
      </c>
    </row>
    <row r="13" spans="1:11" ht="23.1" customHeight="1" x14ac:dyDescent="0.6">
      <c r="A13" s="6" t="s">
        <v>200</v>
      </c>
      <c r="B13" s="7">
        <v>3073760</v>
      </c>
      <c r="C13" s="7">
        <v>58080626753</v>
      </c>
      <c r="D13" s="7">
        <f>-1*Table7[[#This Row],[-148402357020.0000]]</f>
        <v>61721000977</v>
      </c>
      <c r="E13" s="7">
        <v>-61721000977</v>
      </c>
      <c r="F13" s="7">
        <f>Table7[[#This Row],[134219367501.0000]]-Table7[[#This Row],[Column1]]</f>
        <v>-3640374224</v>
      </c>
      <c r="G13" s="7">
        <v>3073760</v>
      </c>
      <c r="H13" s="7">
        <v>58080626753</v>
      </c>
      <c r="I13" s="7">
        <f>-1*Table7[[#This Row],[-158421166302.0000]]</f>
        <v>62972378527</v>
      </c>
      <c r="J13" s="7">
        <v>-62972378527</v>
      </c>
      <c r="K13" s="7">
        <f>Table7[[#This Row],[Column7]]-Table7[[#This Row],[Column2]]</f>
        <v>-4891751774</v>
      </c>
    </row>
    <row r="14" spans="1:11" ht="23.1" customHeight="1" x14ac:dyDescent="0.6">
      <c r="A14" s="6" t="s">
        <v>201</v>
      </c>
      <c r="B14" s="7">
        <v>882783</v>
      </c>
      <c r="C14" s="7">
        <v>25122552183</v>
      </c>
      <c r="D14" s="7">
        <f>-1*Table7[[#This Row],[-148402357020.0000]]</f>
        <v>25601703640</v>
      </c>
      <c r="E14" s="7">
        <v>-25601703640</v>
      </c>
      <c r="F14" s="7">
        <f>Table7[[#This Row],[134219367501.0000]]-Table7[[#This Row],[Column1]]</f>
        <v>-479151457</v>
      </c>
      <c r="G14" s="7">
        <v>882783</v>
      </c>
      <c r="H14" s="7">
        <v>25122552183</v>
      </c>
      <c r="I14" s="7">
        <f>-1*Table7[[#This Row],[-158421166302.0000]]</f>
        <v>25178073256</v>
      </c>
      <c r="J14" s="7">
        <v>-25178073256</v>
      </c>
      <c r="K14" s="7">
        <f>Table7[[#This Row],[Column7]]-Table7[[#This Row],[Column2]]</f>
        <v>-55521073</v>
      </c>
    </row>
    <row r="15" spans="1:11" ht="23.1" customHeight="1" x14ac:dyDescent="0.6">
      <c r="A15" s="6" t="s">
        <v>202</v>
      </c>
      <c r="B15" s="7">
        <v>25162700</v>
      </c>
      <c r="C15" s="7">
        <v>202154353841</v>
      </c>
      <c r="D15" s="7">
        <f>-1*Table7[[#This Row],[-148402357020.0000]]</f>
        <v>210072333930</v>
      </c>
      <c r="E15" s="7">
        <v>-210072333930</v>
      </c>
      <c r="F15" s="7">
        <f>Table7[[#This Row],[134219367501.0000]]-Table7[[#This Row],[Column1]]</f>
        <v>-7917980089</v>
      </c>
      <c r="G15" s="7">
        <v>25162700</v>
      </c>
      <c r="H15" s="7">
        <v>202154353841</v>
      </c>
      <c r="I15" s="7">
        <f>-1*Table7[[#This Row],[-158421166302.0000]]</f>
        <v>300951221495</v>
      </c>
      <c r="J15" s="7">
        <v>-300951221495</v>
      </c>
      <c r="K15" s="7">
        <f>Table7[[#This Row],[Column7]]-Table7[[#This Row],[Column2]]</f>
        <v>-98796867654</v>
      </c>
    </row>
    <row r="16" spans="1:11" ht="23.1" customHeight="1" x14ac:dyDescent="0.6">
      <c r="A16" s="6" t="s">
        <v>203</v>
      </c>
      <c r="B16" s="7">
        <v>2170074</v>
      </c>
      <c r="C16" s="7">
        <v>142704032390</v>
      </c>
      <c r="D16" s="7">
        <f>-1*Table7[[#This Row],[-148402357020.0000]]</f>
        <v>153374990628</v>
      </c>
      <c r="E16" s="7">
        <v>-153374990628</v>
      </c>
      <c r="F16" s="7">
        <f>Table7[[#This Row],[134219367501.0000]]-Table7[[#This Row],[Column1]]</f>
        <v>-10670958238</v>
      </c>
      <c r="G16" s="7">
        <v>2170074</v>
      </c>
      <c r="H16" s="7">
        <v>142704032390</v>
      </c>
      <c r="I16" s="7">
        <f>-1*Table7[[#This Row],[-158421166302.0000]]</f>
        <v>201236216333</v>
      </c>
      <c r="J16" s="7">
        <v>-201236216333</v>
      </c>
      <c r="K16" s="7">
        <f>Table7[[#This Row],[Column7]]-Table7[[#This Row],[Column2]]</f>
        <v>-58532183943</v>
      </c>
    </row>
    <row r="17" spans="1:11" ht="23.1" customHeight="1" x14ac:dyDescent="0.6">
      <c r="A17" s="6" t="s">
        <v>204</v>
      </c>
      <c r="B17" s="7">
        <v>20661502</v>
      </c>
      <c r="C17" s="7">
        <v>155462868420</v>
      </c>
      <c r="D17" s="7">
        <f>-1*Table7[[#This Row],[-148402357020.0000]]</f>
        <v>157855491803</v>
      </c>
      <c r="E17" s="7">
        <v>-157855491803</v>
      </c>
      <c r="F17" s="7">
        <f>Table7[[#This Row],[134219367501.0000]]-Table7[[#This Row],[Column1]]</f>
        <v>-2392623383</v>
      </c>
      <c r="G17" s="7">
        <v>20661502</v>
      </c>
      <c r="H17" s="7">
        <v>155462868420</v>
      </c>
      <c r="I17" s="7">
        <f>-1*Table7[[#This Row],[-158421166302.0000]]</f>
        <v>161754934711</v>
      </c>
      <c r="J17" s="7">
        <v>-161754934711</v>
      </c>
      <c r="K17" s="7">
        <f>Table7[[#This Row],[Column7]]-Table7[[#This Row],[Column2]]</f>
        <v>-6292066291</v>
      </c>
    </row>
    <row r="18" spans="1:11" ht="23.1" customHeight="1" x14ac:dyDescent="0.6">
      <c r="A18" s="6" t="s">
        <v>205</v>
      </c>
      <c r="B18" s="7">
        <v>98448080</v>
      </c>
      <c r="C18" s="7">
        <v>312236725527</v>
      </c>
      <c r="D18" s="7">
        <f>-1*Table7[[#This Row],[-148402357020.0000]]</f>
        <v>323138250553</v>
      </c>
      <c r="E18" s="7">
        <v>-323138250553</v>
      </c>
      <c r="F18" s="7">
        <f>Table7[[#This Row],[134219367501.0000]]-Table7[[#This Row],[Column1]]</f>
        <v>-10901525026</v>
      </c>
      <c r="G18" s="7">
        <v>98448080</v>
      </c>
      <c r="H18" s="7">
        <v>312236725527</v>
      </c>
      <c r="I18" s="7">
        <f>-1*Table7[[#This Row],[-158421166302.0000]]</f>
        <v>322632160353</v>
      </c>
      <c r="J18" s="7">
        <v>-322632160353</v>
      </c>
      <c r="K18" s="7">
        <f>Table7[[#This Row],[Column7]]-Table7[[#This Row],[Column2]]</f>
        <v>-10395434826</v>
      </c>
    </row>
    <row r="19" spans="1:11" ht="23.1" customHeight="1" x14ac:dyDescent="0.6">
      <c r="A19" s="6" t="s">
        <v>206</v>
      </c>
      <c r="B19" s="7">
        <v>6123525</v>
      </c>
      <c r="C19" s="7">
        <v>437805228710</v>
      </c>
      <c r="D19" s="7">
        <f>-1*Table7[[#This Row],[-148402357020.0000]]</f>
        <v>443311144203</v>
      </c>
      <c r="E19" s="7">
        <v>-443311144203</v>
      </c>
      <c r="F19" s="7">
        <f>Table7[[#This Row],[134219367501.0000]]-Table7[[#This Row],[Column1]]</f>
        <v>-5505915493</v>
      </c>
      <c r="G19" s="7">
        <v>6123525</v>
      </c>
      <c r="H19" s="7">
        <v>437805228710</v>
      </c>
      <c r="I19" s="7">
        <f>-1*Table7[[#This Row],[-158421166302.0000]]</f>
        <v>529520781336</v>
      </c>
      <c r="J19" s="7">
        <v>-529520781336</v>
      </c>
      <c r="K19" s="7">
        <f>Table7[[#This Row],[Column7]]-Table7[[#This Row],[Column2]]</f>
        <v>-91715552626</v>
      </c>
    </row>
    <row r="20" spans="1:11" ht="23.1" customHeight="1" x14ac:dyDescent="0.6">
      <c r="A20" s="6" t="s">
        <v>207</v>
      </c>
      <c r="B20" s="7">
        <v>2338594</v>
      </c>
      <c r="C20" s="7">
        <v>79007771568</v>
      </c>
      <c r="D20" s="7">
        <f>-1*Table7[[#This Row],[-148402357020.0000]]</f>
        <v>82832731899</v>
      </c>
      <c r="E20" s="7">
        <v>-82832731899</v>
      </c>
      <c r="F20" s="7">
        <f>Table7[[#This Row],[134219367501.0000]]-Table7[[#This Row],[Column1]]</f>
        <v>-3824960331</v>
      </c>
      <c r="G20" s="7">
        <v>2338594</v>
      </c>
      <c r="H20" s="7">
        <v>79007771568</v>
      </c>
      <c r="I20" s="7">
        <f>-1*Table7[[#This Row],[-158421166302.0000]]</f>
        <v>93656884329</v>
      </c>
      <c r="J20" s="7">
        <v>-93656884329</v>
      </c>
      <c r="K20" s="7">
        <f>Table7[[#This Row],[Column7]]-Table7[[#This Row],[Column2]]</f>
        <v>-14649112761</v>
      </c>
    </row>
    <row r="21" spans="1:11" ht="23.1" customHeight="1" x14ac:dyDescent="0.6">
      <c r="A21" s="6" t="s">
        <v>208</v>
      </c>
      <c r="B21" s="7">
        <v>7086741</v>
      </c>
      <c r="C21" s="7">
        <v>149983100529</v>
      </c>
      <c r="D21" s="7">
        <f>-1*Table7[[#This Row],[-148402357020.0000]]</f>
        <v>163407181126</v>
      </c>
      <c r="E21" s="7">
        <v>-163407181126</v>
      </c>
      <c r="F21" s="7">
        <f>Table7[[#This Row],[134219367501.0000]]-Table7[[#This Row],[Column1]]</f>
        <v>-13424080597</v>
      </c>
      <c r="G21" s="7">
        <v>7086741</v>
      </c>
      <c r="H21" s="7">
        <v>149983100529</v>
      </c>
      <c r="I21" s="7">
        <f>-1*Table7[[#This Row],[-158421166302.0000]]</f>
        <v>171663758192</v>
      </c>
      <c r="J21" s="7">
        <v>-171663758192</v>
      </c>
      <c r="K21" s="7">
        <f>Table7[[#This Row],[Column7]]-Table7[[#This Row],[Column2]]</f>
        <v>-21680657663</v>
      </c>
    </row>
    <row r="22" spans="1:11" ht="23.1" customHeight="1" x14ac:dyDescent="0.6">
      <c r="A22" s="6" t="s">
        <v>209</v>
      </c>
      <c r="B22" s="7">
        <v>27823351</v>
      </c>
      <c r="C22" s="7">
        <v>95945410331</v>
      </c>
      <c r="D22" s="7">
        <f>-1*Table7[[#This Row],[-148402357020.0000]]</f>
        <v>104271083291</v>
      </c>
      <c r="E22" s="7">
        <v>-104271083291</v>
      </c>
      <c r="F22" s="7">
        <f>Table7[[#This Row],[134219367501.0000]]-Table7[[#This Row],[Column1]]</f>
        <v>-8325672960</v>
      </c>
      <c r="G22" s="7">
        <v>27823351</v>
      </c>
      <c r="H22" s="7">
        <v>95945410331</v>
      </c>
      <c r="I22" s="7">
        <f>-1*Table7[[#This Row],[-158421166302.0000]]</f>
        <v>113859648660</v>
      </c>
      <c r="J22" s="7">
        <v>-113859648660</v>
      </c>
      <c r="K22" s="7">
        <f>Table7[[#This Row],[Column7]]-Table7[[#This Row],[Column2]]</f>
        <v>-17914238329</v>
      </c>
    </row>
    <row r="23" spans="1:11" ht="23.1" customHeight="1" x14ac:dyDescent="0.6">
      <c r="A23" s="6" t="s">
        <v>210</v>
      </c>
      <c r="B23" s="7">
        <v>10630083</v>
      </c>
      <c r="C23" s="7">
        <v>168677425697</v>
      </c>
      <c r="D23" s="7">
        <f>-1*Table7[[#This Row],[-148402357020.0000]]</f>
        <v>163644533922</v>
      </c>
      <c r="E23" s="7">
        <v>-163644533922</v>
      </c>
      <c r="F23" s="7">
        <f>Table7[[#This Row],[134219367501.0000]]-Table7[[#This Row],[Column1]]</f>
        <v>5032891775</v>
      </c>
      <c r="G23" s="7">
        <v>10630083</v>
      </c>
      <c r="H23" s="7">
        <v>168677425697</v>
      </c>
      <c r="I23" s="7">
        <f>-1*Table7[[#This Row],[-158421166302.0000]]</f>
        <v>191632797151</v>
      </c>
      <c r="J23" s="7">
        <v>-191632797151</v>
      </c>
      <c r="K23" s="7">
        <f>Table7[[#This Row],[Column7]]-Table7[[#This Row],[Column2]]</f>
        <v>-22955371454</v>
      </c>
    </row>
    <row r="24" spans="1:11" ht="23.1" customHeight="1" x14ac:dyDescent="0.6">
      <c r="A24" s="6" t="s">
        <v>211</v>
      </c>
      <c r="B24" s="7">
        <v>681725</v>
      </c>
      <c r="C24" s="7">
        <v>11996053318</v>
      </c>
      <c r="D24" s="7">
        <f>-1*Table7[[#This Row],[-148402357020.0000]]</f>
        <v>11890807687</v>
      </c>
      <c r="E24" s="7">
        <v>-11890807687</v>
      </c>
      <c r="F24" s="7">
        <f>Table7[[#This Row],[134219367501.0000]]-Table7[[#This Row],[Column1]]</f>
        <v>105245631</v>
      </c>
      <c r="G24" s="7">
        <v>681725</v>
      </c>
      <c r="H24" s="7">
        <v>11996053318</v>
      </c>
      <c r="I24" s="7">
        <f>-1*Table7[[#This Row],[-158421166302.0000]]</f>
        <v>12925410982</v>
      </c>
      <c r="J24" s="7">
        <v>-12925410982</v>
      </c>
      <c r="K24" s="7">
        <f>Table7[[#This Row],[Column7]]-Table7[[#This Row],[Column2]]</f>
        <v>-929357664</v>
      </c>
    </row>
    <row r="25" spans="1:11" ht="23.1" customHeight="1" x14ac:dyDescent="0.6">
      <c r="A25" s="6" t="s">
        <v>212</v>
      </c>
      <c r="B25" s="7">
        <v>1300982</v>
      </c>
      <c r="C25" s="7">
        <v>33383826757</v>
      </c>
      <c r="D25" s="7">
        <f>-1*Table7[[#This Row],[-148402357020.0000]]</f>
        <v>35635107589</v>
      </c>
      <c r="E25" s="7">
        <v>-35635107589</v>
      </c>
      <c r="F25" s="7">
        <f>Table7[[#This Row],[134219367501.0000]]-Table7[[#This Row],[Column1]]</f>
        <v>-2251280832</v>
      </c>
      <c r="G25" s="7">
        <v>1300982</v>
      </c>
      <c r="H25" s="7">
        <v>33383826757</v>
      </c>
      <c r="I25" s="7">
        <f>-1*Table7[[#This Row],[-158421166302.0000]]</f>
        <v>37536710715</v>
      </c>
      <c r="J25" s="7">
        <v>-37536710715</v>
      </c>
      <c r="K25" s="7">
        <f>Table7[[#This Row],[Column7]]-Table7[[#This Row],[Column2]]</f>
        <v>-4152883958</v>
      </c>
    </row>
    <row r="26" spans="1:11" ht="23.1" customHeight="1" x14ac:dyDescent="0.6">
      <c r="A26" s="6" t="s">
        <v>213</v>
      </c>
      <c r="B26" s="7">
        <v>2786556</v>
      </c>
      <c r="C26" s="7">
        <v>122626659098</v>
      </c>
      <c r="D26" s="7">
        <f>-1*Table7[[#This Row],[-148402357020.0000]]</f>
        <v>130887636047</v>
      </c>
      <c r="E26" s="7">
        <v>-130887636047</v>
      </c>
      <c r="F26" s="7">
        <f>Table7[[#This Row],[134219367501.0000]]-Table7[[#This Row],[Column1]]</f>
        <v>-8260976949</v>
      </c>
      <c r="G26" s="7">
        <v>2786556</v>
      </c>
      <c r="H26" s="7">
        <v>122626659098</v>
      </c>
      <c r="I26" s="7">
        <f>-1*Table7[[#This Row],[-158421166302.0000]]</f>
        <v>127364538300</v>
      </c>
      <c r="J26" s="7">
        <v>-127364538300</v>
      </c>
      <c r="K26" s="7">
        <f>Table7[[#This Row],[Column7]]-Table7[[#This Row],[Column2]]</f>
        <v>-4737879202</v>
      </c>
    </row>
    <row r="27" spans="1:11" ht="23.1" customHeight="1" x14ac:dyDescent="0.6">
      <c r="A27" s="6" t="s">
        <v>214</v>
      </c>
      <c r="B27" s="7">
        <v>5517470</v>
      </c>
      <c r="C27" s="7">
        <v>79446317579</v>
      </c>
      <c r="D27" s="7">
        <f>-1*Table7[[#This Row],[-148402357020.0000]]</f>
        <v>82239216875</v>
      </c>
      <c r="E27" s="7">
        <v>-82239216875</v>
      </c>
      <c r="F27" s="7">
        <f>Table7[[#This Row],[134219367501.0000]]-Table7[[#This Row],[Column1]]</f>
        <v>-2792899296</v>
      </c>
      <c r="G27" s="7">
        <v>5517470</v>
      </c>
      <c r="H27" s="7">
        <v>79446317579</v>
      </c>
      <c r="I27" s="7">
        <f>-1*Table7[[#This Row],[-158421166302.0000]]</f>
        <v>94294452830</v>
      </c>
      <c r="J27" s="7">
        <v>-94294452830</v>
      </c>
      <c r="K27" s="7">
        <f>Table7[[#This Row],[Column7]]-Table7[[#This Row],[Column2]]</f>
        <v>-14848135251</v>
      </c>
    </row>
    <row r="28" spans="1:11" ht="23.1" customHeight="1" x14ac:dyDescent="0.6">
      <c r="A28" s="6" t="s">
        <v>215</v>
      </c>
      <c r="B28" s="7">
        <v>19272444</v>
      </c>
      <c r="C28" s="7">
        <v>775126326942</v>
      </c>
      <c r="D28" s="7">
        <f>-1*Table7[[#This Row],[-148402357020.0000]]</f>
        <v>762541124208</v>
      </c>
      <c r="E28" s="7">
        <v>-762541124208</v>
      </c>
      <c r="F28" s="7">
        <f>Table7[[#This Row],[134219367501.0000]]-Table7[[#This Row],[Column1]]</f>
        <v>12585202734</v>
      </c>
      <c r="G28" s="7">
        <v>19272444</v>
      </c>
      <c r="H28" s="7">
        <v>775126326942</v>
      </c>
      <c r="I28" s="7">
        <f>-1*Table7[[#This Row],[-158421166302.0000]]</f>
        <v>681734669152</v>
      </c>
      <c r="J28" s="7">
        <v>-681734669152</v>
      </c>
      <c r="K28" s="7">
        <f>Table7[[#This Row],[Column7]]-Table7[[#This Row],[Column2]]</f>
        <v>93391657790</v>
      </c>
    </row>
    <row r="29" spans="1:11" ht="23.1" customHeight="1" x14ac:dyDescent="0.6">
      <c r="A29" s="6" t="s">
        <v>216</v>
      </c>
      <c r="B29" s="7">
        <v>5719136</v>
      </c>
      <c r="C29" s="7">
        <v>172186606331</v>
      </c>
      <c r="D29" s="7">
        <f>-1*Table7[[#This Row],[-148402357020.0000]]</f>
        <v>174594834474</v>
      </c>
      <c r="E29" s="7">
        <v>-174594834474</v>
      </c>
      <c r="F29" s="7">
        <f>Table7[[#This Row],[134219367501.0000]]-Table7[[#This Row],[Column1]]</f>
        <v>-2408228143</v>
      </c>
      <c r="G29" s="7">
        <v>5719136</v>
      </c>
      <c r="H29" s="7">
        <v>172186606331</v>
      </c>
      <c r="I29" s="7">
        <f>-1*Table7[[#This Row],[-158421166302.0000]]</f>
        <v>205924555936</v>
      </c>
      <c r="J29" s="7">
        <v>-205924555936</v>
      </c>
      <c r="K29" s="7">
        <f>Table7[[#This Row],[Column7]]-Table7[[#This Row],[Column2]]</f>
        <v>-33737949605</v>
      </c>
    </row>
    <row r="30" spans="1:11" ht="23.1" customHeight="1" x14ac:dyDescent="0.6">
      <c r="A30" s="6" t="s">
        <v>217</v>
      </c>
      <c r="B30" s="7">
        <v>2411225560</v>
      </c>
      <c r="C30" s="7">
        <v>7189628797269</v>
      </c>
      <c r="D30" s="7">
        <f>-1*Table7[[#This Row],[-148402357020.0000]]</f>
        <v>7876949959438</v>
      </c>
      <c r="E30" s="7">
        <v>-7876949959438</v>
      </c>
      <c r="F30" s="7">
        <f>Table7[[#This Row],[134219367501.0000]]-Table7[[#This Row],[Column1]]</f>
        <v>-687321162169</v>
      </c>
      <c r="G30" s="7">
        <v>2411225560</v>
      </c>
      <c r="H30" s="7">
        <v>7189628797269</v>
      </c>
      <c r="I30" s="7">
        <f>-1*Table7[[#This Row],[-158421166302.0000]]</f>
        <v>9323797925518</v>
      </c>
      <c r="J30" s="7">
        <v>-9323797925518</v>
      </c>
      <c r="K30" s="7">
        <f>Table7[[#This Row],[Column7]]-Table7[[#This Row],[Column2]]</f>
        <v>-2134169128249</v>
      </c>
    </row>
    <row r="31" spans="1:11" ht="23.1" customHeight="1" x14ac:dyDescent="0.6">
      <c r="A31" s="6" t="s">
        <v>218</v>
      </c>
      <c r="B31" s="7">
        <v>30284332</v>
      </c>
      <c r="C31" s="7">
        <v>362227951419</v>
      </c>
      <c r="D31" s="7">
        <f>-1*Table7[[#This Row],[-148402357020.0000]]</f>
        <v>383739077266</v>
      </c>
      <c r="E31" s="7">
        <v>-383739077266</v>
      </c>
      <c r="F31" s="7">
        <f>Table7[[#This Row],[134219367501.0000]]-Table7[[#This Row],[Column1]]</f>
        <v>-21511125847</v>
      </c>
      <c r="G31" s="7">
        <v>30284332</v>
      </c>
      <c r="H31" s="7">
        <v>362227951419</v>
      </c>
      <c r="I31" s="7">
        <f>-1*Table7[[#This Row],[-158421166302.0000]]</f>
        <v>393278278959</v>
      </c>
      <c r="J31" s="7">
        <v>-393278278959</v>
      </c>
      <c r="K31" s="7">
        <f>Table7[[#This Row],[Column7]]-Table7[[#This Row],[Column2]]</f>
        <v>-31050327540</v>
      </c>
    </row>
    <row r="32" spans="1:11" ht="23.1" customHeight="1" x14ac:dyDescent="0.6">
      <c r="A32" s="6" t="s">
        <v>219</v>
      </c>
      <c r="B32" s="7">
        <v>14352016</v>
      </c>
      <c r="C32" s="7">
        <v>188585576354</v>
      </c>
      <c r="D32" s="7">
        <f>-1*Table7[[#This Row],[-148402357020.0000]]</f>
        <v>237776868992</v>
      </c>
      <c r="E32" s="7">
        <v>-237776868992</v>
      </c>
      <c r="F32" s="7">
        <f>Table7[[#This Row],[134219367501.0000]]-Table7[[#This Row],[Column1]]</f>
        <v>-49191292638</v>
      </c>
      <c r="G32" s="7">
        <v>14352016</v>
      </c>
      <c r="H32" s="7">
        <v>188585576354</v>
      </c>
      <c r="I32" s="7">
        <f>-1*Table7[[#This Row],[-158421166302.0000]]</f>
        <v>193145266403</v>
      </c>
      <c r="J32" s="7">
        <v>-193145266403</v>
      </c>
      <c r="K32" s="7">
        <f>Table7[[#This Row],[Column7]]-Table7[[#This Row],[Column2]]</f>
        <v>-4559690049</v>
      </c>
    </row>
    <row r="33" spans="1:11" ht="23.1" customHeight="1" x14ac:dyDescent="0.6">
      <c r="A33" s="6" t="s">
        <v>220</v>
      </c>
      <c r="B33" s="7">
        <v>7141057</v>
      </c>
      <c r="C33" s="7">
        <v>125087590338</v>
      </c>
      <c r="D33" s="7">
        <f>-1*Table7[[#This Row],[-148402357020.0000]]</f>
        <v>107898066014</v>
      </c>
      <c r="E33" s="7">
        <v>-107898066014</v>
      </c>
      <c r="F33" s="7">
        <f>Table7[[#This Row],[134219367501.0000]]-Table7[[#This Row],[Column1]]</f>
        <v>17189524324</v>
      </c>
      <c r="G33" s="7">
        <v>7141057</v>
      </c>
      <c r="H33" s="7">
        <v>125087590338</v>
      </c>
      <c r="I33" s="7">
        <f>-1*Table7[[#This Row],[-158421166302.0000]]</f>
        <v>151110940803</v>
      </c>
      <c r="J33" s="7">
        <v>-151110940803</v>
      </c>
      <c r="K33" s="7">
        <f>Table7[[#This Row],[Column7]]-Table7[[#This Row],[Column2]]</f>
        <v>-26023350465</v>
      </c>
    </row>
    <row r="34" spans="1:11" ht="23.1" customHeight="1" x14ac:dyDescent="0.6">
      <c r="A34" s="6" t="s">
        <v>221</v>
      </c>
      <c r="B34" s="7">
        <v>2425574</v>
      </c>
      <c r="C34" s="7">
        <v>87496673355</v>
      </c>
      <c r="D34" s="7">
        <f>-1*Table7[[#This Row],[-148402357020.0000]]</f>
        <v>95563133130</v>
      </c>
      <c r="E34" s="7">
        <v>-95563133130</v>
      </c>
      <c r="F34" s="7">
        <f>Table7[[#This Row],[134219367501.0000]]-Table7[[#This Row],[Column1]]</f>
        <v>-8066459775</v>
      </c>
      <c r="G34" s="7">
        <v>2425574</v>
      </c>
      <c r="H34" s="7">
        <v>87496673355</v>
      </c>
      <c r="I34" s="7">
        <f>-1*Table7[[#This Row],[-158421166302.0000]]</f>
        <v>67657576571</v>
      </c>
      <c r="J34" s="7">
        <v>-67657576571</v>
      </c>
      <c r="K34" s="7">
        <f>Table7[[#This Row],[Column7]]-Table7[[#This Row],[Column2]]</f>
        <v>19839096784</v>
      </c>
    </row>
    <row r="35" spans="1:11" ht="23.1" customHeight="1" x14ac:dyDescent="0.6">
      <c r="A35" s="6" t="s">
        <v>222</v>
      </c>
      <c r="B35" s="7">
        <v>135221863</v>
      </c>
      <c r="C35" s="7">
        <v>1867345884391</v>
      </c>
      <c r="D35" s="7">
        <f>-1*Table7[[#This Row],[-148402357020.0000]]</f>
        <v>2255599120826</v>
      </c>
      <c r="E35" s="7">
        <v>-2255599120826</v>
      </c>
      <c r="F35" s="7">
        <f>Table7[[#This Row],[134219367501.0000]]-Table7[[#This Row],[Column1]]</f>
        <v>-388253236435</v>
      </c>
      <c r="G35" s="7">
        <v>135221863</v>
      </c>
      <c r="H35" s="7">
        <v>1867345884391</v>
      </c>
      <c r="I35" s="7">
        <f>-1*Table7[[#This Row],[-158421166302.0000]]</f>
        <v>2159239309870</v>
      </c>
      <c r="J35" s="7">
        <v>-2159239309870</v>
      </c>
      <c r="K35" s="7">
        <f>Table7[[#This Row],[Column7]]-Table7[[#This Row],[Column2]]</f>
        <v>-291893425479</v>
      </c>
    </row>
    <row r="36" spans="1:11" ht="23.1" customHeight="1" x14ac:dyDescent="0.6">
      <c r="A36" s="6" t="s">
        <v>223</v>
      </c>
      <c r="B36" s="7">
        <v>14907574</v>
      </c>
      <c r="C36" s="7">
        <v>205568170567</v>
      </c>
      <c r="D36" s="7">
        <f>-1*Table7[[#This Row],[-148402357020.0000]]</f>
        <v>207747059717</v>
      </c>
      <c r="E36" s="7">
        <v>-207747059717</v>
      </c>
      <c r="F36" s="7">
        <f>Table7[[#This Row],[134219367501.0000]]-Table7[[#This Row],[Column1]]</f>
        <v>-2178889150</v>
      </c>
      <c r="G36" s="7">
        <v>14907574</v>
      </c>
      <c r="H36" s="7">
        <v>205568170567</v>
      </c>
      <c r="I36" s="7">
        <f>-1*Table7[[#This Row],[-158421166302.0000]]</f>
        <v>210350295585</v>
      </c>
      <c r="J36" s="7">
        <v>-210350295585</v>
      </c>
      <c r="K36" s="7">
        <f>Table7[[#This Row],[Column7]]-Table7[[#This Row],[Column2]]</f>
        <v>-4782125018</v>
      </c>
    </row>
    <row r="37" spans="1:11" ht="23.1" customHeight="1" x14ac:dyDescent="0.6">
      <c r="A37" s="6" t="s">
        <v>224</v>
      </c>
      <c r="B37" s="7">
        <v>21134727</v>
      </c>
      <c r="C37" s="7">
        <v>274542639901</v>
      </c>
      <c r="D37" s="7">
        <f>-1*Table7[[#This Row],[-148402357020.0000]]</f>
        <v>291088211212</v>
      </c>
      <c r="E37" s="7">
        <v>-291088211212</v>
      </c>
      <c r="F37" s="7">
        <f>Table7[[#This Row],[134219367501.0000]]-Table7[[#This Row],[Column1]]</f>
        <v>-16545571311</v>
      </c>
      <c r="G37" s="7">
        <v>21134727</v>
      </c>
      <c r="H37" s="7">
        <v>274542639901</v>
      </c>
      <c r="I37" s="7">
        <f>-1*Table7[[#This Row],[-158421166302.0000]]</f>
        <v>326654706673</v>
      </c>
      <c r="J37" s="7">
        <v>-326654706673</v>
      </c>
      <c r="K37" s="7">
        <f>Table7[[#This Row],[Column7]]-Table7[[#This Row],[Column2]]</f>
        <v>-52112066772</v>
      </c>
    </row>
    <row r="38" spans="1:11" ht="23.1" customHeight="1" x14ac:dyDescent="0.6">
      <c r="A38" s="6" t="s">
        <v>225</v>
      </c>
      <c r="B38" s="7">
        <v>577021570</v>
      </c>
      <c r="C38" s="7">
        <v>4566537626167</v>
      </c>
      <c r="D38" s="7">
        <f>-1*Table7[[#This Row],[-148402357020.0000]]</f>
        <v>4710055392368</v>
      </c>
      <c r="E38" s="7">
        <v>-4710055392368</v>
      </c>
      <c r="F38" s="7">
        <f>Table7[[#This Row],[134219367501.0000]]-Table7[[#This Row],[Column1]]</f>
        <v>-143517766201</v>
      </c>
      <c r="G38" s="7">
        <v>577021570</v>
      </c>
      <c r="H38" s="7">
        <v>4566537626167</v>
      </c>
      <c r="I38" s="7">
        <f>-1*Table7[[#This Row],[-158421166302.0000]]</f>
        <v>4977515392726</v>
      </c>
      <c r="J38" s="7">
        <v>-4977515392726</v>
      </c>
      <c r="K38" s="7">
        <f>Table7[[#This Row],[Column7]]-Table7[[#This Row],[Column2]]</f>
        <v>-410977766559</v>
      </c>
    </row>
    <row r="39" spans="1:11" ht="23.1" customHeight="1" x14ac:dyDescent="0.6">
      <c r="A39" s="6" t="s">
        <v>226</v>
      </c>
      <c r="B39" s="7">
        <v>760856952</v>
      </c>
      <c r="C39" s="7">
        <v>7389908970968</v>
      </c>
      <c r="D39" s="7">
        <f>-1*Table7[[#This Row],[-148402357020.0000]]</f>
        <v>7670220411457</v>
      </c>
      <c r="E39" s="7">
        <v>-7670220411457</v>
      </c>
      <c r="F39" s="7">
        <f>Table7[[#This Row],[134219367501.0000]]-Table7[[#This Row],[Column1]]</f>
        <v>-280311440489</v>
      </c>
      <c r="G39" s="7">
        <v>760856952</v>
      </c>
      <c r="H39" s="7">
        <v>7389908970968</v>
      </c>
      <c r="I39" s="7">
        <f>-1*Table7[[#This Row],[-158421166302.0000]]</f>
        <v>8103220823166</v>
      </c>
      <c r="J39" s="7">
        <v>-8103220823166</v>
      </c>
      <c r="K39" s="7">
        <f>Table7[[#This Row],[Column7]]-Table7[[#This Row],[Column2]]</f>
        <v>-713311852198</v>
      </c>
    </row>
    <row r="40" spans="1:11" ht="23.1" customHeight="1" x14ac:dyDescent="0.6">
      <c r="A40" s="6" t="s">
        <v>227</v>
      </c>
      <c r="B40" s="7">
        <v>80823701</v>
      </c>
      <c r="C40" s="7">
        <v>115651577786</v>
      </c>
      <c r="D40" s="7">
        <f>-1*Table7[[#This Row],[-148402357020.0000]]</f>
        <v>126710640961</v>
      </c>
      <c r="E40" s="7">
        <v>-126710640961</v>
      </c>
      <c r="F40" s="7">
        <f>Table7[[#This Row],[134219367501.0000]]-Table7[[#This Row],[Column1]]</f>
        <v>-11059063175</v>
      </c>
      <c r="G40" s="7">
        <v>80823701</v>
      </c>
      <c r="H40" s="7">
        <v>115651577786</v>
      </c>
      <c r="I40" s="7">
        <f>-1*Table7[[#This Row],[-158421166302.0000]]</f>
        <v>151266085949</v>
      </c>
      <c r="J40" s="7">
        <v>-151266085949</v>
      </c>
      <c r="K40" s="7">
        <f>Table7[[#This Row],[Column7]]-Table7[[#This Row],[Column2]]</f>
        <v>-35614508163</v>
      </c>
    </row>
    <row r="41" spans="1:11" ht="23.1" customHeight="1" x14ac:dyDescent="0.6">
      <c r="A41" s="6" t="s">
        <v>228</v>
      </c>
      <c r="B41" s="7">
        <v>8364027</v>
      </c>
      <c r="C41" s="7">
        <v>161804497774</v>
      </c>
      <c r="D41" s="7">
        <f>-1*Table7[[#This Row],[-148402357020.0000]]</f>
        <v>191195448288</v>
      </c>
      <c r="E41" s="7">
        <v>-191195448288</v>
      </c>
      <c r="F41" s="7">
        <f>Table7[[#This Row],[134219367501.0000]]-Table7[[#This Row],[Column1]]</f>
        <v>-29390950514</v>
      </c>
      <c r="G41" s="7">
        <v>8364027</v>
      </c>
      <c r="H41" s="7">
        <v>161804497774</v>
      </c>
      <c r="I41" s="7">
        <f>-1*Table7[[#This Row],[-158421166302.0000]]</f>
        <v>181190465274</v>
      </c>
      <c r="J41" s="7">
        <v>-181190465274</v>
      </c>
      <c r="K41" s="7">
        <f>Table7[[#This Row],[Column7]]-Table7[[#This Row],[Column2]]</f>
        <v>-19385967500</v>
      </c>
    </row>
    <row r="42" spans="1:11" ht="23.1" customHeight="1" x14ac:dyDescent="0.6">
      <c r="A42" s="6" t="s">
        <v>229</v>
      </c>
      <c r="B42" s="7">
        <v>22539165</v>
      </c>
      <c r="C42" s="7">
        <v>213959334732</v>
      </c>
      <c r="D42" s="7">
        <f>-1*Table7[[#This Row],[-148402357020.0000]]</f>
        <v>213959334732</v>
      </c>
      <c r="E42" s="7">
        <v>-213959334732</v>
      </c>
      <c r="F42" s="7">
        <f>Table7[[#This Row],[134219367501.0000]]-Table7[[#This Row],[Column1]]</f>
        <v>0</v>
      </c>
      <c r="G42" s="7">
        <v>22539165</v>
      </c>
      <c r="H42" s="7">
        <v>213959334732</v>
      </c>
      <c r="I42" s="7">
        <f>-1*Table7[[#This Row],[-158421166302.0000]]</f>
        <v>163268907426</v>
      </c>
      <c r="J42" s="7">
        <v>-163268907426</v>
      </c>
      <c r="K42" s="7">
        <f>Table7[[#This Row],[Column7]]-Table7[[#This Row],[Column2]]</f>
        <v>50690427306</v>
      </c>
    </row>
    <row r="43" spans="1:11" ht="23.1" customHeight="1" x14ac:dyDescent="0.6">
      <c r="A43" s="6" t="s">
        <v>230</v>
      </c>
      <c r="B43" s="7">
        <v>4321577</v>
      </c>
      <c r="C43" s="7">
        <v>69610876739</v>
      </c>
      <c r="D43" s="7">
        <f>-1*Table7[[#This Row],[-148402357020.0000]]</f>
        <v>76239153648</v>
      </c>
      <c r="E43" s="7">
        <v>-76239153648</v>
      </c>
      <c r="F43" s="7">
        <f>Table7[[#This Row],[134219367501.0000]]-Table7[[#This Row],[Column1]]</f>
        <v>-6628276909</v>
      </c>
      <c r="G43" s="7">
        <v>4321577</v>
      </c>
      <c r="H43" s="7">
        <v>69610876739</v>
      </c>
      <c r="I43" s="7">
        <f>-1*Table7[[#This Row],[-158421166302.0000]]</f>
        <v>76820228130</v>
      </c>
      <c r="J43" s="7">
        <v>-76820228130</v>
      </c>
      <c r="K43" s="7">
        <f>Table7[[#This Row],[Column7]]-Table7[[#This Row],[Column2]]</f>
        <v>-7209351391</v>
      </c>
    </row>
    <row r="44" spans="1:11" ht="23.1" customHeight="1" x14ac:dyDescent="0.6">
      <c r="A44" s="6" t="s">
        <v>231</v>
      </c>
      <c r="B44" s="7">
        <v>8449</v>
      </c>
      <c r="C44" s="7">
        <v>443235388</v>
      </c>
      <c r="D44" s="7">
        <f>-1*Table7[[#This Row],[-148402357020.0000]]</f>
        <v>440054826</v>
      </c>
      <c r="E44" s="7">
        <v>-440054826</v>
      </c>
      <c r="F44" s="7">
        <f>Table7[[#This Row],[134219367501.0000]]-Table7[[#This Row],[Column1]]</f>
        <v>3180562</v>
      </c>
      <c r="G44" s="7">
        <v>8449</v>
      </c>
      <c r="H44" s="7">
        <v>443235388</v>
      </c>
      <c r="I44" s="7">
        <f>-1*Table7[[#This Row],[-158421166302.0000]]</f>
        <v>439458238</v>
      </c>
      <c r="J44" s="7">
        <v>-439458238</v>
      </c>
      <c r="K44" s="7">
        <f>Table7[[#This Row],[Column7]]-Table7[[#This Row],[Column2]]</f>
        <v>3777150</v>
      </c>
    </row>
    <row r="45" spans="1:11" ht="23.1" customHeight="1" x14ac:dyDescent="0.6">
      <c r="A45" s="6" t="s">
        <v>232</v>
      </c>
      <c r="B45" s="7">
        <v>12141829</v>
      </c>
      <c r="C45" s="7">
        <v>128969550865</v>
      </c>
      <c r="D45" s="7">
        <f>-1*Table7[[#This Row],[-148402357020.0000]]</f>
        <v>131060556751</v>
      </c>
      <c r="E45" s="7">
        <v>-131060556751</v>
      </c>
      <c r="F45" s="7">
        <f>Table7[[#This Row],[134219367501.0000]]-Table7[[#This Row],[Column1]]</f>
        <v>-2091005886</v>
      </c>
      <c r="G45" s="7">
        <v>12141829</v>
      </c>
      <c r="H45" s="7">
        <v>128969550865</v>
      </c>
      <c r="I45" s="7">
        <f>-1*Table7[[#This Row],[-158421166302.0000]]</f>
        <v>137527023983</v>
      </c>
      <c r="J45" s="7">
        <v>-137527023983</v>
      </c>
      <c r="K45" s="7">
        <f>Table7[[#This Row],[Column7]]-Table7[[#This Row],[Column2]]</f>
        <v>-8557473118</v>
      </c>
    </row>
    <row r="46" spans="1:11" ht="23.1" customHeight="1" x14ac:dyDescent="0.6">
      <c r="A46" s="6" t="s">
        <v>233</v>
      </c>
      <c r="B46" s="7">
        <v>19893734</v>
      </c>
      <c r="C46" s="7">
        <v>177913602124</v>
      </c>
      <c r="D46" s="7">
        <f>-1*Table7[[#This Row],[-148402357020.0000]]</f>
        <v>202307712348</v>
      </c>
      <c r="E46" s="7">
        <v>-202307712348</v>
      </c>
      <c r="F46" s="7">
        <f>Table7[[#This Row],[134219367501.0000]]-Table7[[#This Row],[Column1]]</f>
        <v>-24394110224</v>
      </c>
      <c r="G46" s="7">
        <v>19893734</v>
      </c>
      <c r="H46" s="7">
        <v>177913602124</v>
      </c>
      <c r="I46" s="7">
        <f>-1*Table7[[#This Row],[-158421166302.0000]]</f>
        <v>210801263274</v>
      </c>
      <c r="J46" s="7">
        <v>-210801263274</v>
      </c>
      <c r="K46" s="7">
        <f>Table7[[#This Row],[Column7]]-Table7[[#This Row],[Column2]]</f>
        <v>-32887661150</v>
      </c>
    </row>
    <row r="47" spans="1:11" ht="23.1" customHeight="1" x14ac:dyDescent="0.6">
      <c r="A47" s="6" t="s">
        <v>234</v>
      </c>
      <c r="B47" s="7">
        <v>3132559</v>
      </c>
      <c r="C47" s="7">
        <v>37374328368</v>
      </c>
      <c r="D47" s="7">
        <f>-1*Table7[[#This Row],[-148402357020.0000]]</f>
        <v>36583321643</v>
      </c>
      <c r="E47" s="7">
        <v>-36583321643</v>
      </c>
      <c r="F47" s="7">
        <f>Table7[[#This Row],[134219367501.0000]]-Table7[[#This Row],[Column1]]</f>
        <v>791006725</v>
      </c>
      <c r="G47" s="7">
        <v>3132559</v>
      </c>
      <c r="H47" s="7">
        <v>37374328368</v>
      </c>
      <c r="I47" s="7">
        <f>-1*Table7[[#This Row],[-158421166302.0000]]</f>
        <v>34913138791</v>
      </c>
      <c r="J47" s="7">
        <v>-34913138791</v>
      </c>
      <c r="K47" s="7">
        <f>Table7[[#This Row],[Column7]]-Table7[[#This Row],[Column2]]</f>
        <v>2461189577</v>
      </c>
    </row>
    <row r="48" spans="1:11" ht="23.1" customHeight="1" x14ac:dyDescent="0.6">
      <c r="A48" s="6" t="s">
        <v>235</v>
      </c>
      <c r="B48" s="7">
        <v>9755233</v>
      </c>
      <c r="C48" s="7">
        <v>444500547450</v>
      </c>
      <c r="D48" s="7">
        <f>-1*Table7[[#This Row],[-148402357020.0000]]</f>
        <v>455522428341</v>
      </c>
      <c r="E48" s="7">
        <v>-455522428341</v>
      </c>
      <c r="F48" s="7">
        <f>Table7[[#This Row],[134219367501.0000]]-Table7[[#This Row],[Column1]]</f>
        <v>-11021880891</v>
      </c>
      <c r="G48" s="7">
        <v>9755233</v>
      </c>
      <c r="H48" s="7">
        <v>444500547450</v>
      </c>
      <c r="I48" s="7">
        <f>-1*Table7[[#This Row],[-158421166302.0000]]</f>
        <v>414920909956</v>
      </c>
      <c r="J48" s="7">
        <v>-414920909956</v>
      </c>
      <c r="K48" s="7">
        <f>Table7[[#This Row],[Column7]]-Table7[[#This Row],[Column2]]</f>
        <v>29579637494</v>
      </c>
    </row>
    <row r="49" spans="1:11" ht="23.1" customHeight="1" x14ac:dyDescent="0.6">
      <c r="A49" s="6" t="s">
        <v>236</v>
      </c>
      <c r="B49" s="7">
        <v>42307776</v>
      </c>
      <c r="C49" s="7">
        <v>403309434744</v>
      </c>
      <c r="D49" s="7">
        <f>-1*Table7[[#This Row],[-148402357020.0000]]</f>
        <v>449174561530</v>
      </c>
      <c r="E49" s="7">
        <v>-449174561530</v>
      </c>
      <c r="F49" s="7">
        <f>Table7[[#This Row],[134219367501.0000]]-Table7[[#This Row],[Column1]]</f>
        <v>-45865126786</v>
      </c>
      <c r="G49" s="7">
        <v>42307776</v>
      </c>
      <c r="H49" s="7">
        <v>403309434744</v>
      </c>
      <c r="I49" s="7">
        <f>-1*Table7[[#This Row],[-158421166302.0000]]</f>
        <v>481788932662</v>
      </c>
      <c r="J49" s="7">
        <v>-481788932662</v>
      </c>
      <c r="K49" s="7">
        <f>Table7[[#This Row],[Column7]]-Table7[[#This Row],[Column2]]</f>
        <v>-78479497918</v>
      </c>
    </row>
    <row r="50" spans="1:11" ht="23.1" customHeight="1" x14ac:dyDescent="0.6">
      <c r="A50" s="6" t="s">
        <v>237</v>
      </c>
      <c r="B50" s="7">
        <v>1925767</v>
      </c>
      <c r="C50" s="7">
        <v>38293638002</v>
      </c>
      <c r="D50" s="7">
        <f>-1*Table7[[#This Row],[-148402357020.0000]]</f>
        <v>5800645911</v>
      </c>
      <c r="E50" s="7">
        <v>-5800645911</v>
      </c>
      <c r="F50" s="7">
        <f>Table7[[#This Row],[134219367501.0000]]-Table7[[#This Row],[Column1]]</f>
        <v>32492992091</v>
      </c>
      <c r="G50" s="7">
        <v>1925767</v>
      </c>
      <c r="H50" s="7">
        <v>38293638002</v>
      </c>
      <c r="I50" s="7">
        <f>-1*Table7[[#This Row],[-158421166302.0000]]</f>
        <v>40182317188</v>
      </c>
      <c r="J50" s="7">
        <v>-40182317188</v>
      </c>
      <c r="K50" s="7">
        <f>Table7[[#This Row],[Column7]]-Table7[[#This Row],[Column2]]</f>
        <v>-1888679186</v>
      </c>
    </row>
    <row r="51" spans="1:11" ht="23.1" customHeight="1" x14ac:dyDescent="0.6">
      <c r="A51" s="6" t="s">
        <v>238</v>
      </c>
      <c r="B51" s="7">
        <v>1067108</v>
      </c>
      <c r="C51" s="7">
        <v>46010715462</v>
      </c>
      <c r="D51" s="7">
        <f>-1*Table7[[#This Row],[-148402357020.0000]]</f>
        <v>46254198312</v>
      </c>
      <c r="E51" s="7">
        <v>-46254198312</v>
      </c>
      <c r="F51" s="7">
        <f>Table7[[#This Row],[134219367501.0000]]-Table7[[#This Row],[Column1]]</f>
        <v>-243482850</v>
      </c>
      <c r="G51" s="7">
        <v>1067108</v>
      </c>
      <c r="H51" s="7">
        <v>46010715462</v>
      </c>
      <c r="I51" s="7">
        <f>-1*Table7[[#This Row],[-158421166302.0000]]</f>
        <v>40152733807</v>
      </c>
      <c r="J51" s="7">
        <v>-40152733807</v>
      </c>
      <c r="K51" s="7">
        <f>Table7[[#This Row],[Column7]]-Table7[[#This Row],[Column2]]</f>
        <v>5857981655</v>
      </c>
    </row>
    <row r="52" spans="1:11" ht="23.1" customHeight="1" x14ac:dyDescent="0.6">
      <c r="A52" s="6" t="s">
        <v>239</v>
      </c>
      <c r="B52" s="7">
        <v>3244104</v>
      </c>
      <c r="C52" s="7">
        <v>122371852658</v>
      </c>
      <c r="D52" s="7">
        <f>-1*Table7[[#This Row],[-148402357020.0000]]</f>
        <v>121793960623</v>
      </c>
      <c r="E52" s="7">
        <v>-121793960623</v>
      </c>
      <c r="F52" s="7">
        <f>Table7[[#This Row],[134219367501.0000]]-Table7[[#This Row],[Column1]]</f>
        <v>577892035</v>
      </c>
      <c r="G52" s="7">
        <v>3244104</v>
      </c>
      <c r="H52" s="7">
        <v>122371852658</v>
      </c>
      <c r="I52" s="7">
        <f>-1*Table7[[#This Row],[-158421166302.0000]]</f>
        <v>102426152897</v>
      </c>
      <c r="J52" s="7">
        <v>-102426152897</v>
      </c>
      <c r="K52" s="7">
        <f>Table7[[#This Row],[Column7]]-Table7[[#This Row],[Column2]]</f>
        <v>19945699761</v>
      </c>
    </row>
    <row r="53" spans="1:11" ht="23.1" customHeight="1" x14ac:dyDescent="0.6">
      <c r="A53" s="6" t="s">
        <v>240</v>
      </c>
      <c r="B53" s="7">
        <v>14387395</v>
      </c>
      <c r="C53" s="7">
        <v>130600511532</v>
      </c>
      <c r="D53" s="7">
        <f>-1*Table7[[#This Row],[-148402357020.0000]]</f>
        <v>125569628581</v>
      </c>
      <c r="E53" s="7">
        <v>-125569628581</v>
      </c>
      <c r="F53" s="7">
        <f>Table7[[#This Row],[134219367501.0000]]-Table7[[#This Row],[Column1]]</f>
        <v>5030882951</v>
      </c>
      <c r="G53" s="7">
        <v>14387395</v>
      </c>
      <c r="H53" s="7">
        <v>130600511532</v>
      </c>
      <c r="I53" s="7">
        <f>-1*Table7[[#This Row],[-158421166302.0000]]</f>
        <v>119285541670</v>
      </c>
      <c r="J53" s="7">
        <v>-119285541670</v>
      </c>
      <c r="K53" s="7">
        <f>Table7[[#This Row],[Column7]]-Table7[[#This Row],[Column2]]</f>
        <v>11314969862</v>
      </c>
    </row>
    <row r="54" spans="1:11" ht="23.1" customHeight="1" x14ac:dyDescent="0.6">
      <c r="A54" s="6" t="s">
        <v>241</v>
      </c>
      <c r="B54" s="7">
        <v>298574797</v>
      </c>
      <c r="C54" s="7">
        <v>4178431638968</v>
      </c>
      <c r="D54" s="7">
        <f>-1*Table7[[#This Row],[-148402357020.0000]]</f>
        <v>4297242154902</v>
      </c>
      <c r="E54" s="7">
        <v>-4297242154902</v>
      </c>
      <c r="F54" s="7">
        <f>Table7[[#This Row],[134219367501.0000]]-Table7[[#This Row],[Column1]]</f>
        <v>-118810515934</v>
      </c>
      <c r="G54" s="7">
        <v>298574797</v>
      </c>
      <c r="H54" s="7">
        <v>4178431638968</v>
      </c>
      <c r="I54" s="7">
        <f>-1*Table7[[#This Row],[-158421166302.0000]]</f>
        <v>4981514925148</v>
      </c>
      <c r="J54" s="7">
        <v>-4981514925148</v>
      </c>
      <c r="K54" s="7">
        <f>Table7[[#This Row],[Column7]]-Table7[[#This Row],[Column2]]</f>
        <v>-803083286180</v>
      </c>
    </row>
    <row r="55" spans="1:11" ht="23.1" customHeight="1" x14ac:dyDescent="0.6">
      <c r="A55" s="6" t="s">
        <v>242</v>
      </c>
      <c r="B55" s="7">
        <v>16210488627</v>
      </c>
      <c r="C55" s="7">
        <v>14157199405036</v>
      </c>
      <c r="D55" s="7">
        <f>-1*Table7[[#This Row],[-148402357020.0000]]</f>
        <v>14765672142528.998</v>
      </c>
      <c r="E55" s="7">
        <v>-14765672142528.998</v>
      </c>
      <c r="F55" s="7">
        <f>Table7[[#This Row],[134219367501.0000]]-Table7[[#This Row],[Column1]]</f>
        <v>-608472737492.99805</v>
      </c>
      <c r="G55" s="7">
        <v>16210488627</v>
      </c>
      <c r="H55" s="7">
        <v>14157199405036</v>
      </c>
      <c r="I55" s="7">
        <f>-1*Table7[[#This Row],[-158421166302.0000]]</f>
        <v>15411851462132.998</v>
      </c>
      <c r="J55" s="7">
        <v>-15411851462132.998</v>
      </c>
      <c r="K55" s="7">
        <f>Table7[[#This Row],[Column7]]-Table7[[#This Row],[Column2]]</f>
        <v>-1254652057096.998</v>
      </c>
    </row>
    <row r="56" spans="1:11" ht="23.1" customHeight="1" x14ac:dyDescent="0.6">
      <c r="A56" s="6" t="s">
        <v>243</v>
      </c>
      <c r="B56" s="7">
        <v>21131998</v>
      </c>
      <c r="C56" s="7">
        <v>693447393463</v>
      </c>
      <c r="D56" s="7">
        <f>-1*Table7[[#This Row],[-148402357020.0000]]</f>
        <v>695648129272</v>
      </c>
      <c r="E56" s="7">
        <v>-695648129272</v>
      </c>
      <c r="F56" s="7">
        <f>Table7[[#This Row],[134219367501.0000]]-Table7[[#This Row],[Column1]]</f>
        <v>-2200735809</v>
      </c>
      <c r="G56" s="7">
        <v>21131998</v>
      </c>
      <c r="H56" s="7">
        <v>693447393463</v>
      </c>
      <c r="I56" s="7">
        <f>-1*Table7[[#This Row],[-158421166302.0000]]</f>
        <v>603887225218</v>
      </c>
      <c r="J56" s="7">
        <v>-603887225218</v>
      </c>
      <c r="K56" s="7">
        <f>Table7[[#This Row],[Column7]]-Table7[[#This Row],[Column2]]</f>
        <v>89560168245</v>
      </c>
    </row>
    <row r="57" spans="1:11" ht="23.1" customHeight="1" x14ac:dyDescent="0.6">
      <c r="A57" s="6" t="s">
        <v>244</v>
      </c>
      <c r="B57" s="7">
        <v>2295798</v>
      </c>
      <c r="C57" s="7">
        <v>26679838643</v>
      </c>
      <c r="D57" s="7">
        <f>-1*Table7[[#This Row],[-148402357020.0000]]</f>
        <v>26489732218</v>
      </c>
      <c r="E57" s="7">
        <v>-26489732218</v>
      </c>
      <c r="F57" s="7">
        <f>Table7[[#This Row],[134219367501.0000]]-Table7[[#This Row],[Column1]]</f>
        <v>190106425</v>
      </c>
      <c r="G57" s="7">
        <v>2295798</v>
      </c>
      <c r="H57" s="7">
        <v>26679838643</v>
      </c>
      <c r="I57" s="7">
        <f>-1*Table7[[#This Row],[-158421166302.0000]]</f>
        <v>27909152163</v>
      </c>
      <c r="J57" s="7">
        <v>-27909152163</v>
      </c>
      <c r="K57" s="7">
        <f>Table7[[#This Row],[Column7]]-Table7[[#This Row],[Column2]]</f>
        <v>-1229313520</v>
      </c>
    </row>
    <row r="58" spans="1:11" ht="23.1" customHeight="1" x14ac:dyDescent="0.6">
      <c r="A58" s="6" t="s">
        <v>245</v>
      </c>
      <c r="B58" s="7">
        <v>106121302</v>
      </c>
      <c r="C58" s="7">
        <v>887560238915</v>
      </c>
      <c r="D58" s="7">
        <f>-1*Table7[[#This Row],[-148402357020.0000]]</f>
        <v>901175542668</v>
      </c>
      <c r="E58" s="7">
        <v>-901175542668</v>
      </c>
      <c r="F58" s="7">
        <f>Table7[[#This Row],[134219367501.0000]]-Table7[[#This Row],[Column1]]</f>
        <v>-13615303753</v>
      </c>
      <c r="G58" s="7">
        <v>106121302</v>
      </c>
      <c r="H58" s="7">
        <v>887560238915</v>
      </c>
      <c r="I58" s="7">
        <f>-1*Table7[[#This Row],[-158421166302.0000]]</f>
        <v>956933134175</v>
      </c>
      <c r="J58" s="7">
        <v>-956933134175</v>
      </c>
      <c r="K58" s="7">
        <f>Table7[[#This Row],[Column7]]-Table7[[#This Row],[Column2]]</f>
        <v>-69372895260</v>
      </c>
    </row>
    <row r="59" spans="1:11" ht="23.1" customHeight="1" x14ac:dyDescent="0.6">
      <c r="A59" s="6" t="s">
        <v>246</v>
      </c>
      <c r="B59" s="7">
        <v>12617006</v>
      </c>
      <c r="C59" s="7">
        <v>132756101808</v>
      </c>
      <c r="D59" s="7">
        <f>-1*Table7[[#This Row],[-148402357020.0000]]</f>
        <v>150572485812</v>
      </c>
      <c r="E59" s="7">
        <v>-150572485812</v>
      </c>
      <c r="F59" s="7">
        <f>Table7[[#This Row],[134219367501.0000]]-Table7[[#This Row],[Column1]]</f>
        <v>-17816384004</v>
      </c>
      <c r="G59" s="7">
        <v>12617006</v>
      </c>
      <c r="H59" s="7">
        <v>132756101808</v>
      </c>
      <c r="I59" s="7">
        <f>-1*Table7[[#This Row],[-158421166302.0000]]</f>
        <v>144704128923</v>
      </c>
      <c r="J59" s="7">
        <v>-144704128923</v>
      </c>
      <c r="K59" s="7">
        <f>Table7[[#This Row],[Column7]]-Table7[[#This Row],[Column2]]</f>
        <v>-11948027115</v>
      </c>
    </row>
    <row r="60" spans="1:11" ht="23.1" customHeight="1" x14ac:dyDescent="0.6">
      <c r="A60" s="6" t="s">
        <v>247</v>
      </c>
      <c r="B60" s="7">
        <v>573327</v>
      </c>
      <c r="C60" s="7">
        <v>43797537707</v>
      </c>
      <c r="D60" s="7">
        <f>-1*Table7[[#This Row],[-148402357020.0000]]</f>
        <v>43403238097</v>
      </c>
      <c r="E60" s="7">
        <v>-43403238097</v>
      </c>
      <c r="F60" s="7">
        <f>Table7[[#This Row],[134219367501.0000]]-Table7[[#This Row],[Column1]]</f>
        <v>394299610</v>
      </c>
      <c r="G60" s="7">
        <v>573327</v>
      </c>
      <c r="H60" s="7">
        <v>43797537707</v>
      </c>
      <c r="I60" s="7">
        <f>-1*Table7[[#This Row],[-158421166302.0000]]</f>
        <v>48359323254</v>
      </c>
      <c r="J60" s="7">
        <v>-48359323254</v>
      </c>
      <c r="K60" s="7">
        <f>Table7[[#This Row],[Column7]]-Table7[[#This Row],[Column2]]</f>
        <v>-4561785547</v>
      </c>
    </row>
    <row r="61" spans="1:11" ht="23.1" customHeight="1" x14ac:dyDescent="0.6">
      <c r="A61" s="6" t="s">
        <v>248</v>
      </c>
      <c r="B61" s="7">
        <v>8198869</v>
      </c>
      <c r="C61" s="7">
        <v>571846122599</v>
      </c>
      <c r="D61" s="7">
        <f>-1*Table7[[#This Row],[-148402357020.0000]]</f>
        <v>633447270879</v>
      </c>
      <c r="E61" s="7">
        <v>-633447270879</v>
      </c>
      <c r="F61" s="7">
        <f>Table7[[#This Row],[134219367501.0000]]-Table7[[#This Row],[Column1]]</f>
        <v>-61601148280</v>
      </c>
      <c r="G61" s="7">
        <v>8198869</v>
      </c>
      <c r="H61" s="7">
        <v>571846122599</v>
      </c>
      <c r="I61" s="7">
        <f>-1*Table7[[#This Row],[-158421166302.0000]]</f>
        <v>479473402883</v>
      </c>
      <c r="J61" s="7">
        <v>-479473402883</v>
      </c>
      <c r="K61" s="7">
        <f>Table7[[#This Row],[Column7]]-Table7[[#This Row],[Column2]]</f>
        <v>92372719716</v>
      </c>
    </row>
    <row r="62" spans="1:11" ht="23.1" customHeight="1" x14ac:dyDescent="0.6">
      <c r="A62" s="6" t="s">
        <v>249</v>
      </c>
      <c r="B62" s="7">
        <v>80297518</v>
      </c>
      <c r="C62" s="7">
        <v>1284586235102</v>
      </c>
      <c r="D62" s="7">
        <f>-1*Table7[[#This Row],[-148402357020.0000]]</f>
        <v>1365270881038</v>
      </c>
      <c r="E62" s="7">
        <v>-1365270881038</v>
      </c>
      <c r="F62" s="7">
        <f>Table7[[#This Row],[134219367501.0000]]-Table7[[#This Row],[Column1]]</f>
        <v>-80684645936</v>
      </c>
      <c r="G62" s="7">
        <v>80297518</v>
      </c>
      <c r="H62" s="7">
        <v>1284586235102</v>
      </c>
      <c r="I62" s="7">
        <f>-1*Table7[[#This Row],[-158421166302.0000]]</f>
        <v>1380194483648</v>
      </c>
      <c r="J62" s="7">
        <v>-1380194483648</v>
      </c>
      <c r="K62" s="7">
        <f>Table7[[#This Row],[Column7]]-Table7[[#This Row],[Column2]]</f>
        <v>-95608248546</v>
      </c>
    </row>
    <row r="63" spans="1:11" ht="23.1" customHeight="1" x14ac:dyDescent="0.6">
      <c r="A63" s="6" t="s">
        <v>250</v>
      </c>
      <c r="B63" s="7">
        <v>829235</v>
      </c>
      <c r="C63" s="7">
        <v>18917047163</v>
      </c>
      <c r="D63" s="7">
        <f>-1*Table7[[#This Row],[-148402357020.0000]]</f>
        <v>19461481013</v>
      </c>
      <c r="E63" s="7">
        <v>-19461481013</v>
      </c>
      <c r="F63" s="7">
        <f>Table7[[#This Row],[134219367501.0000]]-Table7[[#This Row],[Column1]]</f>
        <v>-544433850</v>
      </c>
      <c r="G63" s="7">
        <v>829235</v>
      </c>
      <c r="H63" s="7">
        <v>18917047163</v>
      </c>
      <c r="I63" s="7">
        <f>-1*Table7[[#This Row],[-158421166302.0000]]</f>
        <v>19282475061</v>
      </c>
      <c r="J63" s="7">
        <v>-19282475061</v>
      </c>
      <c r="K63" s="7">
        <f>Table7[[#This Row],[Column7]]-Table7[[#This Row],[Column2]]</f>
        <v>-365427898</v>
      </c>
    </row>
    <row r="64" spans="1:11" ht="23.1" customHeight="1" x14ac:dyDescent="0.6">
      <c r="A64" s="6" t="s">
        <v>251</v>
      </c>
      <c r="B64" s="7">
        <v>18469090</v>
      </c>
      <c r="C64" s="7">
        <v>196546319689</v>
      </c>
      <c r="D64" s="7">
        <f>-1*Table7[[#This Row],[-148402357020.0000]]</f>
        <v>209080374956</v>
      </c>
      <c r="E64" s="7">
        <v>-209080374956</v>
      </c>
      <c r="F64" s="7">
        <f>Table7[[#This Row],[134219367501.0000]]-Table7[[#This Row],[Column1]]</f>
        <v>-12534055267</v>
      </c>
      <c r="G64" s="7">
        <v>18469090</v>
      </c>
      <c r="H64" s="7">
        <v>196546319689</v>
      </c>
      <c r="I64" s="7">
        <f>-1*Table7[[#This Row],[-158421166302.0000]]</f>
        <v>211776649843</v>
      </c>
      <c r="J64" s="7">
        <v>-211776649843</v>
      </c>
      <c r="K64" s="7">
        <f>Table7[[#This Row],[Column7]]-Table7[[#This Row],[Column2]]</f>
        <v>-15230330154</v>
      </c>
    </row>
    <row r="65" spans="1:11" ht="23.1" customHeight="1" x14ac:dyDescent="0.6">
      <c r="A65" s="6" t="s">
        <v>252</v>
      </c>
      <c r="B65" s="7">
        <v>308236366</v>
      </c>
      <c r="C65" s="7">
        <v>490031351225</v>
      </c>
      <c r="D65" s="7">
        <f>-1*Table7[[#This Row],[-148402357020.0000]]</f>
        <v>545366706365</v>
      </c>
      <c r="E65" s="7">
        <v>-545366706365</v>
      </c>
      <c r="F65" s="7">
        <f>Table7[[#This Row],[134219367501.0000]]-Table7[[#This Row],[Column1]]</f>
        <v>-55335355140</v>
      </c>
      <c r="G65" s="7">
        <v>308236366</v>
      </c>
      <c r="H65" s="7">
        <v>490031351225</v>
      </c>
      <c r="I65" s="7">
        <f>-1*Table7[[#This Row],[-158421166302.0000]]</f>
        <v>660834635977</v>
      </c>
      <c r="J65" s="7">
        <v>-660834635977</v>
      </c>
      <c r="K65" s="7">
        <f>Table7[[#This Row],[Column7]]-Table7[[#This Row],[Column2]]</f>
        <v>-170803284752</v>
      </c>
    </row>
    <row r="66" spans="1:11" ht="23.1" customHeight="1" x14ac:dyDescent="0.6">
      <c r="A66" s="6" t="s">
        <v>253</v>
      </c>
      <c r="B66" s="7">
        <v>12050805</v>
      </c>
      <c r="C66" s="7">
        <v>205671320315</v>
      </c>
      <c r="D66" s="7">
        <f>-1*Table7[[#This Row],[-148402357020.0000]]</f>
        <v>226894439235</v>
      </c>
      <c r="E66" s="7">
        <v>-226894439235</v>
      </c>
      <c r="F66" s="7">
        <f>Table7[[#This Row],[134219367501.0000]]-Table7[[#This Row],[Column1]]</f>
        <v>-21223118920</v>
      </c>
      <c r="G66" s="7">
        <v>12050805</v>
      </c>
      <c r="H66" s="7">
        <v>205671320315</v>
      </c>
      <c r="I66" s="7">
        <f>-1*Table7[[#This Row],[-158421166302.0000]]</f>
        <v>240606816419</v>
      </c>
      <c r="J66" s="7">
        <v>-240606816419</v>
      </c>
      <c r="K66" s="7">
        <f>Table7[[#This Row],[Column7]]-Table7[[#This Row],[Column2]]</f>
        <v>-34935496104</v>
      </c>
    </row>
    <row r="67" spans="1:11" ht="23.1" customHeight="1" x14ac:dyDescent="0.6">
      <c r="A67" s="6" t="s">
        <v>254</v>
      </c>
      <c r="B67" s="7">
        <v>10911284</v>
      </c>
      <c r="C67" s="7">
        <v>1226477505306</v>
      </c>
      <c r="D67" s="7">
        <f>-1*Table7[[#This Row],[-148402357020.0000]]</f>
        <v>1265535387209</v>
      </c>
      <c r="E67" s="7">
        <v>-1265535387209</v>
      </c>
      <c r="F67" s="7">
        <f>Table7[[#This Row],[134219367501.0000]]-Table7[[#This Row],[Column1]]</f>
        <v>-39057881903</v>
      </c>
      <c r="G67" s="7">
        <v>10911284</v>
      </c>
      <c r="H67" s="7">
        <v>1226477505306</v>
      </c>
      <c r="I67" s="7">
        <f>-1*Table7[[#This Row],[-158421166302.0000]]</f>
        <v>1192547455249</v>
      </c>
      <c r="J67" s="7">
        <v>-1192547455249</v>
      </c>
      <c r="K67" s="7">
        <f>Table7[[#This Row],[Column7]]-Table7[[#This Row],[Column2]]</f>
        <v>33930050057</v>
      </c>
    </row>
    <row r="68" spans="1:11" ht="23.1" customHeight="1" x14ac:dyDescent="0.6">
      <c r="A68" s="6" t="s">
        <v>255</v>
      </c>
      <c r="B68" s="7">
        <v>6198239</v>
      </c>
      <c r="C68" s="7">
        <v>482475857561</v>
      </c>
      <c r="D68" s="7">
        <f>-1*Table7[[#This Row],[-148402357020.0000]]</f>
        <v>478318529640</v>
      </c>
      <c r="E68" s="7">
        <v>-478318529640</v>
      </c>
      <c r="F68" s="7">
        <f>Table7[[#This Row],[134219367501.0000]]-Table7[[#This Row],[Column1]]</f>
        <v>4157327921</v>
      </c>
      <c r="G68" s="7">
        <v>6198239</v>
      </c>
      <c r="H68" s="7">
        <v>482475857561</v>
      </c>
      <c r="I68" s="7">
        <f>-1*Table7[[#This Row],[-158421166302.0000]]</f>
        <v>518704935198</v>
      </c>
      <c r="J68" s="7">
        <v>-518704935198</v>
      </c>
      <c r="K68" s="7">
        <f>Table7[[#This Row],[Column7]]-Table7[[#This Row],[Column2]]</f>
        <v>-36229077637</v>
      </c>
    </row>
    <row r="69" spans="1:11" ht="23.1" customHeight="1" x14ac:dyDescent="0.6">
      <c r="A69" s="6" t="s">
        <v>256</v>
      </c>
      <c r="B69" s="7">
        <v>16918193</v>
      </c>
      <c r="C69" s="7">
        <v>223826637695</v>
      </c>
      <c r="D69" s="7">
        <f>-1*Table7[[#This Row],[-148402357020.0000]]</f>
        <v>233196204523</v>
      </c>
      <c r="E69" s="7">
        <v>-233196204523</v>
      </c>
      <c r="F69" s="7">
        <f>Table7[[#This Row],[134219367501.0000]]-Table7[[#This Row],[Column1]]</f>
        <v>-9369566828</v>
      </c>
      <c r="G69" s="7">
        <v>16918193</v>
      </c>
      <c r="H69" s="7">
        <v>223826637695</v>
      </c>
      <c r="I69" s="7">
        <f>-1*Table7[[#This Row],[-158421166302.0000]]</f>
        <v>283843661663</v>
      </c>
      <c r="J69" s="7">
        <v>-283843661663</v>
      </c>
      <c r="K69" s="7">
        <f>Table7[[#This Row],[Column7]]-Table7[[#This Row],[Column2]]</f>
        <v>-60017023968</v>
      </c>
    </row>
    <row r="70" spans="1:11" ht="23.1" customHeight="1" x14ac:dyDescent="0.6">
      <c r="A70" s="6" t="s">
        <v>257</v>
      </c>
      <c r="B70" s="7">
        <v>42857123</v>
      </c>
      <c r="C70" s="7">
        <v>90402628402</v>
      </c>
      <c r="D70" s="7">
        <f>-1*Table7[[#This Row],[-148402357020.0000]]</f>
        <v>94128364392</v>
      </c>
      <c r="E70" s="7">
        <v>-94128364392</v>
      </c>
      <c r="F70" s="7">
        <f>Table7[[#This Row],[134219367501.0000]]-Table7[[#This Row],[Column1]]</f>
        <v>-3725735990</v>
      </c>
      <c r="G70" s="7">
        <v>42857123</v>
      </c>
      <c r="H70" s="7">
        <v>90402628402</v>
      </c>
      <c r="I70" s="7">
        <f>-1*Table7[[#This Row],[-158421166302.0000]]</f>
        <v>110968298770</v>
      </c>
      <c r="J70" s="7">
        <v>-110968298770</v>
      </c>
      <c r="K70" s="7">
        <f>Table7[[#This Row],[Column7]]-Table7[[#This Row],[Column2]]</f>
        <v>-20565670368</v>
      </c>
    </row>
    <row r="71" spans="1:11" ht="23.1" customHeight="1" x14ac:dyDescent="0.6">
      <c r="A71" s="6" t="s">
        <v>258</v>
      </c>
      <c r="B71" s="7">
        <v>7225055</v>
      </c>
      <c r="C71" s="7">
        <v>158252841967</v>
      </c>
      <c r="D71" s="7">
        <f>-1*Table7[[#This Row],[-148402357020.0000]]</f>
        <v>164296832850</v>
      </c>
      <c r="E71" s="7">
        <v>-164296832850</v>
      </c>
      <c r="F71" s="7">
        <f>Table7[[#This Row],[134219367501.0000]]-Table7[[#This Row],[Column1]]</f>
        <v>-6043990883</v>
      </c>
      <c r="G71" s="7">
        <v>7225055</v>
      </c>
      <c r="H71" s="7">
        <v>158252841967</v>
      </c>
      <c r="I71" s="7">
        <f>-1*Table7[[#This Row],[-158421166302.0000]]</f>
        <v>189003583359</v>
      </c>
      <c r="J71" s="7">
        <v>-189003583359</v>
      </c>
      <c r="K71" s="7">
        <f>Table7[[#This Row],[Column7]]-Table7[[#This Row],[Column2]]</f>
        <v>-30750741392</v>
      </c>
    </row>
    <row r="72" spans="1:11" ht="23.1" customHeight="1" x14ac:dyDescent="0.6">
      <c r="A72" s="6" t="s">
        <v>259</v>
      </c>
      <c r="B72" s="7">
        <v>2934627</v>
      </c>
      <c r="C72" s="7">
        <v>20878664389</v>
      </c>
      <c r="D72" s="7">
        <f>-1*Table7[[#This Row],[-148402357020.0000]]</f>
        <v>20445457641</v>
      </c>
      <c r="E72" s="7">
        <v>-20445457641</v>
      </c>
      <c r="F72" s="7">
        <f>Table7[[#This Row],[134219367501.0000]]-Table7[[#This Row],[Column1]]</f>
        <v>433206748</v>
      </c>
      <c r="G72" s="7">
        <v>2934627</v>
      </c>
      <c r="H72" s="7">
        <v>20878664389</v>
      </c>
      <c r="I72" s="7">
        <f>-1*Table7[[#This Row],[-158421166302.0000]]</f>
        <v>20819578465</v>
      </c>
      <c r="J72" s="7">
        <v>-20819578465</v>
      </c>
      <c r="K72" s="7">
        <f>Table7[[#This Row],[Column7]]-Table7[[#This Row],[Column2]]</f>
        <v>59085924</v>
      </c>
    </row>
    <row r="73" spans="1:11" ht="23.1" customHeight="1" x14ac:dyDescent="0.6">
      <c r="A73" s="6" t="s">
        <v>260</v>
      </c>
      <c r="B73" s="7">
        <v>6722793</v>
      </c>
      <c r="C73" s="7">
        <v>188766911336</v>
      </c>
      <c r="D73" s="7">
        <f>-1*Table7[[#This Row],[-148402357020.0000]]</f>
        <v>209612057295</v>
      </c>
      <c r="E73" s="7">
        <v>-209612057295</v>
      </c>
      <c r="F73" s="7">
        <f>Table7[[#This Row],[134219367501.0000]]-Table7[[#This Row],[Column1]]</f>
        <v>-20845145959</v>
      </c>
      <c r="G73" s="7">
        <v>6722793</v>
      </c>
      <c r="H73" s="7">
        <v>188766911336</v>
      </c>
      <c r="I73" s="7">
        <f>-1*Table7[[#This Row],[-158421166302.0000]]</f>
        <v>218955698553</v>
      </c>
      <c r="J73" s="7">
        <v>-218955698553</v>
      </c>
      <c r="K73" s="7">
        <f>Table7[[#This Row],[Column7]]-Table7[[#This Row],[Column2]]</f>
        <v>-30188787217</v>
      </c>
    </row>
    <row r="74" spans="1:11" ht="23.1" customHeight="1" x14ac:dyDescent="0.6">
      <c r="A74" s="6" t="s">
        <v>261</v>
      </c>
      <c r="B74" s="7">
        <v>1715036</v>
      </c>
      <c r="C74" s="7">
        <v>97391422107</v>
      </c>
      <c r="D74" s="7">
        <f>-1*Table7[[#This Row],[-148402357020.0000]]</f>
        <v>100200467636</v>
      </c>
      <c r="E74" s="7">
        <v>-100200467636</v>
      </c>
      <c r="F74" s="7">
        <f>Table7[[#This Row],[134219367501.0000]]-Table7[[#This Row],[Column1]]</f>
        <v>-2809045529</v>
      </c>
      <c r="G74" s="7">
        <v>1715036</v>
      </c>
      <c r="H74" s="7">
        <v>97391422107</v>
      </c>
      <c r="I74" s="7">
        <f>-1*Table7[[#This Row],[-158421166302.0000]]</f>
        <v>103492355163</v>
      </c>
      <c r="J74" s="7">
        <v>-103492355163</v>
      </c>
      <c r="K74" s="7">
        <f>Table7[[#This Row],[Column7]]-Table7[[#This Row],[Column2]]</f>
        <v>-6100933056</v>
      </c>
    </row>
    <row r="75" spans="1:11" ht="23.1" customHeight="1" x14ac:dyDescent="0.6">
      <c r="A75" s="6" t="s">
        <v>262</v>
      </c>
      <c r="B75" s="7">
        <v>7883951</v>
      </c>
      <c r="C75" s="7">
        <v>142669841065</v>
      </c>
      <c r="D75" s="7">
        <f>-1*Table7[[#This Row],[-148402357020.0000]]</f>
        <v>149390971322</v>
      </c>
      <c r="E75" s="7">
        <v>-149390971322</v>
      </c>
      <c r="F75" s="7">
        <f>Table7[[#This Row],[134219367501.0000]]-Table7[[#This Row],[Column1]]</f>
        <v>-6721130257</v>
      </c>
      <c r="G75" s="7">
        <v>7883951</v>
      </c>
      <c r="H75" s="7">
        <v>142669841065</v>
      </c>
      <c r="I75" s="7">
        <f>-1*Table7[[#This Row],[-158421166302.0000]]</f>
        <v>167899961191</v>
      </c>
      <c r="J75" s="7">
        <v>-167899961191</v>
      </c>
      <c r="K75" s="7">
        <f>Table7[[#This Row],[Column7]]-Table7[[#This Row],[Column2]]</f>
        <v>-25230120126</v>
      </c>
    </row>
    <row r="76" spans="1:11" ht="23.1" customHeight="1" x14ac:dyDescent="0.6">
      <c r="A76" s="6" t="s">
        <v>263</v>
      </c>
      <c r="B76" s="7">
        <v>2938554</v>
      </c>
      <c r="C76" s="7">
        <v>32769339003</v>
      </c>
      <c r="D76" s="7">
        <f>-1*Table7[[#This Row],[-148402357020.0000]]</f>
        <v>35958262334</v>
      </c>
      <c r="E76" s="7">
        <v>-35958262334</v>
      </c>
      <c r="F76" s="7">
        <f>Table7[[#This Row],[134219367501.0000]]-Table7[[#This Row],[Column1]]</f>
        <v>-3188923331</v>
      </c>
      <c r="G76" s="7">
        <v>2938554</v>
      </c>
      <c r="H76" s="7">
        <v>32769339003</v>
      </c>
      <c r="I76" s="7">
        <f>-1*Table7[[#This Row],[-158421166302.0000]]</f>
        <v>36702083968</v>
      </c>
      <c r="J76" s="7">
        <v>-36702083968</v>
      </c>
      <c r="K76" s="7">
        <f>Table7[[#This Row],[Column7]]-Table7[[#This Row],[Column2]]</f>
        <v>-3932744965</v>
      </c>
    </row>
    <row r="77" spans="1:11" ht="23.1" customHeight="1" x14ac:dyDescent="0.6">
      <c r="A77" s="6" t="s">
        <v>264</v>
      </c>
      <c r="B77" s="7">
        <v>6951573</v>
      </c>
      <c r="C77" s="7">
        <v>30924882212</v>
      </c>
      <c r="D77" s="7">
        <f>-1*Table7[[#This Row],[-148402357020.0000]]</f>
        <v>32575231021</v>
      </c>
      <c r="E77" s="7">
        <v>-32575231021</v>
      </c>
      <c r="F77" s="7">
        <f>Table7[[#This Row],[134219367501.0000]]-Table7[[#This Row],[Column1]]</f>
        <v>-1650348809</v>
      </c>
      <c r="G77" s="7">
        <v>6951573</v>
      </c>
      <c r="H77" s="7">
        <v>30924882212</v>
      </c>
      <c r="I77" s="7">
        <f>-1*Table7[[#This Row],[-158421166302.0000]]</f>
        <v>34261345567</v>
      </c>
      <c r="J77" s="7">
        <v>-34261345567</v>
      </c>
      <c r="K77" s="7">
        <f>Table7[[#This Row],[Column7]]-Table7[[#This Row],[Column2]]</f>
        <v>-3336463355</v>
      </c>
    </row>
    <row r="78" spans="1:11" ht="23.1" customHeight="1" x14ac:dyDescent="0.6">
      <c r="A78" s="6" t="s">
        <v>265</v>
      </c>
      <c r="B78" s="7">
        <v>1144619</v>
      </c>
      <c r="C78" s="7">
        <v>44651964459</v>
      </c>
      <c r="D78" s="7">
        <f>-1*Table7[[#This Row],[-148402357020.0000]]</f>
        <v>47461773871</v>
      </c>
      <c r="E78" s="7">
        <v>-47461773871</v>
      </c>
      <c r="F78" s="7">
        <f>Table7[[#This Row],[134219367501.0000]]-Table7[[#This Row],[Column1]]</f>
        <v>-2809809412</v>
      </c>
      <c r="G78" s="7">
        <v>1144619</v>
      </c>
      <c r="H78" s="7">
        <v>44651964459</v>
      </c>
      <c r="I78" s="7">
        <f>-1*Table7[[#This Row],[-158421166302.0000]]</f>
        <v>46114507177</v>
      </c>
      <c r="J78" s="7">
        <v>-46114507177</v>
      </c>
      <c r="K78" s="7">
        <f>Table7[[#This Row],[Column7]]-Table7[[#This Row],[Column2]]</f>
        <v>-1462542718</v>
      </c>
    </row>
    <row r="79" spans="1:11" ht="23.1" customHeight="1" x14ac:dyDescent="0.6">
      <c r="A79" s="6" t="s">
        <v>266</v>
      </c>
      <c r="B79" s="7">
        <v>24842917</v>
      </c>
      <c r="C79" s="7">
        <v>205046540529</v>
      </c>
      <c r="D79" s="7">
        <f>-1*Table7[[#This Row],[-148402357020.0000]]</f>
        <v>228668319668</v>
      </c>
      <c r="E79" s="7">
        <v>-228668319668</v>
      </c>
      <c r="F79" s="7">
        <f>Table7[[#This Row],[134219367501.0000]]-Table7[[#This Row],[Column1]]</f>
        <v>-23621779139</v>
      </c>
      <c r="G79" s="7">
        <v>24842917</v>
      </c>
      <c r="H79" s="7">
        <v>205046540529</v>
      </c>
      <c r="I79" s="7">
        <f>-1*Table7[[#This Row],[-158421166302.0000]]</f>
        <v>227069496987</v>
      </c>
      <c r="J79" s="7">
        <v>-227069496987</v>
      </c>
      <c r="K79" s="7">
        <f>Table7[[#This Row],[Column7]]-Table7[[#This Row],[Column2]]</f>
        <v>-22022956458</v>
      </c>
    </row>
    <row r="80" spans="1:11" ht="23.1" customHeight="1" x14ac:dyDescent="0.6">
      <c r="A80" s="6" t="s">
        <v>267</v>
      </c>
      <c r="B80" s="7">
        <v>1356099</v>
      </c>
      <c r="C80" s="7">
        <v>29526939670</v>
      </c>
      <c r="D80" s="7">
        <f>-1*Table7[[#This Row],[-148402357020.0000]]</f>
        <v>29826259121</v>
      </c>
      <c r="E80" s="7">
        <v>-29826259121</v>
      </c>
      <c r="F80" s="7">
        <f>Table7[[#This Row],[134219367501.0000]]-Table7[[#This Row],[Column1]]</f>
        <v>-299319451</v>
      </c>
      <c r="G80" s="7">
        <v>1356099</v>
      </c>
      <c r="H80" s="7">
        <v>29526939670</v>
      </c>
      <c r="I80" s="7">
        <f>-1*Table7[[#This Row],[-158421166302.0000]]</f>
        <v>30712808808</v>
      </c>
      <c r="J80" s="7">
        <v>-30712808808</v>
      </c>
      <c r="K80" s="7">
        <f>Table7[[#This Row],[Column7]]-Table7[[#This Row],[Column2]]</f>
        <v>-1185869138</v>
      </c>
    </row>
    <row r="81" spans="1:11" ht="23.1" customHeight="1" x14ac:dyDescent="0.6">
      <c r="A81" s="6" t="s">
        <v>268</v>
      </c>
      <c r="B81" s="7">
        <v>46209600</v>
      </c>
      <c r="C81" s="7">
        <v>211848517473</v>
      </c>
      <c r="D81" s="7">
        <f>-1*Table7[[#This Row],[-148402357020.0000]]</f>
        <v>218557056453</v>
      </c>
      <c r="E81" s="7">
        <v>-218557056453</v>
      </c>
      <c r="F81" s="7">
        <f>Table7[[#This Row],[134219367501.0000]]-Table7[[#This Row],[Column1]]</f>
        <v>-6708538980</v>
      </c>
      <c r="G81" s="7">
        <v>46209600</v>
      </c>
      <c r="H81" s="7">
        <v>211848517473</v>
      </c>
      <c r="I81" s="7">
        <f>-1*Table7[[#This Row],[-158421166302.0000]]</f>
        <v>247371300406</v>
      </c>
      <c r="J81" s="7">
        <v>-247371300406</v>
      </c>
      <c r="K81" s="7">
        <f>Table7[[#This Row],[Column7]]-Table7[[#This Row],[Column2]]</f>
        <v>-35522782933</v>
      </c>
    </row>
    <row r="82" spans="1:11" ht="23.1" customHeight="1" x14ac:dyDescent="0.6">
      <c r="A82" s="6" t="s">
        <v>269</v>
      </c>
      <c r="B82" s="7">
        <v>5204563</v>
      </c>
      <c r="C82" s="7">
        <v>38172459289</v>
      </c>
      <c r="D82" s="7">
        <f>-1*Table7[[#This Row],[-148402357020.0000]]</f>
        <v>39159300767</v>
      </c>
      <c r="E82" s="7">
        <v>-39159300767</v>
      </c>
      <c r="F82" s="7">
        <f>Table7[[#This Row],[134219367501.0000]]-Table7[[#This Row],[Column1]]</f>
        <v>-986841478</v>
      </c>
      <c r="G82" s="7">
        <v>5204563</v>
      </c>
      <c r="H82" s="7">
        <v>38172459289</v>
      </c>
      <c r="I82" s="7">
        <f>-1*Table7[[#This Row],[-158421166302.0000]]</f>
        <v>42914757036</v>
      </c>
      <c r="J82" s="7">
        <v>-42914757036</v>
      </c>
      <c r="K82" s="7">
        <f>Table7[[#This Row],[Column7]]-Table7[[#This Row],[Column2]]</f>
        <v>-4742297747</v>
      </c>
    </row>
    <row r="83" spans="1:11" ht="23.1" customHeight="1" x14ac:dyDescent="0.6">
      <c r="A83" s="6" t="s">
        <v>270</v>
      </c>
      <c r="B83" s="7">
        <v>164246105</v>
      </c>
      <c r="C83" s="7">
        <v>943697348274</v>
      </c>
      <c r="D83" s="7">
        <f>-1*Table7[[#This Row],[-148402357020.0000]]</f>
        <v>882214023710</v>
      </c>
      <c r="E83" s="7">
        <v>-882214023710</v>
      </c>
      <c r="F83" s="7">
        <f>Table7[[#This Row],[134219367501.0000]]-Table7[[#This Row],[Column1]]</f>
        <v>61483324564</v>
      </c>
      <c r="G83" s="7">
        <v>164246105</v>
      </c>
      <c r="H83" s="7">
        <v>943697348274</v>
      </c>
      <c r="I83" s="7">
        <f>-1*Table7[[#This Row],[-158421166302.0000]]</f>
        <v>1715852956372</v>
      </c>
      <c r="J83" s="7">
        <v>-1715852956372</v>
      </c>
      <c r="K83" s="7">
        <f>Table7[[#This Row],[Column7]]-Table7[[#This Row],[Column2]]</f>
        <v>-772155608098</v>
      </c>
    </row>
    <row r="84" spans="1:11" ht="23.1" customHeight="1" x14ac:dyDescent="0.6">
      <c r="A84" s="6" t="s">
        <v>271</v>
      </c>
      <c r="B84" s="7">
        <v>9715832</v>
      </c>
      <c r="C84" s="7">
        <v>165431953372</v>
      </c>
      <c r="D84" s="7">
        <f>-1*Table7[[#This Row],[-148402357020.0000]]</f>
        <v>170373840940</v>
      </c>
      <c r="E84" s="7">
        <v>-170373840940</v>
      </c>
      <c r="F84" s="7">
        <f>Table7[[#This Row],[134219367501.0000]]-Table7[[#This Row],[Column1]]</f>
        <v>-4941887568</v>
      </c>
      <c r="G84" s="7">
        <v>9715832</v>
      </c>
      <c r="H84" s="7">
        <v>165431953372</v>
      </c>
      <c r="I84" s="7">
        <f>-1*Table7[[#This Row],[-158421166302.0000]]</f>
        <v>171189823952</v>
      </c>
      <c r="J84" s="7">
        <v>-171189823952</v>
      </c>
      <c r="K84" s="7">
        <f>Table7[[#This Row],[Column7]]-Table7[[#This Row],[Column2]]</f>
        <v>-5757870580</v>
      </c>
    </row>
    <row r="85" spans="1:11" ht="23.1" customHeight="1" x14ac:dyDescent="0.6">
      <c r="A85" s="6" t="s">
        <v>272</v>
      </c>
      <c r="B85" s="7">
        <v>7399039</v>
      </c>
      <c r="C85" s="7">
        <v>422459774835</v>
      </c>
      <c r="D85" s="7">
        <f>-1*Table7[[#This Row],[-148402357020.0000]]</f>
        <v>458520118026</v>
      </c>
      <c r="E85" s="7">
        <v>-458520118026</v>
      </c>
      <c r="F85" s="7">
        <f>Table7[[#This Row],[134219367501.0000]]-Table7[[#This Row],[Column1]]</f>
        <v>-36060343191</v>
      </c>
      <c r="G85" s="7">
        <v>7399039</v>
      </c>
      <c r="H85" s="7">
        <v>422459774835</v>
      </c>
      <c r="I85" s="7">
        <f>-1*Table7[[#This Row],[-158421166302.0000]]</f>
        <v>583485025021</v>
      </c>
      <c r="J85" s="7">
        <v>-583485025021</v>
      </c>
      <c r="K85" s="7">
        <f>Table7[[#This Row],[Column7]]-Table7[[#This Row],[Column2]]</f>
        <v>-161025250186</v>
      </c>
    </row>
    <row r="86" spans="1:11" ht="23.1" customHeight="1" x14ac:dyDescent="0.6">
      <c r="A86" s="6" t="s">
        <v>279</v>
      </c>
      <c r="B86" s="7">
        <v>32103499</v>
      </c>
      <c r="C86" s="7">
        <v>406129409321</v>
      </c>
      <c r="D86" s="7">
        <f>-1*Table7[[#This Row],[-148402357020.0000]]</f>
        <v>400942739124</v>
      </c>
      <c r="E86" s="7">
        <v>-400942739124</v>
      </c>
      <c r="F86" s="7">
        <f>Table7[[#This Row],[134219367501.0000]]-Table7[[#This Row],[Column1]]</f>
        <v>5186670197</v>
      </c>
      <c r="G86" s="7">
        <v>32103499</v>
      </c>
      <c r="H86" s="7">
        <v>406129409321</v>
      </c>
      <c r="I86" s="7">
        <f>-1*Table7[[#This Row],[-158421166302.0000]]</f>
        <v>390849035383</v>
      </c>
      <c r="J86" s="7">
        <v>-390849035383</v>
      </c>
      <c r="K86" s="7">
        <f>Table7[[#This Row],[Column7]]-Table7[[#This Row],[Column2]]</f>
        <v>15280373938</v>
      </c>
    </row>
    <row r="87" spans="1:11" ht="23.1" customHeight="1" x14ac:dyDescent="0.6">
      <c r="A87" s="6" t="s">
        <v>280</v>
      </c>
      <c r="B87" s="7">
        <v>2731681</v>
      </c>
      <c r="C87" s="7">
        <v>40033472416</v>
      </c>
      <c r="D87" s="7">
        <f>-1*Table7[[#This Row],[-148402357020.0000]]</f>
        <v>40007502860</v>
      </c>
      <c r="E87" s="7">
        <v>-40007502860</v>
      </c>
      <c r="F87" s="7">
        <f>Table7[[#This Row],[134219367501.0000]]-Table7[[#This Row],[Column1]]</f>
        <v>25969556</v>
      </c>
      <c r="G87" s="7">
        <v>2731681</v>
      </c>
      <c r="H87" s="7">
        <v>40033472416</v>
      </c>
      <c r="I87" s="7">
        <f>-1*Table7[[#This Row],[-158421166302.0000]]</f>
        <v>40007502860</v>
      </c>
      <c r="J87" s="7">
        <v>-40007502860</v>
      </c>
      <c r="K87" s="7">
        <f>Table7[[#This Row],[Column7]]-Table7[[#This Row],[Column2]]</f>
        <v>25969556</v>
      </c>
    </row>
    <row r="88" spans="1:11" ht="23.1" customHeight="1" x14ac:dyDescent="0.6">
      <c r="A88" s="6" t="s">
        <v>281</v>
      </c>
      <c r="B88" s="7">
        <v>21521154</v>
      </c>
      <c r="C88" s="7">
        <v>818123890448</v>
      </c>
      <c r="D88" s="7">
        <f>-1*Table7[[#This Row],[-148402357020.0000]]</f>
        <v>808304245790</v>
      </c>
      <c r="E88" s="7">
        <v>-808304245790</v>
      </c>
      <c r="F88" s="7">
        <f>Table7[[#This Row],[134219367501.0000]]-Table7[[#This Row],[Column1]]</f>
        <v>9819644658</v>
      </c>
      <c r="G88" s="7">
        <v>21521154</v>
      </c>
      <c r="H88" s="7">
        <v>818123890448</v>
      </c>
      <c r="I88" s="7">
        <f>-1*Table7[[#This Row],[-158421166302.0000]]</f>
        <v>790273773713</v>
      </c>
      <c r="J88" s="7">
        <v>-790273773713</v>
      </c>
      <c r="K88" s="7">
        <f>Table7[[#This Row],[Column7]]-Table7[[#This Row],[Column2]]</f>
        <v>27850116735</v>
      </c>
    </row>
    <row r="89" spans="1:11" ht="23.1" customHeight="1" x14ac:dyDescent="0.6">
      <c r="A89" s="6" t="s">
        <v>282</v>
      </c>
      <c r="B89" s="7">
        <v>36293293</v>
      </c>
      <c r="C89" s="7">
        <v>518642773098</v>
      </c>
      <c r="D89" s="7">
        <f>-1*Table7[[#This Row],[-148402357020.0000]]</f>
        <v>509716297047</v>
      </c>
      <c r="E89" s="7">
        <v>-509716297047</v>
      </c>
      <c r="F89" s="7">
        <f>Table7[[#This Row],[134219367501.0000]]-Table7[[#This Row],[Column1]]</f>
        <v>8926476051</v>
      </c>
      <c r="G89" s="7">
        <v>36293293</v>
      </c>
      <c r="H89" s="7">
        <v>518642773098</v>
      </c>
      <c r="I89" s="7">
        <f>-1*Table7[[#This Row],[-158421166302.0000]]</f>
        <v>500316885769</v>
      </c>
      <c r="J89" s="7">
        <v>-500316885769</v>
      </c>
      <c r="K89" s="7">
        <f>Table7[[#This Row],[Column7]]-Table7[[#This Row],[Column2]]</f>
        <v>18325887329</v>
      </c>
    </row>
    <row r="90" spans="1:11" ht="23.1" customHeight="1" x14ac:dyDescent="0.6">
      <c r="A90" s="6" t="s">
        <v>283</v>
      </c>
      <c r="B90" s="7">
        <v>49675287</v>
      </c>
      <c r="C90" s="7">
        <v>2406515050190</v>
      </c>
      <c r="D90" s="7">
        <f>-1*Table7[[#This Row],[-148402357020.0000]]</f>
        <v>2366647144809</v>
      </c>
      <c r="E90" s="7">
        <v>-2366647144809</v>
      </c>
      <c r="F90" s="7">
        <f>Table7[[#This Row],[134219367501.0000]]-Table7[[#This Row],[Column1]]</f>
        <v>39867905381</v>
      </c>
      <c r="G90" s="7">
        <v>49675287</v>
      </c>
      <c r="H90" s="7">
        <v>2406515050190</v>
      </c>
      <c r="I90" s="7">
        <f>-1*Table7[[#This Row],[-158421166302.0000]]</f>
        <v>2304866876728</v>
      </c>
      <c r="J90" s="7">
        <v>-2304866876728</v>
      </c>
      <c r="K90" s="7">
        <f>Table7[[#This Row],[Column7]]-Table7[[#This Row],[Column2]]</f>
        <v>101648173462</v>
      </c>
    </row>
    <row r="91" spans="1:11" ht="23.1" customHeight="1" x14ac:dyDescent="0.6">
      <c r="A91" s="6" t="s">
        <v>285</v>
      </c>
      <c r="B91" s="7">
        <v>139897130</v>
      </c>
      <c r="C91" s="7">
        <v>2502710001056</v>
      </c>
      <c r="D91" s="7">
        <f>-1*Table7[[#This Row],[-148402357020.0000]]</f>
        <v>2467059132702</v>
      </c>
      <c r="E91" s="7">
        <v>-2467059132702</v>
      </c>
      <c r="F91" s="7">
        <f>Table7[[#This Row],[134219367501.0000]]-Table7[[#This Row],[Column1]]</f>
        <v>35650868354</v>
      </c>
      <c r="G91" s="7">
        <v>139897130</v>
      </c>
      <c r="H91" s="7">
        <v>2502710001056</v>
      </c>
      <c r="I91" s="7">
        <f>-1*Table7[[#This Row],[-158421166302.0000]]</f>
        <v>2398193048246</v>
      </c>
      <c r="J91" s="7">
        <v>-2398193048246</v>
      </c>
      <c r="K91" s="7">
        <f>Table7[[#This Row],[Column7]]-Table7[[#This Row],[Column2]]</f>
        <v>104516952810</v>
      </c>
    </row>
    <row r="92" spans="1:11" ht="23.1" customHeight="1" x14ac:dyDescent="0.6">
      <c r="A92" s="6" t="s">
        <v>286</v>
      </c>
      <c r="B92" s="7">
        <v>26147666</v>
      </c>
      <c r="C92" s="7">
        <v>325555831557</v>
      </c>
      <c r="D92" s="7">
        <f>-1*Table7[[#This Row],[-148402357020.0000]]</f>
        <v>321762946019</v>
      </c>
      <c r="E92" s="7">
        <v>-321762946019</v>
      </c>
      <c r="F92" s="7">
        <f>Table7[[#This Row],[134219367501.0000]]-Table7[[#This Row],[Column1]]</f>
        <v>3792885538</v>
      </c>
      <c r="G92" s="7">
        <v>26147666</v>
      </c>
      <c r="H92" s="7">
        <v>325555831557</v>
      </c>
      <c r="I92" s="7">
        <f>-1*Table7[[#This Row],[-158421166302.0000]]</f>
        <v>315521980787</v>
      </c>
      <c r="J92" s="7">
        <v>-315521980787</v>
      </c>
      <c r="K92" s="7">
        <f>Table7[[#This Row],[Column7]]-Table7[[#This Row],[Column2]]</f>
        <v>10033850770</v>
      </c>
    </row>
    <row r="93" spans="1:11" ht="23.1" customHeight="1" x14ac:dyDescent="0.6">
      <c r="A93" s="6" t="s">
        <v>287</v>
      </c>
      <c r="B93" s="7">
        <v>0</v>
      </c>
      <c r="C93" s="7">
        <v>0</v>
      </c>
      <c r="D93" s="7">
        <f>-1*Table7[[#This Row],[-148402357020.0000]]</f>
        <v>6116179855</v>
      </c>
      <c r="E93" s="7">
        <v>-6116179855</v>
      </c>
      <c r="F93" s="7">
        <f>Table7[[#This Row],[134219367501.0000]]-Table7[[#This Row],[Column1]]</f>
        <v>-6116179855</v>
      </c>
      <c r="G93" s="7">
        <v>0</v>
      </c>
      <c r="H93" s="7">
        <v>0</v>
      </c>
      <c r="I93" s="7">
        <f>-1*Table7[[#This Row],[-158421166302.0000]]</f>
        <v>0</v>
      </c>
      <c r="J93" s="7">
        <v>0</v>
      </c>
      <c r="K93" s="7">
        <f>Table7[[#This Row],[Column7]]-Table7[[#This Row],[Column2]]</f>
        <v>0</v>
      </c>
    </row>
    <row r="94" spans="1:11" ht="23.1" customHeight="1" x14ac:dyDescent="0.6">
      <c r="A94" s="6" t="s">
        <v>288</v>
      </c>
      <c r="B94" s="7">
        <v>112261529</v>
      </c>
      <c r="C94" s="7">
        <v>1797643527168</v>
      </c>
      <c r="D94" s="7">
        <f>-1*Table7[[#This Row],[-148402357020.0000]]</f>
        <v>1774899629721</v>
      </c>
      <c r="E94" s="7">
        <v>-1774899629721</v>
      </c>
      <c r="F94" s="7">
        <f>Table7[[#This Row],[134219367501.0000]]-Table7[[#This Row],[Column1]]</f>
        <v>22743897447</v>
      </c>
      <c r="G94" s="7">
        <v>112261529</v>
      </c>
      <c r="H94" s="7">
        <v>1797643527168</v>
      </c>
      <c r="I94" s="7">
        <f>-1*Table7[[#This Row],[-158421166302.0000]]</f>
        <v>1728337927484</v>
      </c>
      <c r="J94" s="7">
        <v>-1728337927484</v>
      </c>
      <c r="K94" s="7">
        <f>Table7[[#This Row],[Column7]]-Table7[[#This Row],[Column2]]</f>
        <v>69305599684</v>
      </c>
    </row>
    <row r="95" spans="1:11" ht="23.1" customHeight="1" x14ac:dyDescent="0.6">
      <c r="A95" s="6" t="s">
        <v>289</v>
      </c>
      <c r="B95" s="7">
        <v>92771693</v>
      </c>
      <c r="C95" s="7">
        <v>2297404821237</v>
      </c>
      <c r="D95" s="7">
        <f>-1*Table7[[#This Row],[-148402357020.0000]]</f>
        <v>2297968452996</v>
      </c>
      <c r="E95" s="7">
        <v>-2297968452996</v>
      </c>
      <c r="F95" s="7">
        <f>Table7[[#This Row],[134219367501.0000]]-Table7[[#This Row],[Column1]]</f>
        <v>-563631759</v>
      </c>
      <c r="G95" s="7">
        <v>92771693</v>
      </c>
      <c r="H95" s="7">
        <v>2297404821237</v>
      </c>
      <c r="I95" s="7">
        <f>-1*Table7[[#This Row],[-158421166302.0000]]</f>
        <v>2297388071770</v>
      </c>
      <c r="J95" s="7">
        <v>-2297388071770</v>
      </c>
      <c r="K95" s="7">
        <f>Table7[[#This Row],[Column7]]-Table7[[#This Row],[Column2]]</f>
        <v>16749467</v>
      </c>
    </row>
    <row r="96" spans="1:11" ht="23.1" customHeight="1" x14ac:dyDescent="0.6">
      <c r="A96" s="6" t="s">
        <v>294</v>
      </c>
      <c r="B96" s="7">
        <v>39944</v>
      </c>
      <c r="C96" s="7">
        <v>39316314992</v>
      </c>
      <c r="D96" s="7">
        <f>-1*Table7[[#This Row],[-148402357020.0000]]</f>
        <v>37120987759</v>
      </c>
      <c r="E96" s="7">
        <v>-37120987759</v>
      </c>
      <c r="F96" s="7">
        <f>Table7[[#This Row],[134219367501.0000]]-Table7[[#This Row],[Column1]]</f>
        <v>2195327233</v>
      </c>
      <c r="G96" s="7">
        <v>39944</v>
      </c>
      <c r="H96" s="7">
        <v>39316314992</v>
      </c>
      <c r="I96" s="7">
        <f>-1*Table7[[#This Row],[-158421166302.0000]]</f>
        <v>39915040600</v>
      </c>
      <c r="J96" s="7">
        <v>-39915040600</v>
      </c>
      <c r="K96" s="7">
        <f>Table7[[#This Row],[Column7]]-Table7[[#This Row],[Column2]]</f>
        <v>-598725608</v>
      </c>
    </row>
    <row r="97" spans="1:11" ht="23.1" customHeight="1" x14ac:dyDescent="0.6">
      <c r="A97" s="6" t="s">
        <v>301</v>
      </c>
      <c r="B97" s="7">
        <v>63492</v>
      </c>
      <c r="C97" s="7">
        <v>63484413144</v>
      </c>
      <c r="D97" s="7">
        <f>-1*Table7[[#This Row],[-148402357020.0000]]</f>
        <v>63515675327</v>
      </c>
      <c r="E97" s="7">
        <v>-63515675327</v>
      </c>
      <c r="F97" s="7">
        <f>Table7[[#This Row],[134219367501.0000]]-Table7[[#This Row],[Column1]]</f>
        <v>-31262183</v>
      </c>
      <c r="G97" s="7">
        <v>63492</v>
      </c>
      <c r="H97" s="7">
        <v>63484413144</v>
      </c>
      <c r="I97" s="7">
        <f>-1*Table7[[#This Row],[-158421166302.0000]]</f>
        <v>63521285283</v>
      </c>
      <c r="J97" s="7">
        <v>-63521285283</v>
      </c>
      <c r="K97" s="7">
        <f>Table7[[#This Row],[Column7]]-Table7[[#This Row],[Column2]]</f>
        <v>-36872139</v>
      </c>
    </row>
    <row r="98" spans="1:11" ht="23.1" customHeight="1" x14ac:dyDescent="0.6">
      <c r="A98" s="6" t="s">
        <v>298</v>
      </c>
      <c r="B98" s="7">
        <v>286100</v>
      </c>
      <c r="C98" s="7">
        <v>278133452949</v>
      </c>
      <c r="D98" s="7">
        <f>-1*Table7[[#This Row],[-148402357020.0000]]</f>
        <v>285317933424</v>
      </c>
      <c r="E98" s="7">
        <v>-285317933424</v>
      </c>
      <c r="F98" s="7">
        <f>Table7[[#This Row],[134219367501.0000]]-Table7[[#This Row],[Column1]]</f>
        <v>-7184480475</v>
      </c>
      <c r="G98" s="7">
        <v>286100</v>
      </c>
      <c r="H98" s="7">
        <v>278133452949</v>
      </c>
      <c r="I98" s="7">
        <f>-1*Table7[[#This Row],[-158421166302.0000]]</f>
        <v>286177152501</v>
      </c>
      <c r="J98" s="7">
        <v>-286177152501</v>
      </c>
      <c r="K98" s="7">
        <f>Table7[[#This Row],[Column7]]-Table7[[#This Row],[Column2]]</f>
        <v>-8043699552</v>
      </c>
    </row>
    <row r="99" spans="1:11" ht="23.1" customHeight="1" x14ac:dyDescent="0.6">
      <c r="A99" s="6" t="s">
        <v>273</v>
      </c>
      <c r="B99" s="7">
        <v>0</v>
      </c>
      <c r="C99" s="7">
        <v>0</v>
      </c>
      <c r="D99" s="7">
        <f>-1*Table7[[#This Row],[-148402357020.0000]]</f>
        <v>-10259383376</v>
      </c>
      <c r="E99" s="7">
        <v>10259383376</v>
      </c>
      <c r="F99" s="7">
        <f>Table7[[#This Row],[134219367501.0000]]-Table7[[#This Row],[Column1]]</f>
        <v>10259383376</v>
      </c>
      <c r="G99" s="7">
        <v>0</v>
      </c>
      <c r="H99" s="7">
        <v>0</v>
      </c>
      <c r="I99" s="7">
        <f>-1*Table7[[#This Row],[-158421166302.0000]]</f>
        <v>0</v>
      </c>
      <c r="J99" s="7">
        <v>0</v>
      </c>
      <c r="K99" s="7">
        <f>Table7[[#This Row],[Column7]]-Table7[[#This Row],[Column2]]</f>
        <v>0</v>
      </c>
    </row>
    <row r="100" spans="1:11" ht="23.1" customHeight="1" x14ac:dyDescent="0.6">
      <c r="A100" s="6" t="s">
        <v>347</v>
      </c>
      <c r="B100" s="7">
        <v>0</v>
      </c>
      <c r="C100" s="7">
        <v>0</v>
      </c>
      <c r="D100" s="7">
        <f>-1*Table7[[#This Row],[-148402357020.0000]]</f>
        <v>0</v>
      </c>
      <c r="E100" s="7">
        <v>0</v>
      </c>
      <c r="F100" s="7">
        <f>Table7[[#This Row],[134219367501.0000]]-Table7[[#This Row],[Column1]]</f>
        <v>0</v>
      </c>
      <c r="G100" s="7">
        <v>0</v>
      </c>
      <c r="H100" s="7">
        <v>0</v>
      </c>
      <c r="I100" s="7">
        <f>-1*Table7[[#This Row],[-158421166302.0000]]</f>
        <v>0</v>
      </c>
      <c r="J100" s="7">
        <v>0</v>
      </c>
      <c r="K100" s="7">
        <v>217571559033</v>
      </c>
    </row>
    <row r="101" spans="1:11" ht="23.1" customHeight="1" x14ac:dyDescent="0.6">
      <c r="A101" s="6" t="s">
        <v>351</v>
      </c>
      <c r="B101" s="7">
        <v>0</v>
      </c>
      <c r="C101" s="7">
        <v>0</v>
      </c>
      <c r="D101" s="7">
        <f>-1*Table7[[#This Row],[-148402357020.0000]]</f>
        <v>0</v>
      </c>
      <c r="E101" s="7">
        <v>0</v>
      </c>
      <c r="F101" s="7">
        <f>Table7[[#This Row],[134219367501.0000]]-Table7[[#This Row],[Column1]]</f>
        <v>0</v>
      </c>
      <c r="G101" s="7">
        <v>0</v>
      </c>
      <c r="H101" s="7">
        <v>0</v>
      </c>
      <c r="I101" s="7">
        <f>-1*Table7[[#This Row],[-158421166302.0000]]</f>
        <v>0</v>
      </c>
      <c r="J101" s="7">
        <v>0</v>
      </c>
      <c r="K101" s="7">
        <v>6110985562</v>
      </c>
    </row>
    <row r="102" spans="1:11" ht="23.1" customHeight="1" x14ac:dyDescent="0.6">
      <c r="A102" s="6" t="s">
        <v>352</v>
      </c>
      <c r="B102" s="7">
        <v>0</v>
      </c>
      <c r="C102" s="7">
        <v>0</v>
      </c>
      <c r="D102" s="7">
        <f>-1*Table7[[#This Row],[-148402357020.0000]]</f>
        <v>0</v>
      </c>
      <c r="E102" s="7">
        <v>0</v>
      </c>
      <c r="F102" s="7">
        <f>Table7[[#This Row],[134219367501.0000]]-Table7[[#This Row],[Column1]]</f>
        <v>0</v>
      </c>
      <c r="G102" s="7">
        <v>0</v>
      </c>
      <c r="H102" s="7">
        <v>0</v>
      </c>
      <c r="I102" s="7">
        <f>-1*Table7[[#This Row],[-158421166302.0000]]</f>
        <v>0</v>
      </c>
      <c r="J102" s="7">
        <v>0</v>
      </c>
      <c r="K102" s="7">
        <v>81745678602</v>
      </c>
    </row>
    <row r="103" spans="1:11" ht="23.1" customHeight="1" x14ac:dyDescent="0.6">
      <c r="A103" s="6" t="s">
        <v>354</v>
      </c>
      <c r="B103" s="7">
        <v>0</v>
      </c>
      <c r="C103" s="7">
        <v>0</v>
      </c>
      <c r="D103" s="7">
        <f>-1*Table7[[#This Row],[-148402357020.0000]]</f>
        <v>0</v>
      </c>
      <c r="E103" s="7">
        <v>0</v>
      </c>
      <c r="F103" s="7">
        <f>Table7[[#This Row],[134219367501.0000]]-Table7[[#This Row],[Column1]]</f>
        <v>0</v>
      </c>
      <c r="G103" s="7">
        <v>0</v>
      </c>
      <c r="H103" s="7">
        <v>0</v>
      </c>
      <c r="I103" s="7">
        <f>-1*Table7[[#This Row],[-158421166302.0000]]</f>
        <v>0</v>
      </c>
      <c r="J103" s="7">
        <v>0</v>
      </c>
      <c r="K103" s="7">
        <v>172419701665</v>
      </c>
    </row>
    <row r="104" spans="1:11" ht="23.1" customHeight="1" x14ac:dyDescent="0.6">
      <c r="A104" s="6" t="s">
        <v>274</v>
      </c>
      <c r="B104" s="7">
        <v>2139538</v>
      </c>
      <c r="C104" s="7">
        <v>29738355244</v>
      </c>
      <c r="D104" s="7">
        <f>-1*Table7[[#This Row],[-148402357020.0000]]</f>
        <v>41480999230</v>
      </c>
      <c r="E104" s="7">
        <v>-41480999230</v>
      </c>
      <c r="F104" s="7">
        <f>Table7[[#This Row],[134219367501.0000]]-Table7[[#This Row],[Column1]]</f>
        <v>-11742643986</v>
      </c>
      <c r="G104" s="7">
        <v>2139538</v>
      </c>
      <c r="H104" s="7">
        <v>29738355244</v>
      </c>
      <c r="I104" s="7">
        <f>-1*Table7[[#This Row],[-158421166302.0000]]</f>
        <v>41480999230</v>
      </c>
      <c r="J104" s="7">
        <v>-41480999230</v>
      </c>
      <c r="K104" s="7">
        <f>Table7[[#This Row],[Column7]]-Table7[[#This Row],[Column2]]</f>
        <v>-11742643986</v>
      </c>
    </row>
    <row r="105" spans="1:11" ht="23.1" customHeight="1" x14ac:dyDescent="0.6">
      <c r="A105" s="6" t="s">
        <v>355</v>
      </c>
      <c r="B105" s="7">
        <v>0</v>
      </c>
      <c r="C105" s="7">
        <v>0</v>
      </c>
      <c r="D105" s="7">
        <f>-1*Table7[[#This Row],[-148402357020.0000]]</f>
        <v>0</v>
      </c>
      <c r="E105" s="7">
        <v>0</v>
      </c>
      <c r="F105" s="7">
        <f>Table7[[#This Row],[134219367501.0000]]-Table7[[#This Row],[Column1]]</f>
        <v>0</v>
      </c>
      <c r="G105" s="7">
        <v>0</v>
      </c>
      <c r="H105" s="7">
        <v>0</v>
      </c>
      <c r="I105" s="7">
        <f>-1*Table7[[#This Row],[-158421166302.0000]]</f>
        <v>0</v>
      </c>
      <c r="J105" s="7">
        <v>0</v>
      </c>
      <c r="K105" s="7">
        <v>57237750718</v>
      </c>
    </row>
    <row r="106" spans="1:11" ht="23.1" customHeight="1" x14ac:dyDescent="0.6">
      <c r="A106" s="6" t="s">
        <v>275</v>
      </c>
      <c r="B106" s="7">
        <v>3190386</v>
      </c>
      <c r="C106" s="7">
        <v>34876296698</v>
      </c>
      <c r="D106" s="7">
        <f>-1*Table7[[#This Row],[-148402357020.0000]]</f>
        <v>36329760326</v>
      </c>
      <c r="E106" s="7">
        <v>-36329760326</v>
      </c>
      <c r="F106" s="7">
        <f>Table7[[#This Row],[134219367501.0000]]-Table7[[#This Row],[Column1]]</f>
        <v>-1453463628</v>
      </c>
      <c r="G106" s="7">
        <v>3190386</v>
      </c>
      <c r="H106" s="7">
        <v>34876296698</v>
      </c>
      <c r="I106" s="7">
        <f>-1*Table7[[#This Row],[-158421166302.0000]]</f>
        <v>36329760326</v>
      </c>
      <c r="J106" s="7">
        <v>-36329760326</v>
      </c>
      <c r="K106" s="7">
        <f>Table7[[#This Row],[Column7]]-Table7[[#This Row],[Column2]]</f>
        <v>-1453463628</v>
      </c>
    </row>
    <row r="107" spans="1:11" ht="23.1" customHeight="1" x14ac:dyDescent="0.6">
      <c r="A107" s="6" t="s">
        <v>276</v>
      </c>
      <c r="B107" s="7">
        <v>2102469</v>
      </c>
      <c r="C107" s="7">
        <v>18865822692</v>
      </c>
      <c r="D107" s="7">
        <f>-1*Table7[[#This Row],[-148402357020.0000]]</f>
        <v>26174515670</v>
      </c>
      <c r="E107" s="7">
        <v>-26174515670</v>
      </c>
      <c r="F107" s="7">
        <f>Table7[[#This Row],[134219367501.0000]]-Table7[[#This Row],[Column1]]</f>
        <v>-7308692978</v>
      </c>
      <c r="G107" s="7">
        <v>2102469</v>
      </c>
      <c r="H107" s="7">
        <v>18865822692</v>
      </c>
      <c r="I107" s="7">
        <f>-1*Table7[[#This Row],[-158421166302.0000]]</f>
        <v>26174515670</v>
      </c>
      <c r="J107" s="7">
        <v>-26174515670</v>
      </c>
      <c r="K107" s="7">
        <f>Table7[[#This Row],[Column7]]-Table7[[#This Row],[Column2]]</f>
        <v>-7308692978</v>
      </c>
    </row>
    <row r="108" spans="1:11" ht="23.1" customHeight="1" x14ac:dyDescent="0.6">
      <c r="A108" s="6" t="s">
        <v>277</v>
      </c>
      <c r="B108" s="7">
        <v>0</v>
      </c>
      <c r="C108" s="7">
        <v>0</v>
      </c>
      <c r="D108" s="7">
        <f>-1*Table7[[#This Row],[-148402357020.0000]]</f>
        <v>-48703564912</v>
      </c>
      <c r="E108" s="7">
        <v>48703564912</v>
      </c>
      <c r="F108" s="7">
        <f>Table7[[#This Row],[134219367501.0000]]-Table7[[#This Row],[Column1]]</f>
        <v>48703564912</v>
      </c>
      <c r="G108" s="7">
        <v>0</v>
      </c>
      <c r="H108" s="7">
        <v>0</v>
      </c>
      <c r="I108" s="7">
        <f>-1*Table7[[#This Row],[-158421166302.0000]]</f>
        <v>0</v>
      </c>
      <c r="J108" s="7">
        <v>0</v>
      </c>
      <c r="K108" s="7">
        <f>Table7[[#This Row],[Column7]]-Table7[[#This Row],[Column2]]</f>
        <v>0</v>
      </c>
    </row>
    <row r="109" spans="1:11" ht="23.1" customHeight="1" x14ac:dyDescent="0.6">
      <c r="A109" s="6" t="s">
        <v>278</v>
      </c>
      <c r="B109" s="7">
        <v>185014987</v>
      </c>
      <c r="C109" s="7">
        <v>1567734705174</v>
      </c>
      <c r="D109" s="7">
        <f>-1*Table7[[#This Row],[-148402357020.0000]]</f>
        <v>1595465861515</v>
      </c>
      <c r="E109" s="7">
        <v>-1595465861515</v>
      </c>
      <c r="F109" s="7">
        <f>Table7[[#This Row],[134219367501.0000]]-Table7[[#This Row],[Column1]]</f>
        <v>-27731156341</v>
      </c>
      <c r="G109" s="7">
        <v>185014987</v>
      </c>
      <c r="H109" s="7">
        <v>1567734705174</v>
      </c>
      <c r="I109" s="7">
        <f>-1*Table7[[#This Row],[-158421166302.0000]]</f>
        <v>1874421336159</v>
      </c>
      <c r="J109" s="7">
        <v>-1874421336159</v>
      </c>
      <c r="K109" s="7">
        <f>Table7[[#This Row],[Column7]]-Table7[[#This Row],[Column2]]</f>
        <v>-306686630985</v>
      </c>
    </row>
    <row r="110" spans="1:11" ht="23.1" customHeight="1" thickBot="1" x14ac:dyDescent="0.65">
      <c r="A110" s="6" t="s">
        <v>180</v>
      </c>
      <c r="B110" s="7"/>
      <c r="C110" s="42">
        <f>SUM(C7:C109)</f>
        <v>69294473344831</v>
      </c>
      <c r="D110" s="42">
        <f>SUM(D7:D109)</f>
        <v>72098960450992</v>
      </c>
      <c r="E110" s="7">
        <f>SUM(E7:E109)</f>
        <v>-72098960450992</v>
      </c>
      <c r="F110" s="42">
        <f>SUM(F7:F109)</f>
        <v>-2804487106160.998</v>
      </c>
      <c r="G110" s="7"/>
      <c r="H110" s="42">
        <f>SUM(H7:H109)</f>
        <v>69294473344831</v>
      </c>
      <c r="I110" s="42">
        <f>SUM(I7:I109)</f>
        <v>76870011887744</v>
      </c>
      <c r="J110" s="7">
        <f>SUM(J7:J109)</f>
        <v>-76870011887744</v>
      </c>
      <c r="K110" s="42">
        <f>SUM(K7:K109)</f>
        <v>-7040452867332.998</v>
      </c>
    </row>
    <row r="111" spans="1:11" ht="23.1" customHeight="1" thickTop="1" x14ac:dyDescent="0.6">
      <c r="A111" s="6" t="s">
        <v>181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</row>
  </sheetData>
  <mergeCells count="6">
    <mergeCell ref="B5:F5"/>
    <mergeCell ref="G5:K5"/>
    <mergeCell ref="A4:E4"/>
    <mergeCell ref="A1:K1"/>
    <mergeCell ref="A2:K2"/>
    <mergeCell ref="A3:K3"/>
  </mergeCells>
  <pageMargins left="0.7" right="0.7" top="0.75" bottom="0.75" header="0.3" footer="0.3"/>
  <pageSetup paperSize="9" scale="70" orientation="landscape" r:id="rId1"/>
  <headerFooter differentOddEven="1" differentFirst="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1</vt:lpstr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کفایت سرمایه</vt:lpstr>
      <vt:lpstr>' سهام و صندوق‌های سرمایه‌گذاری'!Print_Area</vt:lpstr>
      <vt:lpstr>'1'!Print_Area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Fanipoor</cp:lastModifiedBy>
  <cp:lastPrinted>2022-10-25T10:09:00Z</cp:lastPrinted>
  <dcterms:created xsi:type="dcterms:W3CDTF">2017-11-22T14:26:20Z</dcterms:created>
  <dcterms:modified xsi:type="dcterms:W3CDTF">2022-10-31T09:49:11Z</dcterms:modified>
</cp:coreProperties>
</file>